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<sst xmlns="http://schemas.openxmlformats.org/spreadsheetml/2006/main" count="857" uniqueCount="303">
  <si>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Northern Cape: Dikgatlong(NC092) - Table C1 Schedule Quarterly Budget Statement Summary for 4th Quarter ended 30 June 2017 (Figures Finalised as at 2017/07/28)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</si>
  <si>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</si>
  <si>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</si>
  <si>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</si>
  <si>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</si>
  <si>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</si>
  <si>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</si>
  <si>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</si>
  <si>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</si>
  <si>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</si>
  <si>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</si>
  <si>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</si>
  <si>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</si>
  <si>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</si>
  <si>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</si>
  <si>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</si>
  <si>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</si>
  <si>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</si>
  <si>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</si>
  <si>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</si>
  <si>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</si>
  <si>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</si>
  <si>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</si>
  <si>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</si>
  <si>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</si>
  <si>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</si>
  <si>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</si>
  <si>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</si>
  <si>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</si>
  <si>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</si>
  <si>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</si>
  <si>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</si>
  <si>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</si>
  <si>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</si>
  <si>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</si>
  <si>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</si>
  <si>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</si>
  <si>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</si>
  <si>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</si>
  <si>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</si>
  <si>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</si>
  <si>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</si>
  <si>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</si>
  <si>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</si>
  <si>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</si>
  <si>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</si>
  <si>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</si>
  <si>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</si>
  <si>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</si>
  <si>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</si>
  <si>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</si>
  <si>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</si>
  <si>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</si>
  <si>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</si>
  <si>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</si>
  <si>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</si>
  <si>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</si>
  <si>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</si>
  <si>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</si>
  <si>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</si>
  <si>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</si>
  <si>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</si>
  <si>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</si>
  <si>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</si>
  <si>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</si>
  <si>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</si>
  <si>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</si>
  <si>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</si>
  <si>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</si>
  <si>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</si>
  <si>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Northern Cape: Dikgatlong(NC092) - Table C2 Quarterly Budget Statement - Financial Performance (standard classification) for 4th Quarter ended 30 June 2017 (Figures Finalised as at 2017/07/28)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</si>
  <si>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</si>
  <si>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</si>
  <si>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</si>
  <si>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</si>
  <si>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</si>
  <si>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</si>
  <si>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</si>
  <si>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</si>
  <si>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</si>
  <si>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</si>
  <si>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</si>
  <si>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</si>
  <si>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</si>
  <si>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</si>
  <si>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</si>
  <si>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</si>
  <si>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</si>
  <si>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</si>
  <si>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</si>
  <si>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</si>
  <si>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</si>
  <si>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</si>
  <si>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</si>
  <si>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</si>
  <si>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</si>
  <si>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</si>
  <si>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</si>
  <si>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</si>
  <si>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</si>
  <si>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Northern Cape: Dikgatlong(NC092) - Table C4 Quarterly Budget Statement - Financial Performance (revenue and expenditure) for 4th Quarter ended 30 June 2017 (Figures Finalised as at 2017/07/28)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</si>
  <si>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</si>
  <si>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</si>
  <si>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</si>
  <si>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</si>
  <si>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</si>
  <si>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</si>
  <si>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</si>
  <si>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</si>
  <si>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</si>
  <si>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</si>
  <si>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</si>
  <si>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</si>
  <si>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</si>
  <si>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</si>
  <si>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</si>
  <si>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</si>
  <si>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</si>
  <si>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</si>
  <si>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</si>
  <si>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</si>
  <si>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</si>
  <si>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</si>
  <si>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</si>
  <si>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</si>
  <si>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</si>
  <si>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</si>
  <si>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</si>
  <si>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</si>
  <si>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Northern Cape: Dikgatlong(NC092) - Table C5 Quarterly Budget Statement - Capital Expenditure by Standard Classification and Funding for 4th Quarter ended 30 June 2017 (Figures Finalised as at 2017/07/28)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</si>
  <si>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</si>
  <si>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</si>
  <si>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</si>
  <si>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</si>
  <si>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</si>
  <si>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</si>
  <si>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</si>
  <si>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</si>
  <si>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</si>
  <si>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</si>
  <si>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Northern Cape: Dikgatlong(NC092) - Table C6 Quarterly Budget Statement - Financial Position for 4th Quarter ended 30 June 2017 (Figures Finalised as at 2017/07/28)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</si>
  <si>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</si>
  <si>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</si>
  <si>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</si>
  <si>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</si>
  <si>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</si>
  <si>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</si>
  <si>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</si>
  <si>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</si>
  <si>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</si>
  <si>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</si>
  <si>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</si>
  <si>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</si>
  <si>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</si>
  <si>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</si>
  <si>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</si>
  <si>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</si>
  <si>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</si>
  <si>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</si>
  <si>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</si>
  <si>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</si>
  <si>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</si>
  <si>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</si>
  <si>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</si>
  <si>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</si>
  <si>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</si>
  <si>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</si>
  <si>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</si>
  <si>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</si>
  <si>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</si>
  <si>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</si>
  <si>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</si>
  <si>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</si>
  <si>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</si>
  <si>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Northern Cape: Dikgatlong(NC092) - Table C7 Quarterly Budget Statement - Cash Flows for 4th Quarter ended 30 June 2017 (Figures Finalised as at 2017/07/28)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</si>
  <si>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</si>
  <si>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</si>
  <si>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</si>
  <si>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</si>
  <si>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</si>
  <si>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</si>
  <si>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</si>
  <si>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</si>
  <si>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</si>
  <si>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</si>
  <si>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</si>
  <si>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</si>
  <si>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</si>
  <si>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</si>
  <si>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</si>
  <si>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</si>
  <si>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</si>
  <si>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</si>
  <si>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</si>
  <si>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</si>
  <si>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</si>
  <si>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</si>
  <si>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</si>
  <si>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</si>
  <si>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</si>
  <si>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</si>
  <si>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</si>
  <si>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Northern Cape: Dikgatlong(NC092) - Table C9 Quarterly Budget Statement - Capital Expenditure by Asset Clas for 4th Quarter ended 30 June 2017 (Figures Finalised as at 2017/07/28)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</si>
  <si>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</si>
  <si>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</si>
  <si>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</si>
  <si>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</si>
  <si>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</si>
  <si>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</si>
  <si>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</si>
  <si>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</si>
  <si>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</si>
  <si>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</si>
  <si>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</si>
  <si>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</si>
  <si>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</si>
  <si>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</si>
  <si>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</si>
  <si>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</si>
  <si>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</si>
  <si>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</si>
  <si>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</si>
  <si>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</si>
  <si>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</si>
  <si>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</si>
  <si>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</si>
  <si>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</si>
  <si>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Northern Cape: Dikgatlong(NC092) - Table SC13a Quarterly Budget Statement - Capital Expenditure on New Assets by Asset Class for 4th Quarter ended 30 June 2017 (Figures Finalised as at 2017/07/28)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</si>
  <si>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</si>
  <si>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</si>
  <si>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</si>
  <si>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</si>
  <si>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</si>
  <si>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</si>
  <si>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</si>
  <si>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</si>
  <si>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</si>
  <si>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</si>
  <si>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</si>
  <si>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</si>
  <si>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</si>
  <si>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</si>
  <si>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</si>
  <si>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</si>
  <si>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</si>
  <si>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</si>
  <si>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</si>
  <si>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</si>
  <si>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</si>
  <si>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</si>
  <si>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</si>
  <si>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</si>
  <si>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</si>
  <si>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</si>
  <si>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</si>
  <si>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</si>
  <si>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</si>
  <si>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</si>
  <si>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</si>
  <si>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</si>
  <si>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</si>
  <si>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</si>
  <si>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</si>
  <si>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Northern Cape: Dikgatlong(NC092) - Table SC13B Quarterly Budget Statement - Capital Expenditure on Renewal of existing assets by Asset Class for 4th Quarter ended 30 June 2017 (Figures Finalised as at 2017/07/28)</t>
  </si>
  <si>
    <t>Capital Expenditure on Renewal of Existing Assets by Asset Class/Sub-class</t>
  </si>
  <si>
    <t>Total Capital Expenditure on Renewal of Existing Assets</t>
  </si>
  <si>
    <t>Northern Cape: Dikgatlong(NC092) - Table SC13C Quarterly Budget Statement - Repairs and Maintenance Expenditure by Asset Class for 4th Quarter ended 30 June 2017 (Figures Finalised as at 2017/07/28)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</si>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</sst>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8782100</v>
      </c>
      <c r="E5" s="60">
        <v>8782100</v>
      </c>
      <c r="F5" s="60">
        <v>8584440</v>
      </c>
      <c r="G5" s="60">
        <v>0</v>
      </c>
      <c r="H5" s="60">
        <v>0</v>
      </c>
      <c r="I5" s="60">
        <v>8584440</v>
      </c>
      <c r="J5" s="60">
        <v>612734</v>
      </c>
      <c r="K5" s="60">
        <v>0</v>
      </c>
      <c r="L5" s="60">
        <v>590769</v>
      </c>
      <c r="M5" s="60">
        <v>1203503</v>
      </c>
      <c r="N5" s="60">
        <v>0</v>
      </c>
      <c r="O5" s="60">
        <v>596400</v>
      </c>
      <c r="P5" s="60">
        <v>587049</v>
      </c>
      <c r="Q5" s="60">
        <v>1183449</v>
      </c>
      <c r="R5" s="60">
        <v>0</v>
      </c>
      <c r="S5" s="60">
        <v>0</v>
      </c>
      <c r="T5" s="60">
        <v>583939</v>
      </c>
      <c r="U5" s="60">
        <v>583939</v>
      </c>
      <c r="V5" s="60">
        <v>11555331</v>
      </c>
      <c r="W5" s="60">
        <v>8782104</v>
      </c>
      <c r="X5" s="60">
        <v>2773227</v>
      </c>
      <c r="Y5" s="61">
        <v>31.58</v>
      </c>
      <c r="Z5" s="62">
        <v>8782100</v>
      </c>
    </row>
    <row r="6" spans="1:26" ht="12.75">
      <c r="A6" s="58" t="s">
        <v>32</v>
      </c>
      <c r="B6" s="19">
        <v>0</v>
      </c>
      <c r="C6" s="19">
        <v>0</v>
      </c>
      <c r="D6" s="59">
        <v>77784190</v>
      </c>
      <c r="E6" s="60">
        <v>77784190</v>
      </c>
      <c r="F6" s="60">
        <v>4208018</v>
      </c>
      <c r="G6" s="60">
        <v>0</v>
      </c>
      <c r="H6" s="60">
        <v>0</v>
      </c>
      <c r="I6" s="60">
        <v>4208018</v>
      </c>
      <c r="J6" s="60">
        <v>0</v>
      </c>
      <c r="K6" s="60">
        <v>78500</v>
      </c>
      <c r="L6" s="60">
        <v>3567738</v>
      </c>
      <c r="M6" s="60">
        <v>3646238</v>
      </c>
      <c r="N6" s="60">
        <v>0</v>
      </c>
      <c r="O6" s="60">
        <v>3077913</v>
      </c>
      <c r="P6" s="60">
        <v>6854287</v>
      </c>
      <c r="Q6" s="60">
        <v>9932200</v>
      </c>
      <c r="R6" s="60">
        <v>0</v>
      </c>
      <c r="S6" s="60">
        <v>0</v>
      </c>
      <c r="T6" s="60">
        <v>3027136</v>
      </c>
      <c r="U6" s="60">
        <v>3027136</v>
      </c>
      <c r="V6" s="60">
        <v>20813592</v>
      </c>
      <c r="W6" s="60">
        <v>77784204</v>
      </c>
      <c r="X6" s="60">
        <v>-56970612</v>
      </c>
      <c r="Y6" s="61">
        <v>-73.24</v>
      </c>
      <c r="Z6" s="62">
        <v>77784190</v>
      </c>
    </row>
    <row r="7" spans="1:26" ht="12.75">
      <c r="A7" s="58" t="s">
        <v>33</v>
      </c>
      <c r="B7" s="19">
        <v>0</v>
      </c>
      <c r="C7" s="19">
        <v>0</v>
      </c>
      <c r="D7" s="59">
        <v>78600</v>
      </c>
      <c r="E7" s="60">
        <v>78600</v>
      </c>
      <c r="F7" s="60">
        <v>1132</v>
      </c>
      <c r="G7" s="60">
        <v>0</v>
      </c>
      <c r="H7" s="60">
        <v>1894</v>
      </c>
      <c r="I7" s="60">
        <v>3026</v>
      </c>
      <c r="J7" s="60">
        <v>2444</v>
      </c>
      <c r="K7" s="60">
        <v>1510</v>
      </c>
      <c r="L7" s="60">
        <v>6034</v>
      </c>
      <c r="M7" s="60">
        <v>9988</v>
      </c>
      <c r="N7" s="60">
        <v>54587</v>
      </c>
      <c r="O7" s="60">
        <v>38294</v>
      </c>
      <c r="P7" s="60">
        <v>0</v>
      </c>
      <c r="Q7" s="60">
        <v>92881</v>
      </c>
      <c r="R7" s="60">
        <v>0</v>
      </c>
      <c r="S7" s="60">
        <v>0</v>
      </c>
      <c r="T7" s="60">
        <v>12130</v>
      </c>
      <c r="U7" s="60">
        <v>12130</v>
      </c>
      <c r="V7" s="60">
        <v>118025</v>
      </c>
      <c r="W7" s="60">
        <v>78600</v>
      </c>
      <c r="X7" s="60">
        <v>39425</v>
      </c>
      <c r="Y7" s="61">
        <v>50.16</v>
      </c>
      <c r="Z7" s="62">
        <v>78600</v>
      </c>
    </row>
    <row r="8" spans="1:26" ht="12.75">
      <c r="A8" s="58" t="s">
        <v>34</v>
      </c>
      <c r="B8" s="19">
        <v>0</v>
      </c>
      <c r="C8" s="19">
        <v>0</v>
      </c>
      <c r="D8" s="59">
        <v>63389000</v>
      </c>
      <c r="E8" s="60">
        <v>63389000</v>
      </c>
      <c r="F8" s="60">
        <v>25158000</v>
      </c>
      <c r="G8" s="60">
        <v>2260000</v>
      </c>
      <c r="H8" s="60">
        <v>0</v>
      </c>
      <c r="I8" s="60">
        <v>27418000</v>
      </c>
      <c r="J8" s="60">
        <v>737000</v>
      </c>
      <c r="K8" s="60">
        <v>5</v>
      </c>
      <c r="L8" s="60">
        <v>18305000</v>
      </c>
      <c r="M8" s="60">
        <v>19042005</v>
      </c>
      <c r="N8" s="60">
        <v>198198</v>
      </c>
      <c r="O8" s="60">
        <v>1223600</v>
      </c>
      <c r="P8" s="60">
        <v>0</v>
      </c>
      <c r="Q8" s="60">
        <v>1421798</v>
      </c>
      <c r="R8" s="60">
        <v>0</v>
      </c>
      <c r="S8" s="60">
        <v>0</v>
      </c>
      <c r="T8" s="60">
        <v>261787</v>
      </c>
      <c r="U8" s="60">
        <v>261787</v>
      </c>
      <c r="V8" s="60">
        <v>48143590</v>
      </c>
      <c r="W8" s="60">
        <v>63389004</v>
      </c>
      <c r="X8" s="60">
        <v>-15245414</v>
      </c>
      <c r="Y8" s="61">
        <v>-24.05</v>
      </c>
      <c r="Z8" s="62">
        <v>63389000</v>
      </c>
    </row>
    <row r="9" spans="1:26" ht="12.75">
      <c r="A9" s="58" t="s">
        <v>35</v>
      </c>
      <c r="B9" s="19">
        <v>0</v>
      </c>
      <c r="C9" s="19">
        <v>0</v>
      </c>
      <c r="D9" s="59">
        <v>20080090</v>
      </c>
      <c r="E9" s="60">
        <v>20080090</v>
      </c>
      <c r="F9" s="60">
        <v>2926682</v>
      </c>
      <c r="G9" s="60">
        <v>0</v>
      </c>
      <c r="H9" s="60">
        <v>250</v>
      </c>
      <c r="I9" s="60">
        <v>2926932</v>
      </c>
      <c r="J9" s="60">
        <v>2005353</v>
      </c>
      <c r="K9" s="60">
        <v>34883</v>
      </c>
      <c r="L9" s="60">
        <v>2043712</v>
      </c>
      <c r="M9" s="60">
        <v>4083948</v>
      </c>
      <c r="N9" s="60">
        <v>30691</v>
      </c>
      <c r="O9" s="60">
        <v>2120760</v>
      </c>
      <c r="P9" s="60">
        <v>2711729</v>
      </c>
      <c r="Q9" s="60">
        <v>4863180</v>
      </c>
      <c r="R9" s="60">
        <v>0</v>
      </c>
      <c r="S9" s="60">
        <v>0</v>
      </c>
      <c r="T9" s="60">
        <v>2355500</v>
      </c>
      <c r="U9" s="60">
        <v>2355500</v>
      </c>
      <c r="V9" s="60">
        <v>14229560</v>
      </c>
      <c r="W9" s="60">
        <v>20080104</v>
      </c>
      <c r="X9" s="60">
        <v>-5850544</v>
      </c>
      <c r="Y9" s="61">
        <v>-29.14</v>
      </c>
      <c r="Z9" s="62">
        <v>20080090</v>
      </c>
    </row>
    <row r="10" spans="1:26" ht="22.5">
      <c r="A10" s="63" t="s">
        <v>278</v>
      </c>
      <c r="B10" s="64">
        <f>SUM(B5:B9)</f>
        <v>0</v>
      </c>
      <c r="C10" s="64">
        <f>SUM(C5:C9)</f>
        <v>0</v>
      </c>
      <c r="D10" s="65">
        <f aca="true" t="shared" si="0" ref="D10:Z10">SUM(D5:D9)</f>
        <v>170113980</v>
      </c>
      <c r="E10" s="66">
        <f t="shared" si="0"/>
        <v>170113980</v>
      </c>
      <c r="F10" s="66">
        <f t="shared" si="0"/>
        <v>40878272</v>
      </c>
      <c r="G10" s="66">
        <f t="shared" si="0"/>
        <v>2260000</v>
      </c>
      <c r="H10" s="66">
        <f t="shared" si="0"/>
        <v>2144</v>
      </c>
      <c r="I10" s="66">
        <f t="shared" si="0"/>
        <v>43140416</v>
      </c>
      <c r="J10" s="66">
        <f t="shared" si="0"/>
        <v>3357531</v>
      </c>
      <c r="K10" s="66">
        <f t="shared" si="0"/>
        <v>114898</v>
      </c>
      <c r="L10" s="66">
        <f t="shared" si="0"/>
        <v>24513253</v>
      </c>
      <c r="M10" s="66">
        <f t="shared" si="0"/>
        <v>27985682</v>
      </c>
      <c r="N10" s="66">
        <f t="shared" si="0"/>
        <v>283476</v>
      </c>
      <c r="O10" s="66">
        <f t="shared" si="0"/>
        <v>7056967</v>
      </c>
      <c r="P10" s="66">
        <f t="shared" si="0"/>
        <v>10153065</v>
      </c>
      <c r="Q10" s="66">
        <f t="shared" si="0"/>
        <v>17493508</v>
      </c>
      <c r="R10" s="66">
        <f t="shared" si="0"/>
        <v>0</v>
      </c>
      <c r="S10" s="66">
        <f t="shared" si="0"/>
        <v>0</v>
      </c>
      <c r="T10" s="66">
        <f t="shared" si="0"/>
        <v>6240492</v>
      </c>
      <c r="U10" s="66">
        <f t="shared" si="0"/>
        <v>6240492</v>
      </c>
      <c r="V10" s="66">
        <f t="shared" si="0"/>
        <v>94860098</v>
      </c>
      <c r="W10" s="66">
        <f t="shared" si="0"/>
        <v>170114016</v>
      </c>
      <c r="X10" s="66">
        <f t="shared" si="0"/>
        <v>-75253918</v>
      </c>
      <c r="Y10" s="67">
        <f>+IF(W10&lt;&gt;0,(X10/W10)*100,0)</f>
        <v>-44.23734138402799</v>
      </c>
      <c r="Z10" s="68">
        <f t="shared" si="0"/>
        <v>170113980</v>
      </c>
    </row>
    <row r="11" spans="1:26" ht="12.75">
      <c r="A11" s="58" t="s">
        <v>37</v>
      </c>
      <c r="B11" s="19">
        <v>0</v>
      </c>
      <c r="C11" s="19">
        <v>0</v>
      </c>
      <c r="D11" s="59">
        <v>47969680</v>
      </c>
      <c r="E11" s="60">
        <v>47969680</v>
      </c>
      <c r="F11" s="60">
        <v>4880941</v>
      </c>
      <c r="G11" s="60">
        <v>4035419</v>
      </c>
      <c r="H11" s="60">
        <v>3624471</v>
      </c>
      <c r="I11" s="60">
        <v>12540831</v>
      </c>
      <c r="J11" s="60">
        <v>3869996</v>
      </c>
      <c r="K11" s="60">
        <v>3885452</v>
      </c>
      <c r="L11" s="60">
        <v>4008095</v>
      </c>
      <c r="M11" s="60">
        <v>11763543</v>
      </c>
      <c r="N11" s="60">
        <v>4269549</v>
      </c>
      <c r="O11" s="60">
        <v>7923506</v>
      </c>
      <c r="P11" s="60">
        <v>4063742</v>
      </c>
      <c r="Q11" s="60">
        <v>16256797</v>
      </c>
      <c r="R11" s="60">
        <v>0</v>
      </c>
      <c r="S11" s="60">
        <v>0</v>
      </c>
      <c r="T11" s="60">
        <v>4024091</v>
      </c>
      <c r="U11" s="60">
        <v>4024091</v>
      </c>
      <c r="V11" s="60">
        <v>44585262</v>
      </c>
      <c r="W11" s="60">
        <v>47969676</v>
      </c>
      <c r="X11" s="60">
        <v>-3384414</v>
      </c>
      <c r="Y11" s="61">
        <v>-7.06</v>
      </c>
      <c r="Z11" s="62">
        <v>47969680</v>
      </c>
    </row>
    <row r="12" spans="1:26" ht="12.75">
      <c r="A12" s="58" t="s">
        <v>38</v>
      </c>
      <c r="B12" s="19">
        <v>0</v>
      </c>
      <c r="C12" s="19">
        <v>0</v>
      </c>
      <c r="D12" s="59">
        <v>4314210</v>
      </c>
      <c r="E12" s="60">
        <v>4314210</v>
      </c>
      <c r="F12" s="60">
        <v>0</v>
      </c>
      <c r="G12" s="60">
        <v>0</v>
      </c>
      <c r="H12" s="60">
        <v>0</v>
      </c>
      <c r="I12" s="60">
        <v>0</v>
      </c>
      <c r="J12" s="60">
        <v>273086</v>
      </c>
      <c r="K12" s="60">
        <v>245003</v>
      </c>
      <c r="L12" s="60">
        <v>273086</v>
      </c>
      <c r="M12" s="60">
        <v>791175</v>
      </c>
      <c r="N12" s="60">
        <v>280752</v>
      </c>
      <c r="O12" s="60">
        <v>472471</v>
      </c>
      <c r="P12" s="60">
        <v>200010</v>
      </c>
      <c r="Q12" s="60">
        <v>953233</v>
      </c>
      <c r="R12" s="60">
        <v>0</v>
      </c>
      <c r="S12" s="60">
        <v>0</v>
      </c>
      <c r="T12" s="60">
        <v>412491</v>
      </c>
      <c r="U12" s="60">
        <v>412491</v>
      </c>
      <c r="V12" s="60">
        <v>2156899</v>
      </c>
      <c r="W12" s="60">
        <v>4314216</v>
      </c>
      <c r="X12" s="60">
        <v>-2157317</v>
      </c>
      <c r="Y12" s="61">
        <v>-50</v>
      </c>
      <c r="Z12" s="62">
        <v>4314210</v>
      </c>
    </row>
    <row r="13" spans="1:26" ht="12.75">
      <c r="A13" s="58" t="s">
        <v>279</v>
      </c>
      <c r="B13" s="19">
        <v>0</v>
      </c>
      <c r="C13" s="19">
        <v>0</v>
      </c>
      <c r="D13" s="59">
        <v>554200</v>
      </c>
      <c r="E13" s="60">
        <v>554200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554196</v>
      </c>
      <c r="X13" s="60">
        <v>-554196</v>
      </c>
      <c r="Y13" s="61">
        <v>-100</v>
      </c>
      <c r="Z13" s="62">
        <v>554200</v>
      </c>
    </row>
    <row r="14" spans="1:26" ht="12.75">
      <c r="A14" s="58" t="s">
        <v>40</v>
      </c>
      <c r="B14" s="19">
        <v>0</v>
      </c>
      <c r="C14" s="19">
        <v>0</v>
      </c>
      <c r="D14" s="59">
        <v>75100</v>
      </c>
      <c r="E14" s="60">
        <v>75100</v>
      </c>
      <c r="F14" s="60">
        <v>0</v>
      </c>
      <c r="G14" s="60">
        <v>6727</v>
      </c>
      <c r="H14" s="60">
        <v>1335</v>
      </c>
      <c r="I14" s="60">
        <v>8062</v>
      </c>
      <c r="J14" s="60">
        <v>37128</v>
      </c>
      <c r="K14" s="60">
        <v>15459</v>
      </c>
      <c r="L14" s="60">
        <v>0</v>
      </c>
      <c r="M14" s="60">
        <v>52587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60649</v>
      </c>
      <c r="W14" s="60">
        <v>75096</v>
      </c>
      <c r="X14" s="60">
        <v>-14447</v>
      </c>
      <c r="Y14" s="61">
        <v>-19.24</v>
      </c>
      <c r="Z14" s="62">
        <v>75100</v>
      </c>
    </row>
    <row r="15" spans="1:26" ht="12.75">
      <c r="A15" s="58" t="s">
        <v>41</v>
      </c>
      <c r="B15" s="19">
        <v>0</v>
      </c>
      <c r="C15" s="19">
        <v>0</v>
      </c>
      <c r="D15" s="59">
        <v>42775400</v>
      </c>
      <c r="E15" s="60">
        <v>42775400</v>
      </c>
      <c r="F15" s="60">
        <v>0</v>
      </c>
      <c r="G15" s="60">
        <v>283122</v>
      </c>
      <c r="H15" s="60">
        <v>326026</v>
      </c>
      <c r="I15" s="60">
        <v>609148</v>
      </c>
      <c r="J15" s="60">
        <v>0</v>
      </c>
      <c r="K15" s="60">
        <v>615815</v>
      </c>
      <c r="L15" s="60">
        <v>1504774</v>
      </c>
      <c r="M15" s="60">
        <v>2120589</v>
      </c>
      <c r="N15" s="60">
        <v>2796326</v>
      </c>
      <c r="O15" s="60">
        <v>8325</v>
      </c>
      <c r="P15" s="60">
        <v>4059677</v>
      </c>
      <c r="Q15" s="60">
        <v>6864328</v>
      </c>
      <c r="R15" s="60">
        <v>0</v>
      </c>
      <c r="S15" s="60">
        <v>0</v>
      </c>
      <c r="T15" s="60">
        <v>2988439</v>
      </c>
      <c r="U15" s="60">
        <v>2988439</v>
      </c>
      <c r="V15" s="60">
        <v>12582504</v>
      </c>
      <c r="W15" s="60">
        <v>42775392</v>
      </c>
      <c r="X15" s="60">
        <v>-30192888</v>
      </c>
      <c r="Y15" s="61">
        <v>-70.58</v>
      </c>
      <c r="Z15" s="62">
        <v>42775400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0</v>
      </c>
      <c r="C17" s="19">
        <v>0</v>
      </c>
      <c r="D17" s="59">
        <v>71723893</v>
      </c>
      <c r="E17" s="60">
        <v>71723893</v>
      </c>
      <c r="F17" s="60">
        <v>5270078</v>
      </c>
      <c r="G17" s="60">
        <v>1412021</v>
      </c>
      <c r="H17" s="60">
        <v>2659520</v>
      </c>
      <c r="I17" s="60">
        <v>9341619</v>
      </c>
      <c r="J17" s="60">
        <v>1826592</v>
      </c>
      <c r="K17" s="60">
        <v>2116401</v>
      </c>
      <c r="L17" s="60">
        <v>4262041</v>
      </c>
      <c r="M17" s="60">
        <v>8205034</v>
      </c>
      <c r="N17" s="60">
        <v>780258</v>
      </c>
      <c r="O17" s="60">
        <v>2867517</v>
      </c>
      <c r="P17" s="60">
        <v>5303021</v>
      </c>
      <c r="Q17" s="60">
        <v>8950796</v>
      </c>
      <c r="R17" s="60">
        <v>0</v>
      </c>
      <c r="S17" s="60">
        <v>0</v>
      </c>
      <c r="T17" s="60">
        <v>2948047</v>
      </c>
      <c r="U17" s="60">
        <v>2948047</v>
      </c>
      <c r="V17" s="60">
        <v>29445496</v>
      </c>
      <c r="W17" s="60">
        <v>71723892</v>
      </c>
      <c r="X17" s="60">
        <v>-42278396</v>
      </c>
      <c r="Y17" s="61">
        <v>-58.95</v>
      </c>
      <c r="Z17" s="62">
        <v>71723893</v>
      </c>
    </row>
    <row r="18" spans="1:26" ht="12.7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167412483</v>
      </c>
      <c r="E18" s="73">
        <f t="shared" si="1"/>
        <v>167412483</v>
      </c>
      <c r="F18" s="73">
        <f t="shared" si="1"/>
        <v>10151019</v>
      </c>
      <c r="G18" s="73">
        <f t="shared" si="1"/>
        <v>5737289</v>
      </c>
      <c r="H18" s="73">
        <f t="shared" si="1"/>
        <v>6611352</v>
      </c>
      <c r="I18" s="73">
        <f t="shared" si="1"/>
        <v>22499660</v>
      </c>
      <c r="J18" s="73">
        <f t="shared" si="1"/>
        <v>6006802</v>
      </c>
      <c r="K18" s="73">
        <f t="shared" si="1"/>
        <v>6878130</v>
      </c>
      <c r="L18" s="73">
        <f t="shared" si="1"/>
        <v>10047996</v>
      </c>
      <c r="M18" s="73">
        <f t="shared" si="1"/>
        <v>22932928</v>
      </c>
      <c r="N18" s="73">
        <f t="shared" si="1"/>
        <v>8126885</v>
      </c>
      <c r="O18" s="73">
        <f t="shared" si="1"/>
        <v>11271819</v>
      </c>
      <c r="P18" s="73">
        <f t="shared" si="1"/>
        <v>13626450</v>
      </c>
      <c r="Q18" s="73">
        <f t="shared" si="1"/>
        <v>33025154</v>
      </c>
      <c r="R18" s="73">
        <f t="shared" si="1"/>
        <v>0</v>
      </c>
      <c r="S18" s="73">
        <f t="shared" si="1"/>
        <v>0</v>
      </c>
      <c r="T18" s="73">
        <f t="shared" si="1"/>
        <v>10373068</v>
      </c>
      <c r="U18" s="73">
        <f t="shared" si="1"/>
        <v>10373068</v>
      </c>
      <c r="V18" s="73">
        <f t="shared" si="1"/>
        <v>88830810</v>
      </c>
      <c r="W18" s="73">
        <f t="shared" si="1"/>
        <v>167412468</v>
      </c>
      <c r="X18" s="73">
        <f t="shared" si="1"/>
        <v>-78581658</v>
      </c>
      <c r="Y18" s="67">
        <f>+IF(W18&lt;&gt;0,(X18/W18)*100,0)</f>
        <v>-46.93895200206952</v>
      </c>
      <c r="Z18" s="74">
        <f t="shared" si="1"/>
        <v>167412483</v>
      </c>
    </row>
    <row r="19" spans="1:26" ht="12.7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2701497</v>
      </c>
      <c r="E19" s="77">
        <f t="shared" si="2"/>
        <v>2701497</v>
      </c>
      <c r="F19" s="77">
        <f t="shared" si="2"/>
        <v>30727253</v>
      </c>
      <c r="G19" s="77">
        <f t="shared" si="2"/>
        <v>-3477289</v>
      </c>
      <c r="H19" s="77">
        <f t="shared" si="2"/>
        <v>-6609208</v>
      </c>
      <c r="I19" s="77">
        <f t="shared" si="2"/>
        <v>20640756</v>
      </c>
      <c r="J19" s="77">
        <f t="shared" si="2"/>
        <v>-2649271</v>
      </c>
      <c r="K19" s="77">
        <f t="shared" si="2"/>
        <v>-6763232</v>
      </c>
      <c r="L19" s="77">
        <f t="shared" si="2"/>
        <v>14465257</v>
      </c>
      <c r="M19" s="77">
        <f t="shared" si="2"/>
        <v>5052754</v>
      </c>
      <c r="N19" s="77">
        <f t="shared" si="2"/>
        <v>-7843409</v>
      </c>
      <c r="O19" s="77">
        <f t="shared" si="2"/>
        <v>-4214852</v>
      </c>
      <c r="P19" s="77">
        <f t="shared" si="2"/>
        <v>-3473385</v>
      </c>
      <c r="Q19" s="77">
        <f t="shared" si="2"/>
        <v>-15531646</v>
      </c>
      <c r="R19" s="77">
        <f t="shared" si="2"/>
        <v>0</v>
      </c>
      <c r="S19" s="77">
        <f t="shared" si="2"/>
        <v>0</v>
      </c>
      <c r="T19" s="77">
        <f t="shared" si="2"/>
        <v>-4132576</v>
      </c>
      <c r="U19" s="77">
        <f t="shared" si="2"/>
        <v>-4132576</v>
      </c>
      <c r="V19" s="77">
        <f t="shared" si="2"/>
        <v>6029288</v>
      </c>
      <c r="W19" s="77">
        <f>IF(E10=E18,0,W10-W18)</f>
        <v>2701548</v>
      </c>
      <c r="X19" s="77">
        <f t="shared" si="2"/>
        <v>3327740</v>
      </c>
      <c r="Y19" s="78">
        <f>+IF(W19&lt;&gt;0,(X19/W19)*100,0)</f>
        <v>123.17900699895023</v>
      </c>
      <c r="Z19" s="79">
        <f t="shared" si="2"/>
        <v>2701497</v>
      </c>
    </row>
    <row r="20" spans="1:26" ht="12.75">
      <c r="A20" s="58" t="s">
        <v>46</v>
      </c>
      <c r="B20" s="19">
        <v>0</v>
      </c>
      <c r="C20" s="19">
        <v>0</v>
      </c>
      <c r="D20" s="59">
        <v>29208000</v>
      </c>
      <c r="E20" s="60">
        <v>29208000</v>
      </c>
      <c r="F20" s="60">
        <v>11203000</v>
      </c>
      <c r="G20" s="60">
        <v>0</v>
      </c>
      <c r="H20" s="60">
        <v>0</v>
      </c>
      <c r="I20" s="60">
        <v>11203000</v>
      </c>
      <c r="J20" s="60">
        <v>0</v>
      </c>
      <c r="K20" s="60">
        <v>0</v>
      </c>
      <c r="L20" s="60">
        <v>6000000</v>
      </c>
      <c r="M20" s="60">
        <v>6000000</v>
      </c>
      <c r="N20" s="60">
        <v>0</v>
      </c>
      <c r="O20" s="60">
        <v>6760310</v>
      </c>
      <c r="P20" s="60">
        <v>16471000</v>
      </c>
      <c r="Q20" s="60">
        <v>23231310</v>
      </c>
      <c r="R20" s="60">
        <v>0</v>
      </c>
      <c r="S20" s="60">
        <v>0</v>
      </c>
      <c r="T20" s="60">
        <v>0</v>
      </c>
      <c r="U20" s="60">
        <v>0</v>
      </c>
      <c r="V20" s="60">
        <v>40434310</v>
      </c>
      <c r="W20" s="60">
        <v>29208000</v>
      </c>
      <c r="X20" s="60">
        <v>11226310</v>
      </c>
      <c r="Y20" s="61">
        <v>38.44</v>
      </c>
      <c r="Z20" s="62">
        <v>29208000</v>
      </c>
    </row>
    <row r="21" spans="1:26" ht="12.75">
      <c r="A21" s="58" t="s">
        <v>280</v>
      </c>
      <c r="B21" s="80">
        <v>0</v>
      </c>
      <c r="C21" s="80">
        <v>0</v>
      </c>
      <c r="D21" s="81">
        <v>500000</v>
      </c>
      <c r="E21" s="82">
        <v>500000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500004</v>
      </c>
      <c r="X21" s="82">
        <v>-500004</v>
      </c>
      <c r="Y21" s="83">
        <v>-100</v>
      </c>
      <c r="Z21" s="84">
        <v>500000</v>
      </c>
    </row>
    <row r="22" spans="1:26" ht="22.5">
      <c r="A22" s="85" t="s">
        <v>281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32409497</v>
      </c>
      <c r="E22" s="88">
        <f t="shared" si="3"/>
        <v>32409497</v>
      </c>
      <c r="F22" s="88">
        <f t="shared" si="3"/>
        <v>41930253</v>
      </c>
      <c r="G22" s="88">
        <f t="shared" si="3"/>
        <v>-3477289</v>
      </c>
      <c r="H22" s="88">
        <f t="shared" si="3"/>
        <v>-6609208</v>
      </c>
      <c r="I22" s="88">
        <f t="shared" si="3"/>
        <v>31843756</v>
      </c>
      <c r="J22" s="88">
        <f t="shared" si="3"/>
        <v>-2649271</v>
      </c>
      <c r="K22" s="88">
        <f t="shared" si="3"/>
        <v>-6763232</v>
      </c>
      <c r="L22" s="88">
        <f t="shared" si="3"/>
        <v>20465257</v>
      </c>
      <c r="M22" s="88">
        <f t="shared" si="3"/>
        <v>11052754</v>
      </c>
      <c r="N22" s="88">
        <f t="shared" si="3"/>
        <v>-7843409</v>
      </c>
      <c r="O22" s="88">
        <f t="shared" si="3"/>
        <v>2545458</v>
      </c>
      <c r="P22" s="88">
        <f t="shared" si="3"/>
        <v>12997615</v>
      </c>
      <c r="Q22" s="88">
        <f t="shared" si="3"/>
        <v>7699664</v>
      </c>
      <c r="R22" s="88">
        <f t="shared" si="3"/>
        <v>0</v>
      </c>
      <c r="S22" s="88">
        <f t="shared" si="3"/>
        <v>0</v>
      </c>
      <c r="T22" s="88">
        <f t="shared" si="3"/>
        <v>-4132576</v>
      </c>
      <c r="U22" s="88">
        <f t="shared" si="3"/>
        <v>-4132576</v>
      </c>
      <c r="V22" s="88">
        <f t="shared" si="3"/>
        <v>46463598</v>
      </c>
      <c r="W22" s="88">
        <f t="shared" si="3"/>
        <v>32409552</v>
      </c>
      <c r="X22" s="88">
        <f t="shared" si="3"/>
        <v>14054046</v>
      </c>
      <c r="Y22" s="89">
        <f>+IF(W22&lt;&gt;0,(X22/W22)*100,0)</f>
        <v>43.36390086478208</v>
      </c>
      <c r="Z22" s="90">
        <f t="shared" si="3"/>
        <v>32409497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32409497</v>
      </c>
      <c r="E24" s="77">
        <f t="shared" si="4"/>
        <v>32409497</v>
      </c>
      <c r="F24" s="77">
        <f t="shared" si="4"/>
        <v>41930253</v>
      </c>
      <c r="G24" s="77">
        <f t="shared" si="4"/>
        <v>-3477289</v>
      </c>
      <c r="H24" s="77">
        <f t="shared" si="4"/>
        <v>-6609208</v>
      </c>
      <c r="I24" s="77">
        <f t="shared" si="4"/>
        <v>31843756</v>
      </c>
      <c r="J24" s="77">
        <f t="shared" si="4"/>
        <v>-2649271</v>
      </c>
      <c r="K24" s="77">
        <f t="shared" si="4"/>
        <v>-6763232</v>
      </c>
      <c r="L24" s="77">
        <f t="shared" si="4"/>
        <v>20465257</v>
      </c>
      <c r="M24" s="77">
        <f t="shared" si="4"/>
        <v>11052754</v>
      </c>
      <c r="N24" s="77">
        <f t="shared" si="4"/>
        <v>-7843409</v>
      </c>
      <c r="O24" s="77">
        <f t="shared" si="4"/>
        <v>2545458</v>
      </c>
      <c r="P24" s="77">
        <f t="shared" si="4"/>
        <v>12997615</v>
      </c>
      <c r="Q24" s="77">
        <f t="shared" si="4"/>
        <v>7699664</v>
      </c>
      <c r="R24" s="77">
        <f t="shared" si="4"/>
        <v>0</v>
      </c>
      <c r="S24" s="77">
        <f t="shared" si="4"/>
        <v>0</v>
      </c>
      <c r="T24" s="77">
        <f t="shared" si="4"/>
        <v>-4132576</v>
      </c>
      <c r="U24" s="77">
        <f t="shared" si="4"/>
        <v>-4132576</v>
      </c>
      <c r="V24" s="77">
        <f t="shared" si="4"/>
        <v>46463598</v>
      </c>
      <c r="W24" s="77">
        <f t="shared" si="4"/>
        <v>32409552</v>
      </c>
      <c r="X24" s="77">
        <f t="shared" si="4"/>
        <v>14054046</v>
      </c>
      <c r="Y24" s="78">
        <f>+IF(W24&lt;&gt;0,(X24/W24)*100,0)</f>
        <v>43.36390086478208</v>
      </c>
      <c r="Z24" s="79">
        <f t="shared" si="4"/>
        <v>32409497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0</v>
      </c>
      <c r="C27" s="22">
        <v>0</v>
      </c>
      <c r="D27" s="99">
        <v>75669152</v>
      </c>
      <c r="E27" s="100">
        <v>75669152</v>
      </c>
      <c r="F27" s="100">
        <v>0</v>
      </c>
      <c r="G27" s="100">
        <v>5403595</v>
      </c>
      <c r="H27" s="100">
        <v>1902759</v>
      </c>
      <c r="I27" s="100">
        <v>7306354</v>
      </c>
      <c r="J27" s="100">
        <v>825129</v>
      </c>
      <c r="K27" s="100">
        <v>0</v>
      </c>
      <c r="L27" s="100">
        <v>0</v>
      </c>
      <c r="M27" s="100">
        <v>825129</v>
      </c>
      <c r="N27" s="100">
        <v>646639</v>
      </c>
      <c r="O27" s="100">
        <v>7380046</v>
      </c>
      <c r="P27" s="100">
        <v>1508319</v>
      </c>
      <c r="Q27" s="100">
        <v>9535004</v>
      </c>
      <c r="R27" s="100">
        <v>3314270</v>
      </c>
      <c r="S27" s="100">
        <v>2875680</v>
      </c>
      <c r="T27" s="100">
        <v>3170017</v>
      </c>
      <c r="U27" s="100">
        <v>9359967</v>
      </c>
      <c r="V27" s="100">
        <v>27026454</v>
      </c>
      <c r="W27" s="100">
        <v>75669152</v>
      </c>
      <c r="X27" s="100">
        <v>-48642698</v>
      </c>
      <c r="Y27" s="101">
        <v>-64.28</v>
      </c>
      <c r="Z27" s="102">
        <v>75669152</v>
      </c>
    </row>
    <row r="28" spans="1:26" ht="12.75">
      <c r="A28" s="103" t="s">
        <v>46</v>
      </c>
      <c r="B28" s="19">
        <v>0</v>
      </c>
      <c r="C28" s="19">
        <v>0</v>
      </c>
      <c r="D28" s="59">
        <v>75169152</v>
      </c>
      <c r="E28" s="60">
        <v>75169152</v>
      </c>
      <c r="F28" s="60">
        <v>0</v>
      </c>
      <c r="G28" s="60">
        <v>5403595</v>
      </c>
      <c r="H28" s="60">
        <v>1902759</v>
      </c>
      <c r="I28" s="60">
        <v>7306354</v>
      </c>
      <c r="J28" s="60">
        <v>825129</v>
      </c>
      <c r="K28" s="60">
        <v>0</v>
      </c>
      <c r="L28" s="60">
        <v>0</v>
      </c>
      <c r="M28" s="60">
        <v>825129</v>
      </c>
      <c r="N28" s="60">
        <v>646639</v>
      </c>
      <c r="O28" s="60">
        <v>7380046</v>
      </c>
      <c r="P28" s="60">
        <v>1508319</v>
      </c>
      <c r="Q28" s="60">
        <v>9535004</v>
      </c>
      <c r="R28" s="60">
        <v>3314270</v>
      </c>
      <c r="S28" s="60">
        <v>2875680</v>
      </c>
      <c r="T28" s="60">
        <v>3170017</v>
      </c>
      <c r="U28" s="60">
        <v>9359967</v>
      </c>
      <c r="V28" s="60">
        <v>27026454</v>
      </c>
      <c r="W28" s="60">
        <v>75169152</v>
      </c>
      <c r="X28" s="60">
        <v>-48142698</v>
      </c>
      <c r="Y28" s="61">
        <v>-64.05</v>
      </c>
      <c r="Z28" s="62">
        <v>75169152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500000</v>
      </c>
      <c r="E31" s="60">
        <v>500000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500000</v>
      </c>
      <c r="X31" s="60">
        <v>-500000</v>
      </c>
      <c r="Y31" s="61">
        <v>-100</v>
      </c>
      <c r="Z31" s="62">
        <v>500000</v>
      </c>
    </row>
    <row r="32" spans="1:26" ht="12.7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75669152</v>
      </c>
      <c r="E32" s="100">
        <f t="shared" si="5"/>
        <v>75669152</v>
      </c>
      <c r="F32" s="100">
        <f t="shared" si="5"/>
        <v>0</v>
      </c>
      <c r="G32" s="100">
        <f t="shared" si="5"/>
        <v>5403595</v>
      </c>
      <c r="H32" s="100">
        <f t="shared" si="5"/>
        <v>1902759</v>
      </c>
      <c r="I32" s="100">
        <f t="shared" si="5"/>
        <v>7306354</v>
      </c>
      <c r="J32" s="100">
        <f t="shared" si="5"/>
        <v>825129</v>
      </c>
      <c r="K32" s="100">
        <f t="shared" si="5"/>
        <v>0</v>
      </c>
      <c r="L32" s="100">
        <f t="shared" si="5"/>
        <v>0</v>
      </c>
      <c r="M32" s="100">
        <f t="shared" si="5"/>
        <v>825129</v>
      </c>
      <c r="N32" s="100">
        <f t="shared" si="5"/>
        <v>646639</v>
      </c>
      <c r="O32" s="100">
        <f t="shared" si="5"/>
        <v>7380046</v>
      </c>
      <c r="P32" s="100">
        <f t="shared" si="5"/>
        <v>1508319</v>
      </c>
      <c r="Q32" s="100">
        <f t="shared" si="5"/>
        <v>9535004</v>
      </c>
      <c r="R32" s="100">
        <f t="shared" si="5"/>
        <v>3314270</v>
      </c>
      <c r="S32" s="100">
        <f t="shared" si="5"/>
        <v>2875680</v>
      </c>
      <c r="T32" s="100">
        <f t="shared" si="5"/>
        <v>3170017</v>
      </c>
      <c r="U32" s="100">
        <f t="shared" si="5"/>
        <v>9359967</v>
      </c>
      <c r="V32" s="100">
        <f t="shared" si="5"/>
        <v>27026454</v>
      </c>
      <c r="W32" s="100">
        <f t="shared" si="5"/>
        <v>75669152</v>
      </c>
      <c r="X32" s="100">
        <f t="shared" si="5"/>
        <v>-48642698</v>
      </c>
      <c r="Y32" s="101">
        <f>+IF(W32&lt;&gt;0,(X32/W32)*100,0)</f>
        <v>-64.2833925243407</v>
      </c>
      <c r="Z32" s="102">
        <f t="shared" si="5"/>
        <v>75669152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98477648</v>
      </c>
      <c r="C35" s="19">
        <v>0</v>
      </c>
      <c r="D35" s="59">
        <v>187714364</v>
      </c>
      <c r="E35" s="60">
        <v>187714364</v>
      </c>
      <c r="F35" s="60">
        <v>311188077</v>
      </c>
      <c r="G35" s="60">
        <v>268288399</v>
      </c>
      <c r="H35" s="60">
        <v>311088125</v>
      </c>
      <c r="I35" s="60">
        <v>311088125</v>
      </c>
      <c r="J35" s="60">
        <v>316119702</v>
      </c>
      <c r="K35" s="60">
        <v>318833349</v>
      </c>
      <c r="L35" s="60">
        <v>324380874</v>
      </c>
      <c r="M35" s="60">
        <v>324380874</v>
      </c>
      <c r="N35" s="60">
        <v>329511054</v>
      </c>
      <c r="O35" s="60">
        <v>98477648</v>
      </c>
      <c r="P35" s="60">
        <v>324387164</v>
      </c>
      <c r="Q35" s="60">
        <v>324387164</v>
      </c>
      <c r="R35" s="60">
        <v>337065090</v>
      </c>
      <c r="S35" s="60">
        <v>337065090</v>
      </c>
      <c r="T35" s="60">
        <v>209941427</v>
      </c>
      <c r="U35" s="60">
        <v>209941427</v>
      </c>
      <c r="V35" s="60">
        <v>209941427</v>
      </c>
      <c r="W35" s="60">
        <v>187714364</v>
      </c>
      <c r="X35" s="60">
        <v>22227063</v>
      </c>
      <c r="Y35" s="61">
        <v>11.84</v>
      </c>
      <c r="Z35" s="62">
        <v>187714364</v>
      </c>
    </row>
    <row r="36" spans="1:26" ht="12.75">
      <c r="A36" s="58" t="s">
        <v>57</v>
      </c>
      <c r="B36" s="19">
        <v>570491732</v>
      </c>
      <c r="C36" s="19">
        <v>0</v>
      </c>
      <c r="D36" s="59">
        <v>569837442</v>
      </c>
      <c r="E36" s="60">
        <v>569837442</v>
      </c>
      <c r="F36" s="60">
        <v>3430819143</v>
      </c>
      <c r="G36" s="60">
        <v>3430819143</v>
      </c>
      <c r="H36" s="60">
        <v>570363613</v>
      </c>
      <c r="I36" s="60">
        <v>570363613</v>
      </c>
      <c r="J36" s="60">
        <v>570363613</v>
      </c>
      <c r="K36" s="60">
        <v>570363613</v>
      </c>
      <c r="L36" s="60">
        <v>570363613</v>
      </c>
      <c r="M36" s="60">
        <v>570363613</v>
      </c>
      <c r="N36" s="60">
        <v>570363613</v>
      </c>
      <c r="O36" s="60">
        <v>570491732</v>
      </c>
      <c r="P36" s="60">
        <v>570491732</v>
      </c>
      <c r="Q36" s="60">
        <v>570491732</v>
      </c>
      <c r="R36" s="60">
        <v>570491732</v>
      </c>
      <c r="S36" s="60">
        <v>570491732</v>
      </c>
      <c r="T36" s="60">
        <v>570491732</v>
      </c>
      <c r="U36" s="60">
        <v>570491732</v>
      </c>
      <c r="V36" s="60">
        <v>570491732</v>
      </c>
      <c r="W36" s="60">
        <v>569837442</v>
      </c>
      <c r="X36" s="60">
        <v>654290</v>
      </c>
      <c r="Y36" s="61">
        <v>0.11</v>
      </c>
      <c r="Z36" s="62">
        <v>569837442</v>
      </c>
    </row>
    <row r="37" spans="1:26" ht="12.75">
      <c r="A37" s="58" t="s">
        <v>58</v>
      </c>
      <c r="B37" s="19">
        <v>83526363</v>
      </c>
      <c r="C37" s="19">
        <v>0</v>
      </c>
      <c r="D37" s="59">
        <v>58171872</v>
      </c>
      <c r="E37" s="60">
        <v>58171872</v>
      </c>
      <c r="F37" s="60">
        <v>104466608</v>
      </c>
      <c r="G37" s="60">
        <v>108671567</v>
      </c>
      <c r="H37" s="60">
        <v>83093521</v>
      </c>
      <c r="I37" s="60">
        <v>83093521</v>
      </c>
      <c r="J37" s="60">
        <v>87046482</v>
      </c>
      <c r="K37" s="60">
        <v>100127502</v>
      </c>
      <c r="L37" s="60">
        <v>90807468</v>
      </c>
      <c r="M37" s="60">
        <v>90807468</v>
      </c>
      <c r="N37" s="60">
        <v>99574801</v>
      </c>
      <c r="O37" s="60">
        <v>83526363</v>
      </c>
      <c r="P37" s="60">
        <v>83526363</v>
      </c>
      <c r="Q37" s="60">
        <v>83526363</v>
      </c>
      <c r="R37" s="60">
        <v>83526363</v>
      </c>
      <c r="S37" s="60">
        <v>83526363</v>
      </c>
      <c r="T37" s="60">
        <v>83526363</v>
      </c>
      <c r="U37" s="60">
        <v>83526363</v>
      </c>
      <c r="V37" s="60">
        <v>83526363</v>
      </c>
      <c r="W37" s="60">
        <v>58171872</v>
      </c>
      <c r="X37" s="60">
        <v>25354491</v>
      </c>
      <c r="Y37" s="61">
        <v>43.59</v>
      </c>
      <c r="Z37" s="62">
        <v>58171872</v>
      </c>
    </row>
    <row r="38" spans="1:26" ht="12.75">
      <c r="A38" s="58" t="s">
        <v>59</v>
      </c>
      <c r="B38" s="19">
        <v>35963413</v>
      </c>
      <c r="C38" s="19">
        <v>0</v>
      </c>
      <c r="D38" s="59">
        <v>17068000</v>
      </c>
      <c r="E38" s="60">
        <v>17068000</v>
      </c>
      <c r="F38" s="60">
        <v>15077429</v>
      </c>
      <c r="G38" s="60">
        <v>15077429</v>
      </c>
      <c r="H38" s="60">
        <v>36580434</v>
      </c>
      <c r="I38" s="60">
        <v>36580434</v>
      </c>
      <c r="J38" s="60">
        <v>36580434</v>
      </c>
      <c r="K38" s="60">
        <v>36580434</v>
      </c>
      <c r="L38" s="60">
        <v>36580434</v>
      </c>
      <c r="M38" s="60">
        <v>36580434</v>
      </c>
      <c r="N38" s="60">
        <v>36580434</v>
      </c>
      <c r="O38" s="60">
        <v>35963413</v>
      </c>
      <c r="P38" s="60">
        <v>35963413</v>
      </c>
      <c r="Q38" s="60">
        <v>35963413</v>
      </c>
      <c r="R38" s="60">
        <v>35963413</v>
      </c>
      <c r="S38" s="60">
        <v>35963413</v>
      </c>
      <c r="T38" s="60">
        <v>35963413</v>
      </c>
      <c r="U38" s="60">
        <v>35963413</v>
      </c>
      <c r="V38" s="60">
        <v>35963413</v>
      </c>
      <c r="W38" s="60">
        <v>17068000</v>
      </c>
      <c r="X38" s="60">
        <v>18895413</v>
      </c>
      <c r="Y38" s="61">
        <v>110.71</v>
      </c>
      <c r="Z38" s="62">
        <v>17068000</v>
      </c>
    </row>
    <row r="39" spans="1:26" ht="12.75">
      <c r="A39" s="58" t="s">
        <v>60</v>
      </c>
      <c r="B39" s="19">
        <v>549479604</v>
      </c>
      <c r="C39" s="19">
        <v>0</v>
      </c>
      <c r="D39" s="59">
        <v>682311934</v>
      </c>
      <c r="E39" s="60">
        <v>682311934</v>
      </c>
      <c r="F39" s="60">
        <v>3622463183</v>
      </c>
      <c r="G39" s="60">
        <v>3575358546</v>
      </c>
      <c r="H39" s="60">
        <v>761777783</v>
      </c>
      <c r="I39" s="60">
        <v>761777783</v>
      </c>
      <c r="J39" s="60">
        <v>762856399</v>
      </c>
      <c r="K39" s="60">
        <v>752489026</v>
      </c>
      <c r="L39" s="60">
        <v>767356585</v>
      </c>
      <c r="M39" s="60">
        <v>767356585</v>
      </c>
      <c r="N39" s="60">
        <v>763719432</v>
      </c>
      <c r="O39" s="60">
        <v>549479604</v>
      </c>
      <c r="P39" s="60">
        <v>775389120</v>
      </c>
      <c r="Q39" s="60">
        <v>775389120</v>
      </c>
      <c r="R39" s="60">
        <v>788067046</v>
      </c>
      <c r="S39" s="60">
        <v>788067046</v>
      </c>
      <c r="T39" s="60">
        <v>660943383</v>
      </c>
      <c r="U39" s="60">
        <v>660943383</v>
      </c>
      <c r="V39" s="60">
        <v>660943383</v>
      </c>
      <c r="W39" s="60">
        <v>682311934</v>
      </c>
      <c r="X39" s="60">
        <v>-21368551</v>
      </c>
      <c r="Y39" s="61">
        <v>-3.13</v>
      </c>
      <c r="Z39" s="62">
        <v>682311934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17332669</v>
      </c>
      <c r="C42" s="19">
        <v>0</v>
      </c>
      <c r="D42" s="59">
        <v>77713908</v>
      </c>
      <c r="E42" s="60">
        <v>77713908</v>
      </c>
      <c r="F42" s="60">
        <v>22499457</v>
      </c>
      <c r="G42" s="60">
        <v>-3459584</v>
      </c>
      <c r="H42" s="60">
        <v>-6609208</v>
      </c>
      <c r="I42" s="60">
        <v>12430665</v>
      </c>
      <c r="J42" s="60">
        <v>-2649271</v>
      </c>
      <c r="K42" s="60">
        <v>-416346</v>
      </c>
      <c r="L42" s="60">
        <v>15778397</v>
      </c>
      <c r="M42" s="60">
        <v>12712780</v>
      </c>
      <c r="N42" s="60">
        <v>-5307593</v>
      </c>
      <c r="O42" s="60">
        <v>-490605</v>
      </c>
      <c r="P42" s="60">
        <v>3461161</v>
      </c>
      <c r="Q42" s="60">
        <v>-2337037</v>
      </c>
      <c r="R42" s="60">
        <v>0</v>
      </c>
      <c r="S42" s="60">
        <v>0</v>
      </c>
      <c r="T42" s="60">
        <v>0</v>
      </c>
      <c r="U42" s="60">
        <v>0</v>
      </c>
      <c r="V42" s="60">
        <v>22806408</v>
      </c>
      <c r="W42" s="60">
        <v>77713908</v>
      </c>
      <c r="X42" s="60">
        <v>-54907500</v>
      </c>
      <c r="Y42" s="61">
        <v>-70.65</v>
      </c>
      <c r="Z42" s="62">
        <v>77713908</v>
      </c>
    </row>
    <row r="43" spans="1:26" ht="12.75">
      <c r="A43" s="58" t="s">
        <v>63</v>
      </c>
      <c r="B43" s="19">
        <v>-19191058</v>
      </c>
      <c r="C43" s="19">
        <v>0</v>
      </c>
      <c r="D43" s="59">
        <v>0</v>
      </c>
      <c r="E43" s="60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-646639</v>
      </c>
      <c r="O43" s="60">
        <v>-7380046</v>
      </c>
      <c r="P43" s="60">
        <v>0</v>
      </c>
      <c r="Q43" s="60">
        <v>-8026685</v>
      </c>
      <c r="R43" s="60">
        <v>0</v>
      </c>
      <c r="S43" s="60">
        <v>0</v>
      </c>
      <c r="T43" s="60">
        <v>0</v>
      </c>
      <c r="U43" s="60">
        <v>0</v>
      </c>
      <c r="V43" s="60">
        <v>-8026685</v>
      </c>
      <c r="W43" s="60"/>
      <c r="X43" s="60">
        <v>-8026685</v>
      </c>
      <c r="Y43" s="61">
        <v>0</v>
      </c>
      <c r="Z43" s="62">
        <v>0</v>
      </c>
    </row>
    <row r="44" spans="1:26" ht="12.75">
      <c r="A44" s="58" t="s">
        <v>64</v>
      </c>
      <c r="B44" s="19">
        <v>-100912</v>
      </c>
      <c r="C44" s="19">
        <v>0</v>
      </c>
      <c r="D44" s="59">
        <v>42000</v>
      </c>
      <c r="E44" s="60">
        <v>42000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42000</v>
      </c>
      <c r="X44" s="60">
        <v>-42000</v>
      </c>
      <c r="Y44" s="61">
        <v>-100</v>
      </c>
      <c r="Z44" s="62">
        <v>42000</v>
      </c>
    </row>
    <row r="45" spans="1:26" ht="12.75">
      <c r="A45" s="70" t="s">
        <v>65</v>
      </c>
      <c r="B45" s="22">
        <v>477319</v>
      </c>
      <c r="C45" s="22">
        <v>0</v>
      </c>
      <c r="D45" s="99">
        <v>83289207</v>
      </c>
      <c r="E45" s="100">
        <v>83289207</v>
      </c>
      <c r="F45" s="100">
        <v>22959375</v>
      </c>
      <c r="G45" s="100">
        <v>19499791</v>
      </c>
      <c r="H45" s="100">
        <v>12890583</v>
      </c>
      <c r="I45" s="100">
        <v>12890583</v>
      </c>
      <c r="J45" s="100">
        <v>10241312</v>
      </c>
      <c r="K45" s="100">
        <v>9824966</v>
      </c>
      <c r="L45" s="100">
        <v>25603363</v>
      </c>
      <c r="M45" s="100">
        <v>25603363</v>
      </c>
      <c r="N45" s="100">
        <v>19649131</v>
      </c>
      <c r="O45" s="100">
        <v>11778480</v>
      </c>
      <c r="P45" s="100">
        <v>15239641</v>
      </c>
      <c r="Q45" s="100">
        <v>19649131</v>
      </c>
      <c r="R45" s="100">
        <v>0</v>
      </c>
      <c r="S45" s="100">
        <v>0</v>
      </c>
      <c r="T45" s="100">
        <v>0</v>
      </c>
      <c r="U45" s="100">
        <v>0</v>
      </c>
      <c r="V45" s="100">
        <v>0</v>
      </c>
      <c r="W45" s="100">
        <v>83289207</v>
      </c>
      <c r="X45" s="100">
        <v>-83289207</v>
      </c>
      <c r="Y45" s="101">
        <v>-100</v>
      </c>
      <c r="Z45" s="102">
        <v>83289207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4058071</v>
      </c>
      <c r="C49" s="52">
        <v>0</v>
      </c>
      <c r="D49" s="129">
        <v>3675956</v>
      </c>
      <c r="E49" s="54">
        <v>3498869</v>
      </c>
      <c r="F49" s="54">
        <v>0</v>
      </c>
      <c r="G49" s="54">
        <v>0</v>
      </c>
      <c r="H49" s="54">
        <v>0</v>
      </c>
      <c r="I49" s="54">
        <v>7184556</v>
      </c>
      <c r="J49" s="54">
        <v>0</v>
      </c>
      <c r="K49" s="54">
        <v>0</v>
      </c>
      <c r="L49" s="54">
        <v>0</v>
      </c>
      <c r="M49" s="54">
        <v>3242464</v>
      </c>
      <c r="N49" s="54">
        <v>0</v>
      </c>
      <c r="O49" s="54">
        <v>0</v>
      </c>
      <c r="P49" s="54">
        <v>0</v>
      </c>
      <c r="Q49" s="54">
        <v>3633112</v>
      </c>
      <c r="R49" s="54">
        <v>0</v>
      </c>
      <c r="S49" s="54">
        <v>0</v>
      </c>
      <c r="T49" s="54">
        <v>0</v>
      </c>
      <c r="U49" s="54">
        <v>19270952</v>
      </c>
      <c r="V49" s="54">
        <v>126900740</v>
      </c>
      <c r="W49" s="54">
        <v>171464720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688875</v>
      </c>
      <c r="C51" s="52">
        <v>0</v>
      </c>
      <c r="D51" s="129">
        <v>45319509</v>
      </c>
      <c r="E51" s="54">
        <v>365497</v>
      </c>
      <c r="F51" s="54">
        <v>0</v>
      </c>
      <c r="G51" s="54">
        <v>0</v>
      </c>
      <c r="H51" s="54">
        <v>0</v>
      </c>
      <c r="I51" s="54">
        <v>10473195</v>
      </c>
      <c r="J51" s="54">
        <v>0</v>
      </c>
      <c r="K51" s="54">
        <v>0</v>
      </c>
      <c r="L51" s="54">
        <v>0</v>
      </c>
      <c r="M51" s="54">
        <v>2457429</v>
      </c>
      <c r="N51" s="54">
        <v>0</v>
      </c>
      <c r="O51" s="54">
        <v>0</v>
      </c>
      <c r="P51" s="54">
        <v>0</v>
      </c>
      <c r="Q51" s="54">
        <v>9715954</v>
      </c>
      <c r="R51" s="54">
        <v>0</v>
      </c>
      <c r="S51" s="54">
        <v>0</v>
      </c>
      <c r="T51" s="54">
        <v>0</v>
      </c>
      <c r="U51" s="54">
        <v>1176625</v>
      </c>
      <c r="V51" s="54">
        <v>0</v>
      </c>
      <c r="W51" s="54">
        <v>70197084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100.07415625678912</v>
      </c>
      <c r="E58" s="7">
        <f t="shared" si="6"/>
        <v>100.07415625678912</v>
      </c>
      <c r="F58" s="7">
        <f t="shared" si="6"/>
        <v>100</v>
      </c>
      <c r="G58" s="7">
        <f t="shared" si="6"/>
        <v>0</v>
      </c>
      <c r="H58" s="7">
        <f t="shared" si="6"/>
        <v>0</v>
      </c>
      <c r="I58" s="7">
        <f t="shared" si="6"/>
        <v>100</v>
      </c>
      <c r="J58" s="7">
        <f t="shared" si="6"/>
        <v>100</v>
      </c>
      <c r="K58" s="7">
        <f t="shared" si="6"/>
        <v>2314.450881643884</v>
      </c>
      <c r="L58" s="7">
        <f t="shared" si="6"/>
        <v>61.12250328695392</v>
      </c>
      <c r="M58" s="7">
        <f t="shared" si="6"/>
        <v>92.72930387036537</v>
      </c>
      <c r="N58" s="7">
        <f t="shared" si="6"/>
        <v>0</v>
      </c>
      <c r="O58" s="7">
        <f t="shared" si="6"/>
        <v>30.500057934262532</v>
      </c>
      <c r="P58" s="7">
        <f t="shared" si="6"/>
        <v>0</v>
      </c>
      <c r="Q58" s="7">
        <f t="shared" si="6"/>
        <v>23.156637103525775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59.19147800125118</v>
      </c>
      <c r="W58" s="7">
        <f t="shared" si="6"/>
        <v>100.07413548783958</v>
      </c>
      <c r="X58" s="7">
        <f t="shared" si="6"/>
        <v>0</v>
      </c>
      <c r="Y58" s="7">
        <f t="shared" si="6"/>
        <v>0</v>
      </c>
      <c r="Z58" s="8">
        <f t="shared" si="6"/>
        <v>100.07415625678912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100.0000455471926</v>
      </c>
      <c r="E59" s="10">
        <f t="shared" si="7"/>
        <v>100.0000455471926</v>
      </c>
      <c r="F59" s="10">
        <f t="shared" si="7"/>
        <v>100</v>
      </c>
      <c r="G59" s="10">
        <f t="shared" si="7"/>
        <v>0</v>
      </c>
      <c r="H59" s="10">
        <f t="shared" si="7"/>
        <v>0</v>
      </c>
      <c r="I59" s="10">
        <f t="shared" si="7"/>
        <v>100</v>
      </c>
      <c r="J59" s="10">
        <f t="shared" si="7"/>
        <v>100</v>
      </c>
      <c r="K59" s="10">
        <f t="shared" si="7"/>
        <v>0</v>
      </c>
      <c r="L59" s="10">
        <f t="shared" si="7"/>
        <v>180.55111219444487</v>
      </c>
      <c r="M59" s="10">
        <f t="shared" si="7"/>
        <v>226.49449149690528</v>
      </c>
      <c r="N59" s="10">
        <f t="shared" si="7"/>
        <v>0</v>
      </c>
      <c r="O59" s="10">
        <f t="shared" si="7"/>
        <v>186.06287726358147</v>
      </c>
      <c r="P59" s="10">
        <f t="shared" si="7"/>
        <v>0</v>
      </c>
      <c r="Q59" s="10">
        <f t="shared" si="7"/>
        <v>185.2583423535784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116.85295730602611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100.0000455471926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100.0000025712166</v>
      </c>
      <c r="E60" s="13">
        <f t="shared" si="7"/>
        <v>100.0000025712166</v>
      </c>
      <c r="F60" s="13">
        <f t="shared" si="7"/>
        <v>100</v>
      </c>
      <c r="G60" s="13">
        <f t="shared" si="7"/>
        <v>0</v>
      </c>
      <c r="H60" s="13">
        <f t="shared" si="7"/>
        <v>0</v>
      </c>
      <c r="I60" s="13">
        <f t="shared" si="7"/>
        <v>100</v>
      </c>
      <c r="J60" s="13">
        <f t="shared" si="7"/>
        <v>0</v>
      </c>
      <c r="K60" s="13">
        <f t="shared" si="7"/>
        <v>1002.771974522293</v>
      </c>
      <c r="L60" s="13">
        <f t="shared" si="7"/>
        <v>19.545297328447326</v>
      </c>
      <c r="M60" s="13">
        <f t="shared" si="7"/>
        <v>40.71322277920421</v>
      </c>
      <c r="N60" s="13">
        <f t="shared" si="7"/>
        <v>0</v>
      </c>
      <c r="O60" s="13">
        <f t="shared" si="7"/>
        <v>20.904814398587614</v>
      </c>
      <c r="P60" s="13">
        <f t="shared" si="7"/>
        <v>0</v>
      </c>
      <c r="Q60" s="13">
        <f t="shared" si="7"/>
        <v>13.560973399649626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33.82127409819506</v>
      </c>
      <c r="W60" s="13">
        <f t="shared" si="7"/>
        <v>99.99998457270321</v>
      </c>
      <c r="X60" s="13">
        <f t="shared" si="7"/>
        <v>0</v>
      </c>
      <c r="Y60" s="13">
        <f t="shared" si="7"/>
        <v>0</v>
      </c>
      <c r="Z60" s="14">
        <f t="shared" si="7"/>
        <v>100.0000025712166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263.52524105771664</v>
      </c>
      <c r="E61" s="13">
        <f t="shared" si="7"/>
        <v>263.52524105771664</v>
      </c>
      <c r="F61" s="13">
        <f t="shared" si="7"/>
        <v>100</v>
      </c>
      <c r="G61" s="13">
        <f t="shared" si="7"/>
        <v>0</v>
      </c>
      <c r="H61" s="13">
        <f t="shared" si="7"/>
        <v>0</v>
      </c>
      <c r="I61" s="13">
        <f t="shared" si="7"/>
        <v>100</v>
      </c>
      <c r="J61" s="13">
        <f t="shared" si="7"/>
        <v>0</v>
      </c>
      <c r="K61" s="13">
        <f t="shared" si="7"/>
        <v>333.8407643312102</v>
      </c>
      <c r="L61" s="13">
        <f t="shared" si="7"/>
        <v>13.928382562429187</v>
      </c>
      <c r="M61" s="13">
        <f t="shared" si="7"/>
        <v>30.685780136377982</v>
      </c>
      <c r="N61" s="13">
        <f t="shared" si="7"/>
        <v>0</v>
      </c>
      <c r="O61" s="13">
        <f t="shared" si="7"/>
        <v>14.982865983756518</v>
      </c>
      <c r="P61" s="13">
        <f t="shared" si="7"/>
        <v>0</v>
      </c>
      <c r="Q61" s="13">
        <f t="shared" si="7"/>
        <v>6.323036730096397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28.66259849871432</v>
      </c>
      <c r="W61" s="13">
        <f t="shared" si="7"/>
        <v>263.5251874898617</v>
      </c>
      <c r="X61" s="13">
        <f t="shared" si="7"/>
        <v>0</v>
      </c>
      <c r="Y61" s="13">
        <f t="shared" si="7"/>
        <v>0</v>
      </c>
      <c r="Z61" s="14">
        <f t="shared" si="7"/>
        <v>263.52524105771664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100</v>
      </c>
      <c r="G62" s="13">
        <f t="shared" si="7"/>
        <v>0</v>
      </c>
      <c r="H62" s="13">
        <f t="shared" si="7"/>
        <v>0</v>
      </c>
      <c r="I62" s="13">
        <f t="shared" si="7"/>
        <v>100</v>
      </c>
      <c r="J62" s="13">
        <f t="shared" si="7"/>
        <v>0</v>
      </c>
      <c r="K62" s="13">
        <f t="shared" si="7"/>
        <v>0</v>
      </c>
      <c r="L62" s="13">
        <f t="shared" si="7"/>
        <v>17.96556934478431</v>
      </c>
      <c r="M62" s="13">
        <f t="shared" si="7"/>
        <v>36.652120541582185</v>
      </c>
      <c r="N62" s="13">
        <f t="shared" si="7"/>
        <v>0</v>
      </c>
      <c r="O62" s="13">
        <f t="shared" si="7"/>
        <v>22.999589797386808</v>
      </c>
      <c r="P62" s="13">
        <f t="shared" si="7"/>
        <v>0</v>
      </c>
      <c r="Q62" s="13">
        <f t="shared" si="7"/>
        <v>19.876111050103006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35.68005544531685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100</v>
      </c>
      <c r="G63" s="13">
        <f t="shared" si="7"/>
        <v>0</v>
      </c>
      <c r="H63" s="13">
        <f t="shared" si="7"/>
        <v>0</v>
      </c>
      <c r="I63" s="13">
        <f t="shared" si="7"/>
        <v>100</v>
      </c>
      <c r="J63" s="13">
        <f t="shared" si="7"/>
        <v>0</v>
      </c>
      <c r="K63" s="13">
        <f t="shared" si="7"/>
        <v>0</v>
      </c>
      <c r="L63" s="13">
        <f t="shared" si="7"/>
        <v>36.3954935917031</v>
      </c>
      <c r="M63" s="13">
        <f t="shared" si="7"/>
        <v>71.04282682757184</v>
      </c>
      <c r="N63" s="13">
        <f t="shared" si="7"/>
        <v>0</v>
      </c>
      <c r="O63" s="13">
        <f t="shared" si="7"/>
        <v>23.615925221304284</v>
      </c>
      <c r="P63" s="13">
        <f t="shared" si="7"/>
        <v>0</v>
      </c>
      <c r="Q63" s="13">
        <f t="shared" si="7"/>
        <v>28.83100473929326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45.0394624191688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100</v>
      </c>
      <c r="G64" s="13">
        <f t="shared" si="7"/>
        <v>0</v>
      </c>
      <c r="H64" s="13">
        <f t="shared" si="7"/>
        <v>0</v>
      </c>
      <c r="I64" s="13">
        <f t="shared" si="7"/>
        <v>100</v>
      </c>
      <c r="J64" s="13">
        <f t="shared" si="7"/>
        <v>0</v>
      </c>
      <c r="K64" s="13">
        <f t="shared" si="7"/>
        <v>0</v>
      </c>
      <c r="L64" s="13">
        <f t="shared" si="7"/>
        <v>29.793653580176834</v>
      </c>
      <c r="M64" s="13">
        <f t="shared" si="7"/>
        <v>62.88028560693936</v>
      </c>
      <c r="N64" s="13">
        <f t="shared" si="7"/>
        <v>0</v>
      </c>
      <c r="O64" s="13">
        <f t="shared" si="7"/>
        <v>27.931258446721692</v>
      </c>
      <c r="P64" s="13">
        <f t="shared" si="7"/>
        <v>0</v>
      </c>
      <c r="Q64" s="13">
        <f t="shared" si="7"/>
        <v>30.205257389249578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44.748489558627774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100.40434988374247</v>
      </c>
      <c r="E66" s="16">
        <f t="shared" si="7"/>
        <v>100.40434988374247</v>
      </c>
      <c r="F66" s="16">
        <f t="shared" si="7"/>
        <v>100</v>
      </c>
      <c r="G66" s="16">
        <f t="shared" si="7"/>
        <v>0</v>
      </c>
      <c r="H66" s="16">
        <f t="shared" si="7"/>
        <v>0</v>
      </c>
      <c r="I66" s="16">
        <f t="shared" si="7"/>
        <v>100</v>
      </c>
      <c r="J66" s="16">
        <f t="shared" si="7"/>
        <v>100</v>
      </c>
      <c r="K66" s="16">
        <f t="shared" si="7"/>
        <v>0</v>
      </c>
      <c r="L66" s="16">
        <f t="shared" si="7"/>
        <v>100</v>
      </c>
      <c r="M66" s="16">
        <f t="shared" si="7"/>
        <v>99.9816139232423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47.95387795309032</v>
      </c>
      <c r="W66" s="16">
        <f t="shared" si="7"/>
        <v>100.40432922399036</v>
      </c>
      <c r="X66" s="16">
        <f t="shared" si="7"/>
        <v>0</v>
      </c>
      <c r="Y66" s="16">
        <f t="shared" si="7"/>
        <v>0</v>
      </c>
      <c r="Z66" s="17">
        <f t="shared" si="7"/>
        <v>100.40434988374247</v>
      </c>
    </row>
    <row r="67" spans="1:26" ht="12.75" hidden="1">
      <c r="A67" s="41" t="s">
        <v>286</v>
      </c>
      <c r="B67" s="24"/>
      <c r="C67" s="24"/>
      <c r="D67" s="25">
        <v>106005890</v>
      </c>
      <c r="E67" s="26">
        <v>106005890</v>
      </c>
      <c r="F67" s="26">
        <v>14738710</v>
      </c>
      <c r="G67" s="26"/>
      <c r="H67" s="26"/>
      <c r="I67" s="26">
        <v>14738710</v>
      </c>
      <c r="J67" s="26">
        <v>2565395</v>
      </c>
      <c r="K67" s="26">
        <v>79227</v>
      </c>
      <c r="L67" s="26">
        <v>6159198</v>
      </c>
      <c r="M67" s="26">
        <v>8803820</v>
      </c>
      <c r="N67" s="26"/>
      <c r="O67" s="26">
        <v>5747894</v>
      </c>
      <c r="P67" s="26">
        <v>9536454</v>
      </c>
      <c r="Q67" s="26">
        <v>15284348</v>
      </c>
      <c r="R67" s="26"/>
      <c r="S67" s="26"/>
      <c r="T67" s="26">
        <v>5844708</v>
      </c>
      <c r="U67" s="26">
        <v>5844708</v>
      </c>
      <c r="V67" s="26">
        <v>44671586</v>
      </c>
      <c r="W67" s="26">
        <v>106005912</v>
      </c>
      <c r="X67" s="26"/>
      <c r="Y67" s="25"/>
      <c r="Z67" s="27">
        <v>106005890</v>
      </c>
    </row>
    <row r="68" spans="1:26" ht="12.75" hidden="1">
      <c r="A68" s="37" t="s">
        <v>31</v>
      </c>
      <c r="B68" s="19"/>
      <c r="C68" s="19"/>
      <c r="D68" s="20">
        <v>8782100</v>
      </c>
      <c r="E68" s="21">
        <v>8782100</v>
      </c>
      <c r="F68" s="21">
        <v>8584440</v>
      </c>
      <c r="G68" s="21"/>
      <c r="H68" s="21"/>
      <c r="I68" s="21">
        <v>8584440</v>
      </c>
      <c r="J68" s="21">
        <v>612734</v>
      </c>
      <c r="K68" s="21"/>
      <c r="L68" s="21">
        <v>590769</v>
      </c>
      <c r="M68" s="21">
        <v>1203503</v>
      </c>
      <c r="N68" s="21"/>
      <c r="O68" s="21">
        <v>596400</v>
      </c>
      <c r="P68" s="21">
        <v>587049</v>
      </c>
      <c r="Q68" s="21">
        <v>1183449</v>
      </c>
      <c r="R68" s="21"/>
      <c r="S68" s="21"/>
      <c r="T68" s="21">
        <v>583939</v>
      </c>
      <c r="U68" s="21">
        <v>583939</v>
      </c>
      <c r="V68" s="21">
        <v>11555331</v>
      </c>
      <c r="W68" s="21">
        <v>8782104</v>
      </c>
      <c r="X68" s="21"/>
      <c r="Y68" s="20"/>
      <c r="Z68" s="23">
        <v>8782100</v>
      </c>
    </row>
    <row r="69" spans="1:26" ht="12.75" hidden="1">
      <c r="A69" s="38" t="s">
        <v>32</v>
      </c>
      <c r="B69" s="19"/>
      <c r="C69" s="19"/>
      <c r="D69" s="20">
        <v>77784190</v>
      </c>
      <c r="E69" s="21">
        <v>77784190</v>
      </c>
      <c r="F69" s="21">
        <v>4208018</v>
      </c>
      <c r="G69" s="21"/>
      <c r="H69" s="21"/>
      <c r="I69" s="21">
        <v>4208018</v>
      </c>
      <c r="J69" s="21"/>
      <c r="K69" s="21">
        <v>78500</v>
      </c>
      <c r="L69" s="21">
        <v>3567738</v>
      </c>
      <c r="M69" s="21">
        <v>3646238</v>
      </c>
      <c r="N69" s="21"/>
      <c r="O69" s="21">
        <v>3077913</v>
      </c>
      <c r="P69" s="21">
        <v>6854287</v>
      </c>
      <c r="Q69" s="21">
        <v>9932200</v>
      </c>
      <c r="R69" s="21"/>
      <c r="S69" s="21"/>
      <c r="T69" s="21">
        <v>3027136</v>
      </c>
      <c r="U69" s="21">
        <v>3027136</v>
      </c>
      <c r="V69" s="21">
        <v>20813592</v>
      </c>
      <c r="W69" s="21">
        <v>77784204</v>
      </c>
      <c r="X69" s="21"/>
      <c r="Y69" s="20"/>
      <c r="Z69" s="23">
        <v>77784190</v>
      </c>
    </row>
    <row r="70" spans="1:26" ht="12.75" hidden="1">
      <c r="A70" s="39" t="s">
        <v>103</v>
      </c>
      <c r="B70" s="19"/>
      <c r="C70" s="19"/>
      <c r="D70" s="20">
        <v>29516790</v>
      </c>
      <c r="E70" s="21">
        <v>29516790</v>
      </c>
      <c r="F70" s="21">
        <v>2295673</v>
      </c>
      <c r="G70" s="21"/>
      <c r="H70" s="21"/>
      <c r="I70" s="21">
        <v>2295673</v>
      </c>
      <c r="J70" s="21"/>
      <c r="K70" s="21">
        <v>78500</v>
      </c>
      <c r="L70" s="21">
        <v>1420129</v>
      </c>
      <c r="M70" s="21">
        <v>1498629</v>
      </c>
      <c r="N70" s="21"/>
      <c r="O70" s="21">
        <v>1197034</v>
      </c>
      <c r="P70" s="21">
        <v>4648227</v>
      </c>
      <c r="Q70" s="21">
        <v>5845261</v>
      </c>
      <c r="R70" s="21"/>
      <c r="S70" s="21"/>
      <c r="T70" s="21">
        <v>1263625</v>
      </c>
      <c r="U70" s="21">
        <v>1263625</v>
      </c>
      <c r="V70" s="21">
        <v>10903188</v>
      </c>
      <c r="W70" s="21">
        <v>29516796</v>
      </c>
      <c r="X70" s="21"/>
      <c r="Y70" s="20"/>
      <c r="Z70" s="23">
        <v>29516790</v>
      </c>
    </row>
    <row r="71" spans="1:26" ht="12.75" hidden="1">
      <c r="A71" s="39" t="s">
        <v>104</v>
      </c>
      <c r="B71" s="19"/>
      <c r="C71" s="19"/>
      <c r="D71" s="20">
        <v>36955400</v>
      </c>
      <c r="E71" s="21">
        <v>36955400</v>
      </c>
      <c r="F71" s="21">
        <v>1096011</v>
      </c>
      <c r="G71" s="21"/>
      <c r="H71" s="21"/>
      <c r="I71" s="21">
        <v>1096011</v>
      </c>
      <c r="J71" s="21"/>
      <c r="K71" s="21"/>
      <c r="L71" s="21">
        <v>1312377</v>
      </c>
      <c r="M71" s="21">
        <v>1312377</v>
      </c>
      <c r="N71" s="21"/>
      <c r="O71" s="21">
        <v>1040949</v>
      </c>
      <c r="P71" s="21">
        <v>1390422</v>
      </c>
      <c r="Q71" s="21">
        <v>2431371</v>
      </c>
      <c r="R71" s="21"/>
      <c r="S71" s="21"/>
      <c r="T71" s="21">
        <v>934579</v>
      </c>
      <c r="U71" s="21">
        <v>934579</v>
      </c>
      <c r="V71" s="21">
        <v>5774338</v>
      </c>
      <c r="W71" s="21">
        <v>36955404</v>
      </c>
      <c r="X71" s="21"/>
      <c r="Y71" s="20"/>
      <c r="Z71" s="23">
        <v>36955400</v>
      </c>
    </row>
    <row r="72" spans="1:26" ht="12.75" hidden="1">
      <c r="A72" s="39" t="s">
        <v>105</v>
      </c>
      <c r="B72" s="19"/>
      <c r="C72" s="19"/>
      <c r="D72" s="20">
        <v>4705800</v>
      </c>
      <c r="E72" s="21">
        <v>4705800</v>
      </c>
      <c r="F72" s="21">
        <v>204054</v>
      </c>
      <c r="G72" s="21"/>
      <c r="H72" s="21"/>
      <c r="I72" s="21">
        <v>204054</v>
      </c>
      <c r="J72" s="21"/>
      <c r="K72" s="21"/>
      <c r="L72" s="21">
        <v>225723</v>
      </c>
      <c r="M72" s="21">
        <v>225723</v>
      </c>
      <c r="N72" s="21"/>
      <c r="O72" s="21">
        <v>230226</v>
      </c>
      <c r="P72" s="21">
        <v>208236</v>
      </c>
      <c r="Q72" s="21">
        <v>438462</v>
      </c>
      <c r="R72" s="21"/>
      <c r="S72" s="21"/>
      <c r="T72" s="21">
        <v>221532</v>
      </c>
      <c r="U72" s="21">
        <v>221532</v>
      </c>
      <c r="V72" s="21">
        <v>1089771</v>
      </c>
      <c r="W72" s="21">
        <v>4705800</v>
      </c>
      <c r="X72" s="21"/>
      <c r="Y72" s="20"/>
      <c r="Z72" s="23">
        <v>4705800</v>
      </c>
    </row>
    <row r="73" spans="1:26" ht="12.75" hidden="1">
      <c r="A73" s="39" t="s">
        <v>106</v>
      </c>
      <c r="B73" s="19"/>
      <c r="C73" s="19"/>
      <c r="D73" s="20">
        <v>6606200</v>
      </c>
      <c r="E73" s="21">
        <v>6606200</v>
      </c>
      <c r="F73" s="21">
        <v>612280</v>
      </c>
      <c r="G73" s="21"/>
      <c r="H73" s="21"/>
      <c r="I73" s="21">
        <v>612280</v>
      </c>
      <c r="J73" s="21"/>
      <c r="K73" s="21"/>
      <c r="L73" s="21">
        <v>609509</v>
      </c>
      <c r="M73" s="21">
        <v>609509</v>
      </c>
      <c r="N73" s="21"/>
      <c r="O73" s="21">
        <v>609704</v>
      </c>
      <c r="P73" s="21">
        <v>607402</v>
      </c>
      <c r="Q73" s="21">
        <v>1217106</v>
      </c>
      <c r="R73" s="21"/>
      <c r="S73" s="21"/>
      <c r="T73" s="21">
        <v>607400</v>
      </c>
      <c r="U73" s="21">
        <v>607400</v>
      </c>
      <c r="V73" s="21">
        <v>3046295</v>
      </c>
      <c r="W73" s="21">
        <v>6606204</v>
      </c>
      <c r="X73" s="21"/>
      <c r="Y73" s="20"/>
      <c r="Z73" s="23">
        <v>6606200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>
        <v>19439600</v>
      </c>
      <c r="E75" s="30">
        <v>19439600</v>
      </c>
      <c r="F75" s="30">
        <v>1946252</v>
      </c>
      <c r="G75" s="30"/>
      <c r="H75" s="30"/>
      <c r="I75" s="30">
        <v>1946252</v>
      </c>
      <c r="J75" s="30">
        <v>1952661</v>
      </c>
      <c r="K75" s="30">
        <v>727</v>
      </c>
      <c r="L75" s="30">
        <v>2000691</v>
      </c>
      <c r="M75" s="30">
        <v>3954079</v>
      </c>
      <c r="N75" s="30"/>
      <c r="O75" s="30">
        <v>2073581</v>
      </c>
      <c r="P75" s="30">
        <v>2095118</v>
      </c>
      <c r="Q75" s="30">
        <v>4168699</v>
      </c>
      <c r="R75" s="30"/>
      <c r="S75" s="30"/>
      <c r="T75" s="30">
        <v>2233633</v>
      </c>
      <c r="U75" s="30">
        <v>2233633</v>
      </c>
      <c r="V75" s="30">
        <v>12302663</v>
      </c>
      <c r="W75" s="30">
        <v>19439604</v>
      </c>
      <c r="X75" s="30"/>
      <c r="Y75" s="29"/>
      <c r="Z75" s="31">
        <v>19439600</v>
      </c>
    </row>
    <row r="76" spans="1:26" ht="12.75" hidden="1">
      <c r="A76" s="42" t="s">
        <v>287</v>
      </c>
      <c r="B76" s="32">
        <v>22449507</v>
      </c>
      <c r="C76" s="32"/>
      <c r="D76" s="33">
        <v>106084500</v>
      </c>
      <c r="E76" s="34">
        <v>106084500</v>
      </c>
      <c r="F76" s="34">
        <v>14738710</v>
      </c>
      <c r="G76" s="34"/>
      <c r="H76" s="34"/>
      <c r="I76" s="34">
        <v>14738710</v>
      </c>
      <c r="J76" s="34">
        <v>2565395</v>
      </c>
      <c r="K76" s="34">
        <v>1833670</v>
      </c>
      <c r="L76" s="34">
        <v>3764656</v>
      </c>
      <c r="M76" s="34">
        <v>8163721</v>
      </c>
      <c r="N76" s="34">
        <v>1786230</v>
      </c>
      <c r="O76" s="34">
        <v>1753111</v>
      </c>
      <c r="P76" s="34"/>
      <c r="Q76" s="34">
        <v>3539341</v>
      </c>
      <c r="R76" s="34"/>
      <c r="S76" s="34"/>
      <c r="T76" s="34"/>
      <c r="U76" s="34"/>
      <c r="V76" s="34">
        <v>26441772</v>
      </c>
      <c r="W76" s="34">
        <v>106084500</v>
      </c>
      <c r="X76" s="34"/>
      <c r="Y76" s="33"/>
      <c r="Z76" s="35">
        <v>106084500</v>
      </c>
    </row>
    <row r="77" spans="1:26" ht="12.75" hidden="1">
      <c r="A77" s="37" t="s">
        <v>31</v>
      </c>
      <c r="B77" s="19">
        <v>1566144</v>
      </c>
      <c r="C77" s="19"/>
      <c r="D77" s="20">
        <v>8782104</v>
      </c>
      <c r="E77" s="21">
        <v>8782104</v>
      </c>
      <c r="F77" s="21">
        <v>8584440</v>
      </c>
      <c r="G77" s="21"/>
      <c r="H77" s="21"/>
      <c r="I77" s="21">
        <v>8584440</v>
      </c>
      <c r="J77" s="21">
        <v>612734</v>
      </c>
      <c r="K77" s="21">
        <v>1046494</v>
      </c>
      <c r="L77" s="21">
        <v>1066640</v>
      </c>
      <c r="M77" s="21">
        <v>2725868</v>
      </c>
      <c r="N77" s="21">
        <v>1082759</v>
      </c>
      <c r="O77" s="21">
        <v>1109679</v>
      </c>
      <c r="P77" s="21"/>
      <c r="Q77" s="21">
        <v>2192438</v>
      </c>
      <c r="R77" s="21"/>
      <c r="S77" s="21"/>
      <c r="T77" s="21"/>
      <c r="U77" s="21"/>
      <c r="V77" s="21">
        <v>13502746</v>
      </c>
      <c r="W77" s="21">
        <v>8782104</v>
      </c>
      <c r="X77" s="21"/>
      <c r="Y77" s="20"/>
      <c r="Z77" s="23">
        <v>8782104</v>
      </c>
    </row>
    <row r="78" spans="1:26" ht="12.75" hidden="1">
      <c r="A78" s="38" t="s">
        <v>32</v>
      </c>
      <c r="B78" s="19"/>
      <c r="C78" s="19"/>
      <c r="D78" s="20">
        <v>77784192</v>
      </c>
      <c r="E78" s="21">
        <v>77784192</v>
      </c>
      <c r="F78" s="21">
        <v>4208018</v>
      </c>
      <c r="G78" s="21"/>
      <c r="H78" s="21"/>
      <c r="I78" s="21">
        <v>4208018</v>
      </c>
      <c r="J78" s="21"/>
      <c r="K78" s="21">
        <v>787176</v>
      </c>
      <c r="L78" s="21">
        <v>697325</v>
      </c>
      <c r="M78" s="21">
        <v>1484501</v>
      </c>
      <c r="N78" s="21">
        <v>703471</v>
      </c>
      <c r="O78" s="21">
        <v>643432</v>
      </c>
      <c r="P78" s="21"/>
      <c r="Q78" s="21">
        <v>1346903</v>
      </c>
      <c r="R78" s="21"/>
      <c r="S78" s="21"/>
      <c r="T78" s="21"/>
      <c r="U78" s="21"/>
      <c r="V78" s="21">
        <v>7039422</v>
      </c>
      <c r="W78" s="21">
        <v>77784192</v>
      </c>
      <c r="X78" s="21"/>
      <c r="Y78" s="20"/>
      <c r="Z78" s="23">
        <v>77784192</v>
      </c>
    </row>
    <row r="79" spans="1:26" ht="12.75" hidden="1">
      <c r="A79" s="39" t="s">
        <v>103</v>
      </c>
      <c r="B79" s="19"/>
      <c r="C79" s="19"/>
      <c r="D79" s="20">
        <v>77784192</v>
      </c>
      <c r="E79" s="21">
        <v>77784192</v>
      </c>
      <c r="F79" s="21">
        <v>2295673</v>
      </c>
      <c r="G79" s="21"/>
      <c r="H79" s="21"/>
      <c r="I79" s="21">
        <v>2295673</v>
      </c>
      <c r="J79" s="21"/>
      <c r="K79" s="21">
        <v>262065</v>
      </c>
      <c r="L79" s="21">
        <v>197801</v>
      </c>
      <c r="M79" s="21">
        <v>459866</v>
      </c>
      <c r="N79" s="21">
        <v>190248</v>
      </c>
      <c r="O79" s="21">
        <v>179350</v>
      </c>
      <c r="P79" s="21"/>
      <c r="Q79" s="21">
        <v>369598</v>
      </c>
      <c r="R79" s="21"/>
      <c r="S79" s="21"/>
      <c r="T79" s="21"/>
      <c r="U79" s="21"/>
      <c r="V79" s="21">
        <v>3125137</v>
      </c>
      <c r="W79" s="21">
        <v>77784192</v>
      </c>
      <c r="X79" s="21"/>
      <c r="Y79" s="20"/>
      <c r="Z79" s="23">
        <v>77784192</v>
      </c>
    </row>
    <row r="80" spans="1:26" ht="12.75" hidden="1">
      <c r="A80" s="39" t="s">
        <v>104</v>
      </c>
      <c r="B80" s="19"/>
      <c r="C80" s="19"/>
      <c r="D80" s="20"/>
      <c r="E80" s="21"/>
      <c r="F80" s="21">
        <v>1096011</v>
      </c>
      <c r="G80" s="21"/>
      <c r="H80" s="21"/>
      <c r="I80" s="21">
        <v>1096011</v>
      </c>
      <c r="J80" s="21"/>
      <c r="K80" s="21">
        <v>245238</v>
      </c>
      <c r="L80" s="21">
        <v>235776</v>
      </c>
      <c r="M80" s="21">
        <v>481014</v>
      </c>
      <c r="N80" s="21">
        <v>243848</v>
      </c>
      <c r="O80" s="21">
        <v>239414</v>
      </c>
      <c r="P80" s="21"/>
      <c r="Q80" s="21">
        <v>483262</v>
      </c>
      <c r="R80" s="21"/>
      <c r="S80" s="21"/>
      <c r="T80" s="21"/>
      <c r="U80" s="21"/>
      <c r="V80" s="21">
        <v>2060287</v>
      </c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>
        <v>204054</v>
      </c>
      <c r="G81" s="21"/>
      <c r="H81" s="21"/>
      <c r="I81" s="21">
        <v>204054</v>
      </c>
      <c r="J81" s="21"/>
      <c r="K81" s="21">
        <v>78207</v>
      </c>
      <c r="L81" s="21">
        <v>82153</v>
      </c>
      <c r="M81" s="21">
        <v>160360</v>
      </c>
      <c r="N81" s="21">
        <v>72043</v>
      </c>
      <c r="O81" s="21">
        <v>54370</v>
      </c>
      <c r="P81" s="21"/>
      <c r="Q81" s="21">
        <v>126413</v>
      </c>
      <c r="R81" s="21"/>
      <c r="S81" s="21"/>
      <c r="T81" s="21"/>
      <c r="U81" s="21"/>
      <c r="V81" s="21">
        <v>490827</v>
      </c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>
        <v>612280</v>
      </c>
      <c r="G82" s="21"/>
      <c r="H82" s="21"/>
      <c r="I82" s="21">
        <v>612280</v>
      </c>
      <c r="J82" s="21"/>
      <c r="K82" s="21">
        <v>201666</v>
      </c>
      <c r="L82" s="21">
        <v>181595</v>
      </c>
      <c r="M82" s="21">
        <v>383261</v>
      </c>
      <c r="N82" s="21">
        <v>197332</v>
      </c>
      <c r="O82" s="21">
        <v>170298</v>
      </c>
      <c r="P82" s="21"/>
      <c r="Q82" s="21">
        <v>367630</v>
      </c>
      <c r="R82" s="21"/>
      <c r="S82" s="21"/>
      <c r="T82" s="21"/>
      <c r="U82" s="21"/>
      <c r="V82" s="21">
        <v>1363171</v>
      </c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20883363</v>
      </c>
      <c r="C84" s="28"/>
      <c r="D84" s="29">
        <v>19518204</v>
      </c>
      <c r="E84" s="30">
        <v>19518204</v>
      </c>
      <c r="F84" s="30">
        <v>1946252</v>
      </c>
      <c r="G84" s="30"/>
      <c r="H84" s="30"/>
      <c r="I84" s="30">
        <v>1946252</v>
      </c>
      <c r="J84" s="30">
        <v>1952661</v>
      </c>
      <c r="K84" s="30"/>
      <c r="L84" s="30">
        <v>2000691</v>
      </c>
      <c r="M84" s="30">
        <v>3953352</v>
      </c>
      <c r="N84" s="30"/>
      <c r="O84" s="30"/>
      <c r="P84" s="30"/>
      <c r="Q84" s="30"/>
      <c r="R84" s="30"/>
      <c r="S84" s="30"/>
      <c r="T84" s="30"/>
      <c r="U84" s="30"/>
      <c r="V84" s="30">
        <v>5899604</v>
      </c>
      <c r="W84" s="30">
        <v>19518204</v>
      </c>
      <c r="X84" s="30"/>
      <c r="Y84" s="29"/>
      <c r="Z84" s="31">
        <v>19518204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3999200</v>
      </c>
      <c r="F5" s="358">
        <f t="shared" si="0"/>
        <v>3999200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3999200</v>
      </c>
      <c r="Y5" s="358">
        <f t="shared" si="0"/>
        <v>-3999200</v>
      </c>
      <c r="Z5" s="359">
        <f>+IF(X5&lt;&gt;0,+(Y5/X5)*100,0)</f>
        <v>-100</v>
      </c>
      <c r="AA5" s="360">
        <f>+AA6+AA8+AA11+AA13+AA15</f>
        <v>3999200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1615500</v>
      </c>
      <c r="F8" s="59">
        <f t="shared" si="2"/>
        <v>1615500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1615500</v>
      </c>
      <c r="Y8" s="59">
        <f t="shared" si="2"/>
        <v>-1615500</v>
      </c>
      <c r="Z8" s="61">
        <f>+IF(X8&lt;&gt;0,+(Y8/X8)*100,0)</f>
        <v>-100</v>
      </c>
      <c r="AA8" s="62">
        <f>SUM(AA9:AA10)</f>
        <v>1615500</v>
      </c>
    </row>
    <row r="9" spans="1:27" ht="12.75">
      <c r="A9" s="291" t="s">
        <v>230</v>
      </c>
      <c r="B9" s="142"/>
      <c r="C9" s="60"/>
      <c r="D9" s="340"/>
      <c r="E9" s="60">
        <v>1615500</v>
      </c>
      <c r="F9" s="59">
        <v>1615500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1615500</v>
      </c>
      <c r="Y9" s="59">
        <v>-1615500</v>
      </c>
      <c r="Z9" s="61">
        <v>-100</v>
      </c>
      <c r="AA9" s="62">
        <v>1615500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1301100</v>
      </c>
      <c r="F11" s="364">
        <f t="shared" si="3"/>
        <v>1301100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1301100</v>
      </c>
      <c r="Y11" s="364">
        <f t="shared" si="3"/>
        <v>-1301100</v>
      </c>
      <c r="Z11" s="365">
        <f>+IF(X11&lt;&gt;0,+(Y11/X11)*100,0)</f>
        <v>-100</v>
      </c>
      <c r="AA11" s="366">
        <f t="shared" si="3"/>
        <v>1301100</v>
      </c>
    </row>
    <row r="12" spans="1:27" ht="12.75">
      <c r="A12" s="291" t="s">
        <v>232</v>
      </c>
      <c r="B12" s="136"/>
      <c r="C12" s="60"/>
      <c r="D12" s="340"/>
      <c r="E12" s="60">
        <v>1301100</v>
      </c>
      <c r="F12" s="59">
        <v>1301100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1301100</v>
      </c>
      <c r="Y12" s="59">
        <v>-1301100</v>
      </c>
      <c r="Z12" s="61">
        <v>-100</v>
      </c>
      <c r="AA12" s="62">
        <v>1301100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1082600</v>
      </c>
      <c r="F15" s="59">
        <f t="shared" si="5"/>
        <v>1082600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1082600</v>
      </c>
      <c r="Y15" s="59">
        <f t="shared" si="5"/>
        <v>-1082600</v>
      </c>
      <c r="Z15" s="61">
        <f>+IF(X15&lt;&gt;0,+(Y15/X15)*100,0)</f>
        <v>-100</v>
      </c>
      <c r="AA15" s="62">
        <f>SUM(AA16:AA20)</f>
        <v>1082600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1082600</v>
      </c>
      <c r="F20" s="59">
        <v>1082600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1082600</v>
      </c>
      <c r="Y20" s="59">
        <v>-1082600</v>
      </c>
      <c r="Z20" s="61">
        <v>-100</v>
      </c>
      <c r="AA20" s="62">
        <v>1082600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1185800</v>
      </c>
      <c r="F40" s="345">
        <f t="shared" si="9"/>
        <v>1185800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1185800</v>
      </c>
      <c r="Y40" s="345">
        <f t="shared" si="9"/>
        <v>-1185800</v>
      </c>
      <c r="Z40" s="336">
        <f>+IF(X40&lt;&gt;0,+(Y40/X40)*100,0)</f>
        <v>-100</v>
      </c>
      <c r="AA40" s="350">
        <f>SUM(AA41:AA49)</f>
        <v>1185800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1185800</v>
      </c>
      <c r="F49" s="53">
        <v>1185800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1185800</v>
      </c>
      <c r="Y49" s="53">
        <v>-1185800</v>
      </c>
      <c r="Z49" s="94">
        <v>-100</v>
      </c>
      <c r="AA49" s="95">
        <v>1185800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5185000</v>
      </c>
      <c r="F60" s="264">
        <f t="shared" si="14"/>
        <v>5185000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5185000</v>
      </c>
      <c r="Y60" s="264">
        <f t="shared" si="14"/>
        <v>-5185000</v>
      </c>
      <c r="Z60" s="337">
        <f>+IF(X60&lt;&gt;0,+(Y60/X60)*100,0)</f>
        <v>-100</v>
      </c>
      <c r="AA60" s="232">
        <f>+AA57+AA54+AA51+AA40+AA37+AA34+AA22+AA5</f>
        <v>5185000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92329790</v>
      </c>
      <c r="F5" s="100">
        <f t="shared" si="0"/>
        <v>92329790</v>
      </c>
      <c r="G5" s="100">
        <f t="shared" si="0"/>
        <v>36665349</v>
      </c>
      <c r="H5" s="100">
        <f t="shared" si="0"/>
        <v>2260000</v>
      </c>
      <c r="I5" s="100">
        <f t="shared" si="0"/>
        <v>2144</v>
      </c>
      <c r="J5" s="100">
        <f t="shared" si="0"/>
        <v>38927493</v>
      </c>
      <c r="K5" s="100">
        <f t="shared" si="0"/>
        <v>3357531</v>
      </c>
      <c r="L5" s="100">
        <f t="shared" si="0"/>
        <v>36398</v>
      </c>
      <c r="M5" s="100">
        <f t="shared" si="0"/>
        <v>26942445</v>
      </c>
      <c r="N5" s="100">
        <f t="shared" si="0"/>
        <v>30336374</v>
      </c>
      <c r="O5" s="100">
        <f t="shared" si="0"/>
        <v>283476</v>
      </c>
      <c r="P5" s="100">
        <f t="shared" si="0"/>
        <v>4704369</v>
      </c>
      <c r="Q5" s="100">
        <f t="shared" si="0"/>
        <v>19769778</v>
      </c>
      <c r="R5" s="100">
        <f t="shared" si="0"/>
        <v>24757623</v>
      </c>
      <c r="S5" s="100">
        <f t="shared" si="0"/>
        <v>0</v>
      </c>
      <c r="T5" s="100">
        <f t="shared" si="0"/>
        <v>0</v>
      </c>
      <c r="U5" s="100">
        <f t="shared" si="0"/>
        <v>3121293</v>
      </c>
      <c r="V5" s="100">
        <f t="shared" si="0"/>
        <v>3121293</v>
      </c>
      <c r="W5" s="100">
        <f t="shared" si="0"/>
        <v>97142783</v>
      </c>
      <c r="X5" s="100">
        <f t="shared" si="0"/>
        <v>92329788</v>
      </c>
      <c r="Y5" s="100">
        <f t="shared" si="0"/>
        <v>4812995</v>
      </c>
      <c r="Z5" s="137">
        <f>+IF(X5&lt;&gt;0,+(Y5/X5)*100,0)</f>
        <v>5.212830121520478</v>
      </c>
      <c r="AA5" s="153">
        <f>SUM(AA6:AA8)</f>
        <v>92329790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>
        <v>14731</v>
      </c>
      <c r="Q6" s="60"/>
      <c r="R6" s="60">
        <v>14731</v>
      </c>
      <c r="S6" s="60"/>
      <c r="T6" s="60"/>
      <c r="U6" s="60"/>
      <c r="V6" s="60"/>
      <c r="W6" s="60">
        <v>14731</v>
      </c>
      <c r="X6" s="60"/>
      <c r="Y6" s="60">
        <v>14731</v>
      </c>
      <c r="Z6" s="140">
        <v>0</v>
      </c>
      <c r="AA6" s="155"/>
    </row>
    <row r="7" spans="1:27" ht="12.75">
      <c r="A7" s="138" t="s">
        <v>76</v>
      </c>
      <c r="B7" s="136"/>
      <c r="C7" s="157"/>
      <c r="D7" s="157"/>
      <c r="E7" s="158">
        <v>92329790</v>
      </c>
      <c r="F7" s="159">
        <v>92329790</v>
      </c>
      <c r="G7" s="159">
        <v>36665349</v>
      </c>
      <c r="H7" s="159">
        <v>2260000</v>
      </c>
      <c r="I7" s="159">
        <v>2144</v>
      </c>
      <c r="J7" s="159">
        <v>38927493</v>
      </c>
      <c r="K7" s="159">
        <v>3357531</v>
      </c>
      <c r="L7" s="159">
        <v>36367</v>
      </c>
      <c r="M7" s="159">
        <v>26942445</v>
      </c>
      <c r="N7" s="159">
        <v>30336343</v>
      </c>
      <c r="O7" s="159">
        <v>283476</v>
      </c>
      <c r="P7" s="159">
        <v>4689638</v>
      </c>
      <c r="Q7" s="159">
        <v>19769778</v>
      </c>
      <c r="R7" s="159">
        <v>24742892</v>
      </c>
      <c r="S7" s="159"/>
      <c r="T7" s="159"/>
      <c r="U7" s="159">
        <v>3121293</v>
      </c>
      <c r="V7" s="159">
        <v>3121293</v>
      </c>
      <c r="W7" s="159">
        <v>97128021</v>
      </c>
      <c r="X7" s="159">
        <v>92329788</v>
      </c>
      <c r="Y7" s="159">
        <v>4798233</v>
      </c>
      <c r="Z7" s="141">
        <v>5.2</v>
      </c>
      <c r="AA7" s="157">
        <v>92329790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>
        <v>31</v>
      </c>
      <c r="M8" s="60"/>
      <c r="N8" s="60">
        <v>31</v>
      </c>
      <c r="O8" s="60"/>
      <c r="P8" s="60"/>
      <c r="Q8" s="60"/>
      <c r="R8" s="60"/>
      <c r="S8" s="60"/>
      <c r="T8" s="60"/>
      <c r="U8" s="60"/>
      <c r="V8" s="60"/>
      <c r="W8" s="60">
        <v>31</v>
      </c>
      <c r="X8" s="60"/>
      <c r="Y8" s="60">
        <v>31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77784190</v>
      </c>
      <c r="F19" s="100">
        <f t="shared" si="3"/>
        <v>77784190</v>
      </c>
      <c r="G19" s="100">
        <f t="shared" si="3"/>
        <v>15415923</v>
      </c>
      <c r="H19" s="100">
        <f t="shared" si="3"/>
        <v>0</v>
      </c>
      <c r="I19" s="100">
        <f t="shared" si="3"/>
        <v>0</v>
      </c>
      <c r="J19" s="100">
        <f t="shared" si="3"/>
        <v>15415923</v>
      </c>
      <c r="K19" s="100">
        <f t="shared" si="3"/>
        <v>0</v>
      </c>
      <c r="L19" s="100">
        <f t="shared" si="3"/>
        <v>78500</v>
      </c>
      <c r="M19" s="100">
        <f t="shared" si="3"/>
        <v>3570808</v>
      </c>
      <c r="N19" s="100">
        <f t="shared" si="3"/>
        <v>3649308</v>
      </c>
      <c r="O19" s="100">
        <f t="shared" si="3"/>
        <v>0</v>
      </c>
      <c r="P19" s="100">
        <f t="shared" si="3"/>
        <v>9112908</v>
      </c>
      <c r="Q19" s="100">
        <f t="shared" si="3"/>
        <v>6854287</v>
      </c>
      <c r="R19" s="100">
        <f t="shared" si="3"/>
        <v>15967195</v>
      </c>
      <c r="S19" s="100">
        <f t="shared" si="3"/>
        <v>0</v>
      </c>
      <c r="T19" s="100">
        <f t="shared" si="3"/>
        <v>0</v>
      </c>
      <c r="U19" s="100">
        <f t="shared" si="3"/>
        <v>3119199</v>
      </c>
      <c r="V19" s="100">
        <f t="shared" si="3"/>
        <v>3119199</v>
      </c>
      <c r="W19" s="100">
        <f t="shared" si="3"/>
        <v>38151625</v>
      </c>
      <c r="X19" s="100">
        <f t="shared" si="3"/>
        <v>77784204</v>
      </c>
      <c r="Y19" s="100">
        <f t="shared" si="3"/>
        <v>-39632579</v>
      </c>
      <c r="Z19" s="137">
        <f>+IF(X19&lt;&gt;0,+(Y19/X19)*100,0)</f>
        <v>-50.951963203223116</v>
      </c>
      <c r="AA19" s="153">
        <f>SUM(AA20:AA23)</f>
        <v>77784190</v>
      </c>
    </row>
    <row r="20" spans="1:27" ht="12.75">
      <c r="A20" s="138" t="s">
        <v>89</v>
      </c>
      <c r="B20" s="136"/>
      <c r="C20" s="155"/>
      <c r="D20" s="155"/>
      <c r="E20" s="156">
        <v>29516790</v>
      </c>
      <c r="F20" s="60">
        <v>29516790</v>
      </c>
      <c r="G20" s="60">
        <v>3900578</v>
      </c>
      <c r="H20" s="60"/>
      <c r="I20" s="60"/>
      <c r="J20" s="60">
        <v>3900578</v>
      </c>
      <c r="K20" s="60"/>
      <c r="L20" s="60">
        <v>78500</v>
      </c>
      <c r="M20" s="60">
        <v>1420129</v>
      </c>
      <c r="N20" s="60">
        <v>1498629</v>
      </c>
      <c r="O20" s="60"/>
      <c r="P20" s="60">
        <v>1197034</v>
      </c>
      <c r="Q20" s="60">
        <v>4648227</v>
      </c>
      <c r="R20" s="60">
        <v>5845261</v>
      </c>
      <c r="S20" s="60"/>
      <c r="T20" s="60"/>
      <c r="U20" s="60">
        <v>1263625</v>
      </c>
      <c r="V20" s="60">
        <v>1263625</v>
      </c>
      <c r="W20" s="60">
        <v>12508093</v>
      </c>
      <c r="X20" s="60">
        <v>29516796</v>
      </c>
      <c r="Y20" s="60">
        <v>-17008703</v>
      </c>
      <c r="Z20" s="140">
        <v>-57.62</v>
      </c>
      <c r="AA20" s="155">
        <v>29516790</v>
      </c>
    </row>
    <row r="21" spans="1:27" ht="12.75">
      <c r="A21" s="138" t="s">
        <v>90</v>
      </c>
      <c r="B21" s="136"/>
      <c r="C21" s="155"/>
      <c r="D21" s="155"/>
      <c r="E21" s="156">
        <v>36955400</v>
      </c>
      <c r="F21" s="60">
        <v>36955400</v>
      </c>
      <c r="G21" s="60">
        <v>10699011</v>
      </c>
      <c r="H21" s="60"/>
      <c r="I21" s="60"/>
      <c r="J21" s="60">
        <v>10699011</v>
      </c>
      <c r="K21" s="60"/>
      <c r="L21" s="60"/>
      <c r="M21" s="60">
        <v>1312377</v>
      </c>
      <c r="N21" s="60">
        <v>1312377</v>
      </c>
      <c r="O21" s="60"/>
      <c r="P21" s="60">
        <v>7075944</v>
      </c>
      <c r="Q21" s="60">
        <v>1390422</v>
      </c>
      <c r="R21" s="60">
        <v>8466366</v>
      </c>
      <c r="S21" s="60"/>
      <c r="T21" s="60"/>
      <c r="U21" s="60">
        <v>934579</v>
      </c>
      <c r="V21" s="60">
        <v>934579</v>
      </c>
      <c r="W21" s="60">
        <v>21412333</v>
      </c>
      <c r="X21" s="60">
        <v>36955404</v>
      </c>
      <c r="Y21" s="60">
        <v>-15543071</v>
      </c>
      <c r="Z21" s="140">
        <v>-42.06</v>
      </c>
      <c r="AA21" s="155">
        <v>36955400</v>
      </c>
    </row>
    <row r="22" spans="1:27" ht="12.75">
      <c r="A22" s="138" t="s">
        <v>91</v>
      </c>
      <c r="B22" s="136"/>
      <c r="C22" s="157"/>
      <c r="D22" s="157"/>
      <c r="E22" s="158">
        <v>4705800</v>
      </c>
      <c r="F22" s="159">
        <v>4705800</v>
      </c>
      <c r="G22" s="159">
        <v>204054</v>
      </c>
      <c r="H22" s="159"/>
      <c r="I22" s="159"/>
      <c r="J22" s="159">
        <v>204054</v>
      </c>
      <c r="K22" s="159"/>
      <c r="L22" s="159"/>
      <c r="M22" s="159">
        <v>225723</v>
      </c>
      <c r="N22" s="159">
        <v>225723</v>
      </c>
      <c r="O22" s="159"/>
      <c r="P22" s="159">
        <v>230226</v>
      </c>
      <c r="Q22" s="159">
        <v>208236</v>
      </c>
      <c r="R22" s="159">
        <v>438462</v>
      </c>
      <c r="S22" s="159"/>
      <c r="T22" s="159"/>
      <c r="U22" s="159">
        <v>221532</v>
      </c>
      <c r="V22" s="159">
        <v>221532</v>
      </c>
      <c r="W22" s="159">
        <v>1089771</v>
      </c>
      <c r="X22" s="159">
        <v>4705800</v>
      </c>
      <c r="Y22" s="159">
        <v>-3616029</v>
      </c>
      <c r="Z22" s="141">
        <v>-76.84</v>
      </c>
      <c r="AA22" s="157">
        <v>4705800</v>
      </c>
    </row>
    <row r="23" spans="1:27" ht="12.75">
      <c r="A23" s="138" t="s">
        <v>92</v>
      </c>
      <c r="B23" s="136"/>
      <c r="C23" s="155"/>
      <c r="D23" s="155"/>
      <c r="E23" s="156">
        <v>6606200</v>
      </c>
      <c r="F23" s="60">
        <v>6606200</v>
      </c>
      <c r="G23" s="60">
        <v>612280</v>
      </c>
      <c r="H23" s="60"/>
      <c r="I23" s="60"/>
      <c r="J23" s="60">
        <v>612280</v>
      </c>
      <c r="K23" s="60"/>
      <c r="L23" s="60"/>
      <c r="M23" s="60">
        <v>612579</v>
      </c>
      <c r="N23" s="60">
        <v>612579</v>
      </c>
      <c r="O23" s="60"/>
      <c r="P23" s="60">
        <v>609704</v>
      </c>
      <c r="Q23" s="60">
        <v>607402</v>
      </c>
      <c r="R23" s="60">
        <v>1217106</v>
      </c>
      <c r="S23" s="60"/>
      <c r="T23" s="60"/>
      <c r="U23" s="60">
        <v>699463</v>
      </c>
      <c r="V23" s="60">
        <v>699463</v>
      </c>
      <c r="W23" s="60">
        <v>3141428</v>
      </c>
      <c r="X23" s="60">
        <v>6606204</v>
      </c>
      <c r="Y23" s="60">
        <v>-3464776</v>
      </c>
      <c r="Z23" s="140">
        <v>-52.45</v>
      </c>
      <c r="AA23" s="155">
        <v>6606200</v>
      </c>
    </row>
    <row r="24" spans="1:27" ht="12.75">
      <c r="A24" s="135" t="s">
        <v>93</v>
      </c>
      <c r="B24" s="142" t="s">
        <v>94</v>
      </c>
      <c r="C24" s="153"/>
      <c r="D24" s="153"/>
      <c r="E24" s="154">
        <v>29708000</v>
      </c>
      <c r="F24" s="100">
        <v>29708000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29708001</v>
      </c>
      <c r="Y24" s="100">
        <v>-29708001</v>
      </c>
      <c r="Z24" s="137">
        <v>-100</v>
      </c>
      <c r="AA24" s="153">
        <v>29708000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199821980</v>
      </c>
      <c r="F25" s="73">
        <f t="shared" si="4"/>
        <v>199821980</v>
      </c>
      <c r="G25" s="73">
        <f t="shared" si="4"/>
        <v>52081272</v>
      </c>
      <c r="H25" s="73">
        <f t="shared" si="4"/>
        <v>2260000</v>
      </c>
      <c r="I25" s="73">
        <f t="shared" si="4"/>
        <v>2144</v>
      </c>
      <c r="J25" s="73">
        <f t="shared" si="4"/>
        <v>54343416</v>
      </c>
      <c r="K25" s="73">
        <f t="shared" si="4"/>
        <v>3357531</v>
      </c>
      <c r="L25" s="73">
        <f t="shared" si="4"/>
        <v>114898</v>
      </c>
      <c r="M25" s="73">
        <f t="shared" si="4"/>
        <v>30513253</v>
      </c>
      <c r="N25" s="73">
        <f t="shared" si="4"/>
        <v>33985682</v>
      </c>
      <c r="O25" s="73">
        <f t="shared" si="4"/>
        <v>283476</v>
      </c>
      <c r="P25" s="73">
        <f t="shared" si="4"/>
        <v>13817277</v>
      </c>
      <c r="Q25" s="73">
        <f t="shared" si="4"/>
        <v>26624065</v>
      </c>
      <c r="R25" s="73">
        <f t="shared" si="4"/>
        <v>40724818</v>
      </c>
      <c r="S25" s="73">
        <f t="shared" si="4"/>
        <v>0</v>
      </c>
      <c r="T25" s="73">
        <f t="shared" si="4"/>
        <v>0</v>
      </c>
      <c r="U25" s="73">
        <f t="shared" si="4"/>
        <v>6240492</v>
      </c>
      <c r="V25" s="73">
        <f t="shared" si="4"/>
        <v>6240492</v>
      </c>
      <c r="W25" s="73">
        <f t="shared" si="4"/>
        <v>135294408</v>
      </c>
      <c r="X25" s="73">
        <f t="shared" si="4"/>
        <v>199821993</v>
      </c>
      <c r="Y25" s="73">
        <f t="shared" si="4"/>
        <v>-64527585</v>
      </c>
      <c r="Z25" s="170">
        <f>+IF(X25&lt;&gt;0,+(Y25/X25)*100,0)</f>
        <v>-32.292533985485775</v>
      </c>
      <c r="AA25" s="168">
        <f>+AA5+AA9+AA15+AA19+AA24</f>
        <v>199821980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53659593</v>
      </c>
      <c r="F28" s="100">
        <f t="shared" si="5"/>
        <v>53659593</v>
      </c>
      <c r="G28" s="100">
        <f t="shared" si="5"/>
        <v>7756740</v>
      </c>
      <c r="H28" s="100">
        <f t="shared" si="5"/>
        <v>5468762</v>
      </c>
      <c r="I28" s="100">
        <f t="shared" si="5"/>
        <v>6192692</v>
      </c>
      <c r="J28" s="100">
        <f t="shared" si="5"/>
        <v>19418194</v>
      </c>
      <c r="K28" s="100">
        <f t="shared" si="5"/>
        <v>5397058</v>
      </c>
      <c r="L28" s="100">
        <f t="shared" si="5"/>
        <v>4110603</v>
      </c>
      <c r="M28" s="100">
        <f t="shared" si="5"/>
        <v>5056630</v>
      </c>
      <c r="N28" s="100">
        <f t="shared" si="5"/>
        <v>14564291</v>
      </c>
      <c r="O28" s="100">
        <f t="shared" si="5"/>
        <v>2789257</v>
      </c>
      <c r="P28" s="100">
        <f t="shared" si="5"/>
        <v>5650714</v>
      </c>
      <c r="Q28" s="100">
        <f t="shared" si="5"/>
        <v>5592552</v>
      </c>
      <c r="R28" s="100">
        <f t="shared" si="5"/>
        <v>14032523</v>
      </c>
      <c r="S28" s="100">
        <f t="shared" si="5"/>
        <v>0</v>
      </c>
      <c r="T28" s="100">
        <f t="shared" si="5"/>
        <v>0</v>
      </c>
      <c r="U28" s="100">
        <f t="shared" si="5"/>
        <v>5224667</v>
      </c>
      <c r="V28" s="100">
        <f t="shared" si="5"/>
        <v>5224667</v>
      </c>
      <c r="W28" s="100">
        <f t="shared" si="5"/>
        <v>53239675</v>
      </c>
      <c r="X28" s="100">
        <f t="shared" si="5"/>
        <v>53659596</v>
      </c>
      <c r="Y28" s="100">
        <f t="shared" si="5"/>
        <v>-419921</v>
      </c>
      <c r="Z28" s="137">
        <f>+IF(X28&lt;&gt;0,+(Y28/X28)*100,0)</f>
        <v>-0.7825645947837551</v>
      </c>
      <c r="AA28" s="153">
        <f>SUM(AA29:AA31)</f>
        <v>53659593</v>
      </c>
    </row>
    <row r="29" spans="1:27" ht="12.75">
      <c r="A29" s="138" t="s">
        <v>75</v>
      </c>
      <c r="B29" s="136"/>
      <c r="C29" s="155"/>
      <c r="D29" s="155"/>
      <c r="E29" s="156">
        <v>10196400</v>
      </c>
      <c r="F29" s="60">
        <v>10196400</v>
      </c>
      <c r="G29" s="60">
        <v>172766</v>
      </c>
      <c r="H29" s="60">
        <v>239783</v>
      </c>
      <c r="I29" s="60">
        <v>360010</v>
      </c>
      <c r="J29" s="60">
        <v>772559</v>
      </c>
      <c r="K29" s="60">
        <v>414971</v>
      </c>
      <c r="L29" s="60">
        <v>852177</v>
      </c>
      <c r="M29" s="60">
        <v>623310</v>
      </c>
      <c r="N29" s="60">
        <v>1890458</v>
      </c>
      <c r="O29" s="60">
        <v>849646</v>
      </c>
      <c r="P29" s="60">
        <v>1331387</v>
      </c>
      <c r="Q29" s="60">
        <v>638089</v>
      </c>
      <c r="R29" s="60">
        <v>2819122</v>
      </c>
      <c r="S29" s="60"/>
      <c r="T29" s="60"/>
      <c r="U29" s="60">
        <v>1194152</v>
      </c>
      <c r="V29" s="60">
        <v>1194152</v>
      </c>
      <c r="W29" s="60">
        <v>6676291</v>
      </c>
      <c r="X29" s="60">
        <v>10196400</v>
      </c>
      <c r="Y29" s="60">
        <v>-3520109</v>
      </c>
      <c r="Z29" s="140">
        <v>-34.52</v>
      </c>
      <c r="AA29" s="155">
        <v>10196400</v>
      </c>
    </row>
    <row r="30" spans="1:27" ht="12.75">
      <c r="A30" s="138" t="s">
        <v>76</v>
      </c>
      <c r="B30" s="136"/>
      <c r="C30" s="157"/>
      <c r="D30" s="157"/>
      <c r="E30" s="158">
        <v>31489490</v>
      </c>
      <c r="F30" s="159">
        <v>31489490</v>
      </c>
      <c r="G30" s="159">
        <v>7583584</v>
      </c>
      <c r="H30" s="159">
        <v>5035614</v>
      </c>
      <c r="I30" s="159">
        <v>5532964</v>
      </c>
      <c r="J30" s="159">
        <v>18152162</v>
      </c>
      <c r="K30" s="159">
        <v>4938632</v>
      </c>
      <c r="L30" s="159">
        <v>2361002</v>
      </c>
      <c r="M30" s="159">
        <v>3572890</v>
      </c>
      <c r="N30" s="159">
        <v>10872524</v>
      </c>
      <c r="O30" s="159">
        <v>1143146</v>
      </c>
      <c r="P30" s="159">
        <v>2934856</v>
      </c>
      <c r="Q30" s="159">
        <v>4053618</v>
      </c>
      <c r="R30" s="159">
        <v>8131620</v>
      </c>
      <c r="S30" s="159"/>
      <c r="T30" s="159"/>
      <c r="U30" s="159">
        <v>3256729</v>
      </c>
      <c r="V30" s="159">
        <v>3256729</v>
      </c>
      <c r="W30" s="159">
        <v>40413035</v>
      </c>
      <c r="X30" s="159">
        <v>31489488</v>
      </c>
      <c r="Y30" s="159">
        <v>8923547</v>
      </c>
      <c r="Z30" s="141">
        <v>28.34</v>
      </c>
      <c r="AA30" s="157">
        <v>31489490</v>
      </c>
    </row>
    <row r="31" spans="1:27" ht="12.75">
      <c r="A31" s="138" t="s">
        <v>77</v>
      </c>
      <c r="B31" s="136"/>
      <c r="C31" s="155"/>
      <c r="D31" s="155"/>
      <c r="E31" s="156">
        <v>11973703</v>
      </c>
      <c r="F31" s="60">
        <v>11973703</v>
      </c>
      <c r="G31" s="60">
        <v>390</v>
      </c>
      <c r="H31" s="60">
        <v>193365</v>
      </c>
      <c r="I31" s="60">
        <v>299718</v>
      </c>
      <c r="J31" s="60">
        <v>493473</v>
      </c>
      <c r="K31" s="60">
        <v>43455</v>
      </c>
      <c r="L31" s="60">
        <v>897424</v>
      </c>
      <c r="M31" s="60">
        <v>860430</v>
      </c>
      <c r="N31" s="60">
        <v>1801309</v>
      </c>
      <c r="O31" s="60">
        <v>796465</v>
      </c>
      <c r="P31" s="60">
        <v>1384471</v>
      </c>
      <c r="Q31" s="60">
        <v>900845</v>
      </c>
      <c r="R31" s="60">
        <v>3081781</v>
      </c>
      <c r="S31" s="60"/>
      <c r="T31" s="60"/>
      <c r="U31" s="60">
        <v>773786</v>
      </c>
      <c r="V31" s="60">
        <v>773786</v>
      </c>
      <c r="W31" s="60">
        <v>6150349</v>
      </c>
      <c r="X31" s="60">
        <v>11973708</v>
      </c>
      <c r="Y31" s="60">
        <v>-5823359</v>
      </c>
      <c r="Z31" s="140">
        <v>-48.63</v>
      </c>
      <c r="AA31" s="155">
        <v>11973703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0</v>
      </c>
      <c r="H32" s="100">
        <f t="shared" si="6"/>
        <v>0</v>
      </c>
      <c r="I32" s="100">
        <f t="shared" si="6"/>
        <v>0</v>
      </c>
      <c r="J32" s="100">
        <f t="shared" si="6"/>
        <v>0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0</v>
      </c>
      <c r="X32" s="100">
        <f t="shared" si="6"/>
        <v>0</v>
      </c>
      <c r="Y32" s="100">
        <f t="shared" si="6"/>
        <v>0</v>
      </c>
      <c r="Z32" s="137">
        <f>+IF(X32&lt;&gt;0,+(Y32/X32)*100,0)</f>
        <v>0</v>
      </c>
      <c r="AA32" s="153">
        <f>SUM(AA33:AA37)</f>
        <v>0</v>
      </c>
    </row>
    <row r="33" spans="1:27" ht="12.7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0</v>
      </c>
      <c r="H38" s="100">
        <f t="shared" si="7"/>
        <v>0</v>
      </c>
      <c r="I38" s="100">
        <f t="shared" si="7"/>
        <v>0</v>
      </c>
      <c r="J38" s="100">
        <f t="shared" si="7"/>
        <v>0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0</v>
      </c>
      <c r="X38" s="100">
        <f t="shared" si="7"/>
        <v>0</v>
      </c>
      <c r="Y38" s="100">
        <f t="shared" si="7"/>
        <v>0</v>
      </c>
      <c r="Z38" s="137">
        <f>+IF(X38&lt;&gt;0,+(Y38/X38)*100,0)</f>
        <v>0</v>
      </c>
      <c r="AA38" s="153">
        <f>SUM(AA39:AA41)</f>
        <v>0</v>
      </c>
    </row>
    <row r="39" spans="1:27" ht="12.7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40">
        <v>0</v>
      </c>
      <c r="AA39" s="155"/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113752890</v>
      </c>
      <c r="F42" s="100">
        <f t="shared" si="8"/>
        <v>113752890</v>
      </c>
      <c r="G42" s="100">
        <f t="shared" si="8"/>
        <v>2394279</v>
      </c>
      <c r="H42" s="100">
        <f t="shared" si="8"/>
        <v>268527</v>
      </c>
      <c r="I42" s="100">
        <f t="shared" si="8"/>
        <v>418660</v>
      </c>
      <c r="J42" s="100">
        <f t="shared" si="8"/>
        <v>3081466</v>
      </c>
      <c r="K42" s="100">
        <f t="shared" si="8"/>
        <v>609744</v>
      </c>
      <c r="L42" s="100">
        <f t="shared" si="8"/>
        <v>2767527</v>
      </c>
      <c r="M42" s="100">
        <f t="shared" si="8"/>
        <v>4991366</v>
      </c>
      <c r="N42" s="100">
        <f t="shared" si="8"/>
        <v>8368637</v>
      </c>
      <c r="O42" s="100">
        <f t="shared" si="8"/>
        <v>5337628</v>
      </c>
      <c r="P42" s="100">
        <f t="shared" si="8"/>
        <v>5621105</v>
      </c>
      <c r="Q42" s="100">
        <f t="shared" si="8"/>
        <v>8033898</v>
      </c>
      <c r="R42" s="100">
        <f t="shared" si="8"/>
        <v>18992631</v>
      </c>
      <c r="S42" s="100">
        <f t="shared" si="8"/>
        <v>0</v>
      </c>
      <c r="T42" s="100">
        <f t="shared" si="8"/>
        <v>0</v>
      </c>
      <c r="U42" s="100">
        <f t="shared" si="8"/>
        <v>5148401</v>
      </c>
      <c r="V42" s="100">
        <f t="shared" si="8"/>
        <v>5148401</v>
      </c>
      <c r="W42" s="100">
        <f t="shared" si="8"/>
        <v>35591135</v>
      </c>
      <c r="X42" s="100">
        <f t="shared" si="8"/>
        <v>113752896</v>
      </c>
      <c r="Y42" s="100">
        <f t="shared" si="8"/>
        <v>-78161761</v>
      </c>
      <c r="Z42" s="137">
        <f>+IF(X42&lt;&gt;0,+(Y42/X42)*100,0)</f>
        <v>-68.71188668462558</v>
      </c>
      <c r="AA42" s="153">
        <f>SUM(AA43:AA46)</f>
        <v>113752890</v>
      </c>
    </row>
    <row r="43" spans="1:27" ht="12.75">
      <c r="A43" s="138" t="s">
        <v>89</v>
      </c>
      <c r="B43" s="136"/>
      <c r="C43" s="155"/>
      <c r="D43" s="155"/>
      <c r="E43" s="156">
        <v>81999200</v>
      </c>
      <c r="F43" s="60">
        <v>81999200</v>
      </c>
      <c r="G43" s="60">
        <v>1924090</v>
      </c>
      <c r="H43" s="60">
        <v>30749</v>
      </c>
      <c r="I43" s="60">
        <v>25434</v>
      </c>
      <c r="J43" s="60">
        <v>1980273</v>
      </c>
      <c r="K43" s="60">
        <v>24892</v>
      </c>
      <c r="L43" s="60">
        <v>96538</v>
      </c>
      <c r="M43" s="60">
        <v>3342469</v>
      </c>
      <c r="N43" s="60">
        <v>3463899</v>
      </c>
      <c r="O43" s="60">
        <v>2214888</v>
      </c>
      <c r="P43" s="60">
        <v>8325</v>
      </c>
      <c r="Q43" s="60">
        <v>5251482</v>
      </c>
      <c r="R43" s="60">
        <v>7474695</v>
      </c>
      <c r="S43" s="60"/>
      <c r="T43" s="60"/>
      <c r="U43" s="60">
        <v>5148401</v>
      </c>
      <c r="V43" s="60">
        <v>5148401</v>
      </c>
      <c r="W43" s="60">
        <v>18067268</v>
      </c>
      <c r="X43" s="60">
        <v>81999204</v>
      </c>
      <c r="Y43" s="60">
        <v>-63931936</v>
      </c>
      <c r="Z43" s="140">
        <v>-77.97</v>
      </c>
      <c r="AA43" s="155">
        <v>81999200</v>
      </c>
    </row>
    <row r="44" spans="1:27" ht="12.75">
      <c r="A44" s="138" t="s">
        <v>90</v>
      </c>
      <c r="B44" s="136"/>
      <c r="C44" s="155"/>
      <c r="D44" s="155"/>
      <c r="E44" s="156">
        <v>31753690</v>
      </c>
      <c r="F44" s="60">
        <v>31753690</v>
      </c>
      <c r="G44" s="60">
        <v>407353</v>
      </c>
      <c r="H44" s="60">
        <v>237778</v>
      </c>
      <c r="I44" s="60">
        <v>393226</v>
      </c>
      <c r="J44" s="60">
        <v>1038357</v>
      </c>
      <c r="K44" s="60">
        <v>549290</v>
      </c>
      <c r="L44" s="60">
        <v>2670989</v>
      </c>
      <c r="M44" s="60">
        <v>1648897</v>
      </c>
      <c r="N44" s="60">
        <v>4869176</v>
      </c>
      <c r="O44" s="60">
        <v>554508</v>
      </c>
      <c r="P44" s="60">
        <v>5612780</v>
      </c>
      <c r="Q44" s="60">
        <v>2782416</v>
      </c>
      <c r="R44" s="60">
        <v>8949704</v>
      </c>
      <c r="S44" s="60"/>
      <c r="T44" s="60"/>
      <c r="U44" s="60"/>
      <c r="V44" s="60"/>
      <c r="W44" s="60">
        <v>14857237</v>
      </c>
      <c r="X44" s="60">
        <v>31753692</v>
      </c>
      <c r="Y44" s="60">
        <v>-16896455</v>
      </c>
      <c r="Z44" s="140">
        <v>-53.21</v>
      </c>
      <c r="AA44" s="155">
        <v>31753690</v>
      </c>
    </row>
    <row r="45" spans="1:27" ht="12.75">
      <c r="A45" s="138" t="s">
        <v>91</v>
      </c>
      <c r="B45" s="136"/>
      <c r="C45" s="157"/>
      <c r="D45" s="157"/>
      <c r="E45" s="158"/>
      <c r="F45" s="159"/>
      <c r="G45" s="159">
        <v>9644</v>
      </c>
      <c r="H45" s="159"/>
      <c r="I45" s="159"/>
      <c r="J45" s="159">
        <v>9644</v>
      </c>
      <c r="K45" s="159">
        <v>4725</v>
      </c>
      <c r="L45" s="159"/>
      <c r="M45" s="159"/>
      <c r="N45" s="159">
        <v>4725</v>
      </c>
      <c r="O45" s="159">
        <v>2568232</v>
      </c>
      <c r="P45" s="159"/>
      <c r="Q45" s="159"/>
      <c r="R45" s="159">
        <v>2568232</v>
      </c>
      <c r="S45" s="159"/>
      <c r="T45" s="159"/>
      <c r="U45" s="159"/>
      <c r="V45" s="159"/>
      <c r="W45" s="159">
        <v>2582601</v>
      </c>
      <c r="X45" s="159"/>
      <c r="Y45" s="159">
        <v>2582601</v>
      </c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>
        <v>53192</v>
      </c>
      <c r="H46" s="60"/>
      <c r="I46" s="60"/>
      <c r="J46" s="60">
        <v>53192</v>
      </c>
      <c r="K46" s="60">
        <v>30837</v>
      </c>
      <c r="L46" s="60"/>
      <c r="M46" s="60"/>
      <c r="N46" s="60">
        <v>30837</v>
      </c>
      <c r="O46" s="60"/>
      <c r="P46" s="60"/>
      <c r="Q46" s="60"/>
      <c r="R46" s="60"/>
      <c r="S46" s="60"/>
      <c r="T46" s="60"/>
      <c r="U46" s="60"/>
      <c r="V46" s="60"/>
      <c r="W46" s="60">
        <v>84029</v>
      </c>
      <c r="X46" s="60"/>
      <c r="Y46" s="60">
        <v>84029</v>
      </c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167412483</v>
      </c>
      <c r="F48" s="73">
        <f t="shared" si="9"/>
        <v>167412483</v>
      </c>
      <c r="G48" s="73">
        <f t="shared" si="9"/>
        <v>10151019</v>
      </c>
      <c r="H48" s="73">
        <f t="shared" si="9"/>
        <v>5737289</v>
      </c>
      <c r="I48" s="73">
        <f t="shared" si="9"/>
        <v>6611352</v>
      </c>
      <c r="J48" s="73">
        <f t="shared" si="9"/>
        <v>22499660</v>
      </c>
      <c r="K48" s="73">
        <f t="shared" si="9"/>
        <v>6006802</v>
      </c>
      <c r="L48" s="73">
        <f t="shared" si="9"/>
        <v>6878130</v>
      </c>
      <c r="M48" s="73">
        <f t="shared" si="9"/>
        <v>10047996</v>
      </c>
      <c r="N48" s="73">
        <f t="shared" si="9"/>
        <v>22932928</v>
      </c>
      <c r="O48" s="73">
        <f t="shared" si="9"/>
        <v>8126885</v>
      </c>
      <c r="P48" s="73">
        <f t="shared" si="9"/>
        <v>11271819</v>
      </c>
      <c r="Q48" s="73">
        <f t="shared" si="9"/>
        <v>13626450</v>
      </c>
      <c r="R48" s="73">
        <f t="shared" si="9"/>
        <v>33025154</v>
      </c>
      <c r="S48" s="73">
        <f t="shared" si="9"/>
        <v>0</v>
      </c>
      <c r="T48" s="73">
        <f t="shared" si="9"/>
        <v>0</v>
      </c>
      <c r="U48" s="73">
        <f t="shared" si="9"/>
        <v>10373068</v>
      </c>
      <c r="V48" s="73">
        <f t="shared" si="9"/>
        <v>10373068</v>
      </c>
      <c r="W48" s="73">
        <f t="shared" si="9"/>
        <v>88830810</v>
      </c>
      <c r="X48" s="73">
        <f t="shared" si="9"/>
        <v>167412492</v>
      </c>
      <c r="Y48" s="73">
        <f t="shared" si="9"/>
        <v>-78581682</v>
      </c>
      <c r="Z48" s="170">
        <f>+IF(X48&lt;&gt;0,+(Y48/X48)*100,0)</f>
        <v>-46.93895960882059</v>
      </c>
      <c r="AA48" s="168">
        <f>+AA28+AA32+AA38+AA42+AA47</f>
        <v>167412483</v>
      </c>
    </row>
    <row r="49" spans="1:27" ht="12.7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32409497</v>
      </c>
      <c r="F49" s="173">
        <f t="shared" si="10"/>
        <v>32409497</v>
      </c>
      <c r="G49" s="173">
        <f t="shared" si="10"/>
        <v>41930253</v>
      </c>
      <c r="H49" s="173">
        <f t="shared" si="10"/>
        <v>-3477289</v>
      </c>
      <c r="I49" s="173">
        <f t="shared" si="10"/>
        <v>-6609208</v>
      </c>
      <c r="J49" s="173">
        <f t="shared" si="10"/>
        <v>31843756</v>
      </c>
      <c r="K49" s="173">
        <f t="shared" si="10"/>
        <v>-2649271</v>
      </c>
      <c r="L49" s="173">
        <f t="shared" si="10"/>
        <v>-6763232</v>
      </c>
      <c r="M49" s="173">
        <f t="shared" si="10"/>
        <v>20465257</v>
      </c>
      <c r="N49" s="173">
        <f t="shared" si="10"/>
        <v>11052754</v>
      </c>
      <c r="O49" s="173">
        <f t="shared" si="10"/>
        <v>-7843409</v>
      </c>
      <c r="P49" s="173">
        <f t="shared" si="10"/>
        <v>2545458</v>
      </c>
      <c r="Q49" s="173">
        <f t="shared" si="10"/>
        <v>12997615</v>
      </c>
      <c r="R49" s="173">
        <f t="shared" si="10"/>
        <v>7699664</v>
      </c>
      <c r="S49" s="173">
        <f t="shared" si="10"/>
        <v>0</v>
      </c>
      <c r="T49" s="173">
        <f t="shared" si="10"/>
        <v>0</v>
      </c>
      <c r="U49" s="173">
        <f t="shared" si="10"/>
        <v>-4132576</v>
      </c>
      <c r="V49" s="173">
        <f t="shared" si="10"/>
        <v>-4132576</v>
      </c>
      <c r="W49" s="173">
        <f t="shared" si="10"/>
        <v>46463598</v>
      </c>
      <c r="X49" s="173">
        <f>IF(F25=F48,0,X25-X48)</f>
        <v>32409501</v>
      </c>
      <c r="Y49" s="173">
        <f t="shared" si="10"/>
        <v>14054097</v>
      </c>
      <c r="Z49" s="174">
        <f>+IF(X49&lt;&gt;0,+(Y49/X49)*100,0)</f>
        <v>43.36412646402671</v>
      </c>
      <c r="AA49" s="171">
        <f>+AA25-AA48</f>
        <v>32409497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8782100</v>
      </c>
      <c r="F5" s="60">
        <v>8782100</v>
      </c>
      <c r="G5" s="60">
        <v>8584440</v>
      </c>
      <c r="H5" s="60">
        <v>0</v>
      </c>
      <c r="I5" s="60">
        <v>0</v>
      </c>
      <c r="J5" s="60">
        <v>8584440</v>
      </c>
      <c r="K5" s="60">
        <v>612734</v>
      </c>
      <c r="L5" s="60">
        <v>0</v>
      </c>
      <c r="M5" s="60">
        <v>590769</v>
      </c>
      <c r="N5" s="60">
        <v>1203503</v>
      </c>
      <c r="O5" s="60">
        <v>0</v>
      </c>
      <c r="P5" s="60">
        <v>596400</v>
      </c>
      <c r="Q5" s="60">
        <v>587049</v>
      </c>
      <c r="R5" s="60">
        <v>1183449</v>
      </c>
      <c r="S5" s="60">
        <v>0</v>
      </c>
      <c r="T5" s="60">
        <v>0</v>
      </c>
      <c r="U5" s="60">
        <v>583939</v>
      </c>
      <c r="V5" s="60">
        <v>583939</v>
      </c>
      <c r="W5" s="60">
        <v>11555331</v>
      </c>
      <c r="X5" s="60">
        <v>8782104</v>
      </c>
      <c r="Y5" s="60">
        <v>2773227</v>
      </c>
      <c r="Z5" s="140">
        <v>31.58</v>
      </c>
      <c r="AA5" s="155">
        <v>8782100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29516790</v>
      </c>
      <c r="F7" s="60">
        <v>29516790</v>
      </c>
      <c r="G7" s="60">
        <v>2295673</v>
      </c>
      <c r="H7" s="60">
        <v>0</v>
      </c>
      <c r="I7" s="60">
        <v>0</v>
      </c>
      <c r="J7" s="60">
        <v>2295673</v>
      </c>
      <c r="K7" s="60">
        <v>0</v>
      </c>
      <c r="L7" s="60">
        <v>78500</v>
      </c>
      <c r="M7" s="60">
        <v>1420129</v>
      </c>
      <c r="N7" s="60">
        <v>1498629</v>
      </c>
      <c r="O7" s="60">
        <v>0</v>
      </c>
      <c r="P7" s="60">
        <v>1197034</v>
      </c>
      <c r="Q7" s="60">
        <v>4648227</v>
      </c>
      <c r="R7" s="60">
        <v>5845261</v>
      </c>
      <c r="S7" s="60">
        <v>0</v>
      </c>
      <c r="T7" s="60">
        <v>0</v>
      </c>
      <c r="U7" s="60">
        <v>1263625</v>
      </c>
      <c r="V7" s="60">
        <v>1263625</v>
      </c>
      <c r="W7" s="60">
        <v>10903188</v>
      </c>
      <c r="X7" s="60">
        <v>29516796</v>
      </c>
      <c r="Y7" s="60">
        <v>-18613608</v>
      </c>
      <c r="Z7" s="140">
        <v>-63.06</v>
      </c>
      <c r="AA7" s="155">
        <v>29516790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36955400</v>
      </c>
      <c r="F8" s="60">
        <v>36955400</v>
      </c>
      <c r="G8" s="60">
        <v>1096011</v>
      </c>
      <c r="H8" s="60">
        <v>0</v>
      </c>
      <c r="I8" s="60">
        <v>0</v>
      </c>
      <c r="J8" s="60">
        <v>1096011</v>
      </c>
      <c r="K8" s="60">
        <v>0</v>
      </c>
      <c r="L8" s="60">
        <v>0</v>
      </c>
      <c r="M8" s="60">
        <v>1312377</v>
      </c>
      <c r="N8" s="60">
        <v>1312377</v>
      </c>
      <c r="O8" s="60">
        <v>0</v>
      </c>
      <c r="P8" s="60">
        <v>1040949</v>
      </c>
      <c r="Q8" s="60">
        <v>1390422</v>
      </c>
      <c r="R8" s="60">
        <v>2431371</v>
      </c>
      <c r="S8" s="60">
        <v>0</v>
      </c>
      <c r="T8" s="60">
        <v>0</v>
      </c>
      <c r="U8" s="60">
        <v>934579</v>
      </c>
      <c r="V8" s="60">
        <v>934579</v>
      </c>
      <c r="W8" s="60">
        <v>5774338</v>
      </c>
      <c r="X8" s="60">
        <v>36955404</v>
      </c>
      <c r="Y8" s="60">
        <v>-31181066</v>
      </c>
      <c r="Z8" s="140">
        <v>-84.37</v>
      </c>
      <c r="AA8" s="155">
        <v>36955400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4705800</v>
      </c>
      <c r="F9" s="60">
        <v>4705800</v>
      </c>
      <c r="G9" s="60">
        <v>204054</v>
      </c>
      <c r="H9" s="60">
        <v>0</v>
      </c>
      <c r="I9" s="60">
        <v>0</v>
      </c>
      <c r="J9" s="60">
        <v>204054</v>
      </c>
      <c r="K9" s="60">
        <v>0</v>
      </c>
      <c r="L9" s="60">
        <v>0</v>
      </c>
      <c r="M9" s="60">
        <v>225723</v>
      </c>
      <c r="N9" s="60">
        <v>225723</v>
      </c>
      <c r="O9" s="60">
        <v>0</v>
      </c>
      <c r="P9" s="60">
        <v>230226</v>
      </c>
      <c r="Q9" s="60">
        <v>208236</v>
      </c>
      <c r="R9" s="60">
        <v>438462</v>
      </c>
      <c r="S9" s="60">
        <v>0</v>
      </c>
      <c r="T9" s="60">
        <v>0</v>
      </c>
      <c r="U9" s="60">
        <v>221532</v>
      </c>
      <c r="V9" s="60">
        <v>221532</v>
      </c>
      <c r="W9" s="60">
        <v>1089771</v>
      </c>
      <c r="X9" s="60">
        <v>4705800</v>
      </c>
      <c r="Y9" s="60">
        <v>-3616029</v>
      </c>
      <c r="Z9" s="140">
        <v>-76.84</v>
      </c>
      <c r="AA9" s="155">
        <v>4705800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6606200</v>
      </c>
      <c r="F10" s="54">
        <v>6606200</v>
      </c>
      <c r="G10" s="54">
        <v>612280</v>
      </c>
      <c r="H10" s="54">
        <v>0</v>
      </c>
      <c r="I10" s="54">
        <v>0</v>
      </c>
      <c r="J10" s="54">
        <v>612280</v>
      </c>
      <c r="K10" s="54">
        <v>0</v>
      </c>
      <c r="L10" s="54">
        <v>0</v>
      </c>
      <c r="M10" s="54">
        <v>609509</v>
      </c>
      <c r="N10" s="54">
        <v>609509</v>
      </c>
      <c r="O10" s="54">
        <v>0</v>
      </c>
      <c r="P10" s="54">
        <v>609704</v>
      </c>
      <c r="Q10" s="54">
        <v>607402</v>
      </c>
      <c r="R10" s="54">
        <v>1217106</v>
      </c>
      <c r="S10" s="54">
        <v>0</v>
      </c>
      <c r="T10" s="54">
        <v>0</v>
      </c>
      <c r="U10" s="54">
        <v>607400</v>
      </c>
      <c r="V10" s="54">
        <v>607400</v>
      </c>
      <c r="W10" s="54">
        <v>3046295</v>
      </c>
      <c r="X10" s="54">
        <v>6606204</v>
      </c>
      <c r="Y10" s="54">
        <v>-3559909</v>
      </c>
      <c r="Z10" s="184">
        <v>-53.89</v>
      </c>
      <c r="AA10" s="130">
        <v>6606200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263100</v>
      </c>
      <c r="F12" s="60">
        <v>263100</v>
      </c>
      <c r="G12" s="60">
        <v>8980</v>
      </c>
      <c r="H12" s="60">
        <v>0</v>
      </c>
      <c r="I12" s="60">
        <v>0</v>
      </c>
      <c r="J12" s="60">
        <v>8980</v>
      </c>
      <c r="K12" s="60">
        <v>7134</v>
      </c>
      <c r="L12" s="60">
        <v>531</v>
      </c>
      <c r="M12" s="60">
        <v>6621</v>
      </c>
      <c r="N12" s="60">
        <v>14286</v>
      </c>
      <c r="O12" s="60">
        <v>0</v>
      </c>
      <c r="P12" s="60">
        <v>7178</v>
      </c>
      <c r="Q12" s="60">
        <v>0</v>
      </c>
      <c r="R12" s="60">
        <v>7178</v>
      </c>
      <c r="S12" s="60">
        <v>0</v>
      </c>
      <c r="T12" s="60">
        <v>0</v>
      </c>
      <c r="U12" s="60">
        <v>17389</v>
      </c>
      <c r="V12" s="60">
        <v>17389</v>
      </c>
      <c r="W12" s="60">
        <v>47833</v>
      </c>
      <c r="X12" s="60">
        <v>263100</v>
      </c>
      <c r="Y12" s="60">
        <v>-215267</v>
      </c>
      <c r="Z12" s="140">
        <v>-81.82</v>
      </c>
      <c r="AA12" s="155">
        <v>263100</v>
      </c>
    </row>
    <row r="13" spans="1:27" ht="12.75">
      <c r="A13" s="181" t="s">
        <v>109</v>
      </c>
      <c r="B13" s="185"/>
      <c r="C13" s="155">
        <v>0</v>
      </c>
      <c r="D13" s="155">
        <v>0</v>
      </c>
      <c r="E13" s="156">
        <v>78600</v>
      </c>
      <c r="F13" s="60">
        <v>78600</v>
      </c>
      <c r="G13" s="60">
        <v>1132</v>
      </c>
      <c r="H13" s="60">
        <v>0</v>
      </c>
      <c r="I13" s="60">
        <v>1894</v>
      </c>
      <c r="J13" s="60">
        <v>3026</v>
      </c>
      <c r="K13" s="60">
        <v>2444</v>
      </c>
      <c r="L13" s="60">
        <v>1510</v>
      </c>
      <c r="M13" s="60">
        <v>6034</v>
      </c>
      <c r="N13" s="60">
        <v>9988</v>
      </c>
      <c r="O13" s="60">
        <v>54587</v>
      </c>
      <c r="P13" s="60">
        <v>38294</v>
      </c>
      <c r="Q13" s="60">
        <v>0</v>
      </c>
      <c r="R13" s="60">
        <v>92881</v>
      </c>
      <c r="S13" s="60">
        <v>0</v>
      </c>
      <c r="T13" s="60">
        <v>0</v>
      </c>
      <c r="U13" s="60">
        <v>12130</v>
      </c>
      <c r="V13" s="60">
        <v>12130</v>
      </c>
      <c r="W13" s="60">
        <v>118025</v>
      </c>
      <c r="X13" s="60">
        <v>78600</v>
      </c>
      <c r="Y13" s="60">
        <v>39425</v>
      </c>
      <c r="Z13" s="140">
        <v>50.16</v>
      </c>
      <c r="AA13" s="155">
        <v>78600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19439600</v>
      </c>
      <c r="F14" s="60">
        <v>19439600</v>
      </c>
      <c r="G14" s="60">
        <v>1946252</v>
      </c>
      <c r="H14" s="60">
        <v>0</v>
      </c>
      <c r="I14" s="60">
        <v>0</v>
      </c>
      <c r="J14" s="60">
        <v>1946252</v>
      </c>
      <c r="K14" s="60">
        <v>1952661</v>
      </c>
      <c r="L14" s="60">
        <v>727</v>
      </c>
      <c r="M14" s="60">
        <v>2000691</v>
      </c>
      <c r="N14" s="60">
        <v>3954079</v>
      </c>
      <c r="O14" s="60">
        <v>0</v>
      </c>
      <c r="P14" s="60">
        <v>2073581</v>
      </c>
      <c r="Q14" s="60">
        <v>2095118</v>
      </c>
      <c r="R14" s="60">
        <v>4168699</v>
      </c>
      <c r="S14" s="60">
        <v>0</v>
      </c>
      <c r="T14" s="60">
        <v>0</v>
      </c>
      <c r="U14" s="60">
        <v>2233633</v>
      </c>
      <c r="V14" s="60">
        <v>2233633</v>
      </c>
      <c r="W14" s="60">
        <v>12302663</v>
      </c>
      <c r="X14" s="60">
        <v>19439604</v>
      </c>
      <c r="Y14" s="60">
        <v>-7136941</v>
      </c>
      <c r="Z14" s="140">
        <v>-36.71</v>
      </c>
      <c r="AA14" s="155">
        <v>19439600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3500</v>
      </c>
      <c r="F16" s="60">
        <v>3500</v>
      </c>
      <c r="G16" s="60">
        <v>3280</v>
      </c>
      <c r="H16" s="60">
        <v>0</v>
      </c>
      <c r="I16" s="60">
        <v>0</v>
      </c>
      <c r="J16" s="60">
        <v>3280</v>
      </c>
      <c r="K16" s="60">
        <v>1450</v>
      </c>
      <c r="L16" s="60">
        <v>2000</v>
      </c>
      <c r="M16" s="60">
        <v>400</v>
      </c>
      <c r="N16" s="60">
        <v>3850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7130</v>
      </c>
      <c r="X16" s="60">
        <v>3504</v>
      </c>
      <c r="Y16" s="60">
        <v>3626</v>
      </c>
      <c r="Z16" s="140">
        <v>103.48</v>
      </c>
      <c r="AA16" s="155">
        <v>3500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8701</v>
      </c>
      <c r="M18" s="60">
        <v>0</v>
      </c>
      <c r="N18" s="60">
        <v>8701</v>
      </c>
      <c r="O18" s="60">
        <v>8631</v>
      </c>
      <c r="P18" s="60">
        <v>0</v>
      </c>
      <c r="Q18" s="60">
        <v>0</v>
      </c>
      <c r="R18" s="60">
        <v>8631</v>
      </c>
      <c r="S18" s="60">
        <v>0</v>
      </c>
      <c r="T18" s="60">
        <v>0</v>
      </c>
      <c r="U18" s="60">
        <v>0</v>
      </c>
      <c r="V18" s="60">
        <v>0</v>
      </c>
      <c r="W18" s="60">
        <v>17332</v>
      </c>
      <c r="X18" s="60"/>
      <c r="Y18" s="60">
        <v>17332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0</v>
      </c>
      <c r="D19" s="155">
        <v>0</v>
      </c>
      <c r="E19" s="156">
        <v>63389000</v>
      </c>
      <c r="F19" s="60">
        <v>63389000</v>
      </c>
      <c r="G19" s="60">
        <v>25158000</v>
      </c>
      <c r="H19" s="60">
        <v>2260000</v>
      </c>
      <c r="I19" s="60">
        <v>0</v>
      </c>
      <c r="J19" s="60">
        <v>27418000</v>
      </c>
      <c r="K19" s="60">
        <v>737000</v>
      </c>
      <c r="L19" s="60">
        <v>5</v>
      </c>
      <c r="M19" s="60">
        <v>18305000</v>
      </c>
      <c r="N19" s="60">
        <v>19042005</v>
      </c>
      <c r="O19" s="60">
        <v>198198</v>
      </c>
      <c r="P19" s="60">
        <v>1223600</v>
      </c>
      <c r="Q19" s="60">
        <v>0</v>
      </c>
      <c r="R19" s="60">
        <v>1421798</v>
      </c>
      <c r="S19" s="60">
        <v>0</v>
      </c>
      <c r="T19" s="60">
        <v>0</v>
      </c>
      <c r="U19" s="60">
        <v>261787</v>
      </c>
      <c r="V19" s="60">
        <v>261787</v>
      </c>
      <c r="W19" s="60">
        <v>48143590</v>
      </c>
      <c r="X19" s="60">
        <v>63389004</v>
      </c>
      <c r="Y19" s="60">
        <v>-15245414</v>
      </c>
      <c r="Z19" s="140">
        <v>-24.05</v>
      </c>
      <c r="AA19" s="155">
        <v>63389000</v>
      </c>
    </row>
    <row r="20" spans="1:27" ht="12.75">
      <c r="A20" s="181" t="s">
        <v>35</v>
      </c>
      <c r="B20" s="185"/>
      <c r="C20" s="155">
        <v>0</v>
      </c>
      <c r="D20" s="155">
        <v>0</v>
      </c>
      <c r="E20" s="156">
        <v>373890</v>
      </c>
      <c r="F20" s="54">
        <v>373890</v>
      </c>
      <c r="G20" s="54">
        <v>968170</v>
      </c>
      <c r="H20" s="54">
        <v>0</v>
      </c>
      <c r="I20" s="54">
        <v>250</v>
      </c>
      <c r="J20" s="54">
        <v>968420</v>
      </c>
      <c r="K20" s="54">
        <v>44108</v>
      </c>
      <c r="L20" s="54">
        <v>22924</v>
      </c>
      <c r="M20" s="54">
        <v>36000</v>
      </c>
      <c r="N20" s="54">
        <v>103032</v>
      </c>
      <c r="O20" s="54">
        <v>22060</v>
      </c>
      <c r="P20" s="54">
        <v>40001</v>
      </c>
      <c r="Q20" s="54">
        <v>616611</v>
      </c>
      <c r="R20" s="54">
        <v>678672</v>
      </c>
      <c r="S20" s="54">
        <v>0</v>
      </c>
      <c r="T20" s="54">
        <v>0</v>
      </c>
      <c r="U20" s="54">
        <v>104478</v>
      </c>
      <c r="V20" s="54">
        <v>104478</v>
      </c>
      <c r="W20" s="54">
        <v>1854602</v>
      </c>
      <c r="X20" s="54">
        <v>373896</v>
      </c>
      <c r="Y20" s="54">
        <v>1480706</v>
      </c>
      <c r="Z20" s="184">
        <v>396.02</v>
      </c>
      <c r="AA20" s="130">
        <v>373890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170113980</v>
      </c>
      <c r="F22" s="190">
        <f t="shared" si="0"/>
        <v>170113980</v>
      </c>
      <c r="G22" s="190">
        <f t="shared" si="0"/>
        <v>40878272</v>
      </c>
      <c r="H22" s="190">
        <f t="shared" si="0"/>
        <v>2260000</v>
      </c>
      <c r="I22" s="190">
        <f t="shared" si="0"/>
        <v>2144</v>
      </c>
      <c r="J22" s="190">
        <f t="shared" si="0"/>
        <v>43140416</v>
      </c>
      <c r="K22" s="190">
        <f t="shared" si="0"/>
        <v>3357531</v>
      </c>
      <c r="L22" s="190">
        <f t="shared" si="0"/>
        <v>114898</v>
      </c>
      <c r="M22" s="190">
        <f t="shared" si="0"/>
        <v>24513253</v>
      </c>
      <c r="N22" s="190">
        <f t="shared" si="0"/>
        <v>27985682</v>
      </c>
      <c r="O22" s="190">
        <f t="shared" si="0"/>
        <v>283476</v>
      </c>
      <c r="P22" s="190">
        <f t="shared" si="0"/>
        <v>7056967</v>
      </c>
      <c r="Q22" s="190">
        <f t="shared" si="0"/>
        <v>10153065</v>
      </c>
      <c r="R22" s="190">
        <f t="shared" si="0"/>
        <v>17493508</v>
      </c>
      <c r="S22" s="190">
        <f t="shared" si="0"/>
        <v>0</v>
      </c>
      <c r="T22" s="190">
        <f t="shared" si="0"/>
        <v>0</v>
      </c>
      <c r="U22" s="190">
        <f t="shared" si="0"/>
        <v>6240492</v>
      </c>
      <c r="V22" s="190">
        <f t="shared" si="0"/>
        <v>6240492</v>
      </c>
      <c r="W22" s="190">
        <f t="shared" si="0"/>
        <v>94860098</v>
      </c>
      <c r="X22" s="190">
        <f t="shared" si="0"/>
        <v>170114016</v>
      </c>
      <c r="Y22" s="190">
        <f t="shared" si="0"/>
        <v>-75253918</v>
      </c>
      <c r="Z22" s="191">
        <f>+IF(X22&lt;&gt;0,+(Y22/X22)*100,0)</f>
        <v>-44.23734138402799</v>
      </c>
      <c r="AA22" s="188">
        <f>SUM(AA5:AA21)</f>
        <v>170113980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0</v>
      </c>
      <c r="D25" s="155">
        <v>0</v>
      </c>
      <c r="E25" s="156">
        <v>47969680</v>
      </c>
      <c r="F25" s="60">
        <v>47969680</v>
      </c>
      <c r="G25" s="60">
        <v>4880941</v>
      </c>
      <c r="H25" s="60">
        <v>4035419</v>
      </c>
      <c r="I25" s="60">
        <v>3624471</v>
      </c>
      <c r="J25" s="60">
        <v>12540831</v>
      </c>
      <c r="K25" s="60">
        <v>3869996</v>
      </c>
      <c r="L25" s="60">
        <v>3885452</v>
      </c>
      <c r="M25" s="60">
        <v>4008095</v>
      </c>
      <c r="N25" s="60">
        <v>11763543</v>
      </c>
      <c r="O25" s="60">
        <v>4269549</v>
      </c>
      <c r="P25" s="60">
        <v>7923506</v>
      </c>
      <c r="Q25" s="60">
        <v>4063742</v>
      </c>
      <c r="R25" s="60">
        <v>16256797</v>
      </c>
      <c r="S25" s="60">
        <v>0</v>
      </c>
      <c r="T25" s="60">
        <v>0</v>
      </c>
      <c r="U25" s="60">
        <v>4024091</v>
      </c>
      <c r="V25" s="60">
        <v>4024091</v>
      </c>
      <c r="W25" s="60">
        <v>44585262</v>
      </c>
      <c r="X25" s="60">
        <v>47969676</v>
      </c>
      <c r="Y25" s="60">
        <v>-3384414</v>
      </c>
      <c r="Z25" s="140">
        <v>-7.06</v>
      </c>
      <c r="AA25" s="155">
        <v>47969680</v>
      </c>
    </row>
    <row r="26" spans="1:27" ht="12.75">
      <c r="A26" s="183" t="s">
        <v>38</v>
      </c>
      <c r="B26" s="182"/>
      <c r="C26" s="155">
        <v>0</v>
      </c>
      <c r="D26" s="155">
        <v>0</v>
      </c>
      <c r="E26" s="156">
        <v>4314210</v>
      </c>
      <c r="F26" s="60">
        <v>4314210</v>
      </c>
      <c r="G26" s="60">
        <v>0</v>
      </c>
      <c r="H26" s="60">
        <v>0</v>
      </c>
      <c r="I26" s="60">
        <v>0</v>
      </c>
      <c r="J26" s="60">
        <v>0</v>
      </c>
      <c r="K26" s="60">
        <v>273086</v>
      </c>
      <c r="L26" s="60">
        <v>245003</v>
      </c>
      <c r="M26" s="60">
        <v>273086</v>
      </c>
      <c r="N26" s="60">
        <v>791175</v>
      </c>
      <c r="O26" s="60">
        <v>280752</v>
      </c>
      <c r="P26" s="60">
        <v>472471</v>
      </c>
      <c r="Q26" s="60">
        <v>200010</v>
      </c>
      <c r="R26" s="60">
        <v>953233</v>
      </c>
      <c r="S26" s="60">
        <v>0</v>
      </c>
      <c r="T26" s="60">
        <v>0</v>
      </c>
      <c r="U26" s="60">
        <v>412491</v>
      </c>
      <c r="V26" s="60">
        <v>412491</v>
      </c>
      <c r="W26" s="60">
        <v>2156899</v>
      </c>
      <c r="X26" s="60">
        <v>4314216</v>
      </c>
      <c r="Y26" s="60">
        <v>-2157317</v>
      </c>
      <c r="Z26" s="140">
        <v>-50</v>
      </c>
      <c r="AA26" s="155">
        <v>4314210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45250200</v>
      </c>
      <c r="F27" s="60">
        <v>45250200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45250200</v>
      </c>
      <c r="Y27" s="60">
        <v>-45250200</v>
      </c>
      <c r="Z27" s="140">
        <v>-100</v>
      </c>
      <c r="AA27" s="155">
        <v>45250200</v>
      </c>
    </row>
    <row r="28" spans="1:27" ht="12.75">
      <c r="A28" s="183" t="s">
        <v>39</v>
      </c>
      <c r="B28" s="182"/>
      <c r="C28" s="155">
        <v>0</v>
      </c>
      <c r="D28" s="155">
        <v>0</v>
      </c>
      <c r="E28" s="156">
        <v>554200</v>
      </c>
      <c r="F28" s="60">
        <v>554200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554196</v>
      </c>
      <c r="Y28" s="60">
        <v>-554196</v>
      </c>
      <c r="Z28" s="140">
        <v>-100</v>
      </c>
      <c r="AA28" s="155">
        <v>554200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75100</v>
      </c>
      <c r="F29" s="60">
        <v>75100</v>
      </c>
      <c r="G29" s="60">
        <v>0</v>
      </c>
      <c r="H29" s="60">
        <v>6727</v>
      </c>
      <c r="I29" s="60">
        <v>1335</v>
      </c>
      <c r="J29" s="60">
        <v>8062</v>
      </c>
      <c r="K29" s="60">
        <v>37128</v>
      </c>
      <c r="L29" s="60">
        <v>15459</v>
      </c>
      <c r="M29" s="60">
        <v>0</v>
      </c>
      <c r="N29" s="60">
        <v>52587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60649</v>
      </c>
      <c r="X29" s="60">
        <v>75096</v>
      </c>
      <c r="Y29" s="60">
        <v>-14447</v>
      </c>
      <c r="Z29" s="140">
        <v>-19.24</v>
      </c>
      <c r="AA29" s="155">
        <v>75100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37590400</v>
      </c>
      <c r="F30" s="60">
        <v>37590400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582838</v>
      </c>
      <c r="M30" s="60">
        <v>1445855</v>
      </c>
      <c r="N30" s="60">
        <v>2028693</v>
      </c>
      <c r="O30" s="60">
        <v>2650483</v>
      </c>
      <c r="P30" s="60">
        <v>8325</v>
      </c>
      <c r="Q30" s="60">
        <v>4059677</v>
      </c>
      <c r="R30" s="60">
        <v>6718485</v>
      </c>
      <c r="S30" s="60">
        <v>0</v>
      </c>
      <c r="T30" s="60">
        <v>0</v>
      </c>
      <c r="U30" s="60">
        <v>2698427</v>
      </c>
      <c r="V30" s="60">
        <v>2698427</v>
      </c>
      <c r="W30" s="60">
        <v>11445605</v>
      </c>
      <c r="X30" s="60">
        <v>37590396</v>
      </c>
      <c r="Y30" s="60">
        <v>-26144791</v>
      </c>
      <c r="Z30" s="140">
        <v>-69.55</v>
      </c>
      <c r="AA30" s="155">
        <v>37590400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5185000</v>
      </c>
      <c r="F31" s="60">
        <v>5185000</v>
      </c>
      <c r="G31" s="60">
        <v>0</v>
      </c>
      <c r="H31" s="60">
        <v>283122</v>
      </c>
      <c r="I31" s="60">
        <v>326026</v>
      </c>
      <c r="J31" s="60">
        <v>609148</v>
      </c>
      <c r="K31" s="60">
        <v>0</v>
      </c>
      <c r="L31" s="60">
        <v>32977</v>
      </c>
      <c r="M31" s="60">
        <v>58919</v>
      </c>
      <c r="N31" s="60">
        <v>91896</v>
      </c>
      <c r="O31" s="60">
        <v>145843</v>
      </c>
      <c r="P31" s="60">
        <v>0</v>
      </c>
      <c r="Q31" s="60">
        <v>0</v>
      </c>
      <c r="R31" s="60">
        <v>145843</v>
      </c>
      <c r="S31" s="60">
        <v>0</v>
      </c>
      <c r="T31" s="60">
        <v>0</v>
      </c>
      <c r="U31" s="60">
        <v>290012</v>
      </c>
      <c r="V31" s="60">
        <v>290012</v>
      </c>
      <c r="W31" s="60">
        <v>1136899</v>
      </c>
      <c r="X31" s="60">
        <v>5184996</v>
      </c>
      <c r="Y31" s="60">
        <v>-4048097</v>
      </c>
      <c r="Z31" s="140">
        <v>-78.07</v>
      </c>
      <c r="AA31" s="155">
        <v>5185000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11466290</v>
      </c>
      <c r="F32" s="60">
        <v>11466290</v>
      </c>
      <c r="G32" s="60">
        <v>2141120</v>
      </c>
      <c r="H32" s="60">
        <v>666059</v>
      </c>
      <c r="I32" s="60">
        <v>1276245</v>
      </c>
      <c r="J32" s="60">
        <v>4083424</v>
      </c>
      <c r="K32" s="60">
        <v>571668</v>
      </c>
      <c r="L32" s="60">
        <v>1415060</v>
      </c>
      <c r="M32" s="60">
        <v>1725635</v>
      </c>
      <c r="N32" s="60">
        <v>3712363</v>
      </c>
      <c r="O32" s="60">
        <v>380305</v>
      </c>
      <c r="P32" s="60">
        <v>1162274</v>
      </c>
      <c r="Q32" s="60">
        <v>2259729</v>
      </c>
      <c r="R32" s="60">
        <v>3802308</v>
      </c>
      <c r="S32" s="60">
        <v>0</v>
      </c>
      <c r="T32" s="60">
        <v>0</v>
      </c>
      <c r="U32" s="60">
        <v>1025445</v>
      </c>
      <c r="V32" s="60">
        <v>1025445</v>
      </c>
      <c r="W32" s="60">
        <v>12623540</v>
      </c>
      <c r="X32" s="60">
        <v>11466288</v>
      </c>
      <c r="Y32" s="60">
        <v>1157252</v>
      </c>
      <c r="Z32" s="140">
        <v>10.09</v>
      </c>
      <c r="AA32" s="155">
        <v>11466290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0</v>
      </c>
      <c r="D34" s="155">
        <v>0</v>
      </c>
      <c r="E34" s="156">
        <v>15007403</v>
      </c>
      <c r="F34" s="60">
        <v>15007403</v>
      </c>
      <c r="G34" s="60">
        <v>3128958</v>
      </c>
      <c r="H34" s="60">
        <v>745962</v>
      </c>
      <c r="I34" s="60">
        <v>1383275</v>
      </c>
      <c r="J34" s="60">
        <v>5258195</v>
      </c>
      <c r="K34" s="60">
        <v>1254924</v>
      </c>
      <c r="L34" s="60">
        <v>701341</v>
      </c>
      <c r="M34" s="60">
        <v>2536406</v>
      </c>
      <c r="N34" s="60">
        <v>4492671</v>
      </c>
      <c r="O34" s="60">
        <v>399953</v>
      </c>
      <c r="P34" s="60">
        <v>1705243</v>
      </c>
      <c r="Q34" s="60">
        <v>3043292</v>
      </c>
      <c r="R34" s="60">
        <v>5148488</v>
      </c>
      <c r="S34" s="60">
        <v>0</v>
      </c>
      <c r="T34" s="60">
        <v>0</v>
      </c>
      <c r="U34" s="60">
        <v>1922602</v>
      </c>
      <c r="V34" s="60">
        <v>1922602</v>
      </c>
      <c r="W34" s="60">
        <v>16821956</v>
      </c>
      <c r="X34" s="60">
        <v>15007404</v>
      </c>
      <c r="Y34" s="60">
        <v>1814552</v>
      </c>
      <c r="Z34" s="140">
        <v>12.09</v>
      </c>
      <c r="AA34" s="155">
        <v>15007403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167412483</v>
      </c>
      <c r="F36" s="190">
        <f t="shared" si="1"/>
        <v>167412483</v>
      </c>
      <c r="G36" s="190">
        <f t="shared" si="1"/>
        <v>10151019</v>
      </c>
      <c r="H36" s="190">
        <f t="shared" si="1"/>
        <v>5737289</v>
      </c>
      <c r="I36" s="190">
        <f t="shared" si="1"/>
        <v>6611352</v>
      </c>
      <c r="J36" s="190">
        <f t="shared" si="1"/>
        <v>22499660</v>
      </c>
      <c r="K36" s="190">
        <f t="shared" si="1"/>
        <v>6006802</v>
      </c>
      <c r="L36" s="190">
        <f t="shared" si="1"/>
        <v>6878130</v>
      </c>
      <c r="M36" s="190">
        <f t="shared" si="1"/>
        <v>10047996</v>
      </c>
      <c r="N36" s="190">
        <f t="shared" si="1"/>
        <v>22932928</v>
      </c>
      <c r="O36" s="190">
        <f t="shared" si="1"/>
        <v>8126885</v>
      </c>
      <c r="P36" s="190">
        <f t="shared" si="1"/>
        <v>11271819</v>
      </c>
      <c r="Q36" s="190">
        <f t="shared" si="1"/>
        <v>13626450</v>
      </c>
      <c r="R36" s="190">
        <f t="shared" si="1"/>
        <v>33025154</v>
      </c>
      <c r="S36" s="190">
        <f t="shared" si="1"/>
        <v>0</v>
      </c>
      <c r="T36" s="190">
        <f t="shared" si="1"/>
        <v>0</v>
      </c>
      <c r="U36" s="190">
        <f t="shared" si="1"/>
        <v>10373068</v>
      </c>
      <c r="V36" s="190">
        <f t="shared" si="1"/>
        <v>10373068</v>
      </c>
      <c r="W36" s="190">
        <f t="shared" si="1"/>
        <v>88830810</v>
      </c>
      <c r="X36" s="190">
        <f t="shared" si="1"/>
        <v>167412468</v>
      </c>
      <c r="Y36" s="190">
        <f t="shared" si="1"/>
        <v>-78581658</v>
      </c>
      <c r="Z36" s="191">
        <f>+IF(X36&lt;&gt;0,+(Y36/X36)*100,0)</f>
        <v>-46.93895200206952</v>
      </c>
      <c r="AA36" s="188">
        <f>SUM(AA25:AA35)</f>
        <v>167412483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2701497</v>
      </c>
      <c r="F38" s="106">
        <f t="shared" si="2"/>
        <v>2701497</v>
      </c>
      <c r="G38" s="106">
        <f t="shared" si="2"/>
        <v>30727253</v>
      </c>
      <c r="H38" s="106">
        <f t="shared" si="2"/>
        <v>-3477289</v>
      </c>
      <c r="I38" s="106">
        <f t="shared" si="2"/>
        <v>-6609208</v>
      </c>
      <c r="J38" s="106">
        <f t="shared" si="2"/>
        <v>20640756</v>
      </c>
      <c r="K38" s="106">
        <f t="shared" si="2"/>
        <v>-2649271</v>
      </c>
      <c r="L38" s="106">
        <f t="shared" si="2"/>
        <v>-6763232</v>
      </c>
      <c r="M38" s="106">
        <f t="shared" si="2"/>
        <v>14465257</v>
      </c>
      <c r="N38" s="106">
        <f t="shared" si="2"/>
        <v>5052754</v>
      </c>
      <c r="O38" s="106">
        <f t="shared" si="2"/>
        <v>-7843409</v>
      </c>
      <c r="P38" s="106">
        <f t="shared" si="2"/>
        <v>-4214852</v>
      </c>
      <c r="Q38" s="106">
        <f t="shared" si="2"/>
        <v>-3473385</v>
      </c>
      <c r="R38" s="106">
        <f t="shared" si="2"/>
        <v>-15531646</v>
      </c>
      <c r="S38" s="106">
        <f t="shared" si="2"/>
        <v>0</v>
      </c>
      <c r="T38" s="106">
        <f t="shared" si="2"/>
        <v>0</v>
      </c>
      <c r="U38" s="106">
        <f t="shared" si="2"/>
        <v>-4132576</v>
      </c>
      <c r="V38" s="106">
        <f t="shared" si="2"/>
        <v>-4132576</v>
      </c>
      <c r="W38" s="106">
        <f t="shared" si="2"/>
        <v>6029288</v>
      </c>
      <c r="X38" s="106">
        <f>IF(F22=F36,0,X22-X36)</f>
        <v>2701548</v>
      </c>
      <c r="Y38" s="106">
        <f t="shared" si="2"/>
        <v>3327740</v>
      </c>
      <c r="Z38" s="201">
        <f>+IF(X38&lt;&gt;0,+(Y38/X38)*100,0)</f>
        <v>123.17900699895023</v>
      </c>
      <c r="AA38" s="199">
        <f>+AA22-AA36</f>
        <v>2701497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29208000</v>
      </c>
      <c r="F39" s="60">
        <v>29208000</v>
      </c>
      <c r="G39" s="60">
        <v>11203000</v>
      </c>
      <c r="H39" s="60">
        <v>0</v>
      </c>
      <c r="I39" s="60">
        <v>0</v>
      </c>
      <c r="J39" s="60">
        <v>11203000</v>
      </c>
      <c r="K39" s="60">
        <v>0</v>
      </c>
      <c r="L39" s="60">
        <v>0</v>
      </c>
      <c r="M39" s="60">
        <v>6000000</v>
      </c>
      <c r="N39" s="60">
        <v>6000000</v>
      </c>
      <c r="O39" s="60">
        <v>0</v>
      </c>
      <c r="P39" s="60">
        <v>6760310</v>
      </c>
      <c r="Q39" s="60">
        <v>16471000</v>
      </c>
      <c r="R39" s="60">
        <v>23231310</v>
      </c>
      <c r="S39" s="60">
        <v>0</v>
      </c>
      <c r="T39" s="60">
        <v>0</v>
      </c>
      <c r="U39" s="60">
        <v>0</v>
      </c>
      <c r="V39" s="60">
        <v>0</v>
      </c>
      <c r="W39" s="60">
        <v>40434310</v>
      </c>
      <c r="X39" s="60">
        <v>29208000</v>
      </c>
      <c r="Y39" s="60">
        <v>11226310</v>
      </c>
      <c r="Z39" s="140">
        <v>38.44</v>
      </c>
      <c r="AA39" s="155">
        <v>29208000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500000</v>
      </c>
      <c r="F41" s="60">
        <v>500000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500004</v>
      </c>
      <c r="Y41" s="202">
        <v>-500004</v>
      </c>
      <c r="Z41" s="203">
        <v>-100</v>
      </c>
      <c r="AA41" s="204">
        <v>500000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32409497</v>
      </c>
      <c r="F42" s="88">
        <f t="shared" si="3"/>
        <v>32409497</v>
      </c>
      <c r="G42" s="88">
        <f t="shared" si="3"/>
        <v>41930253</v>
      </c>
      <c r="H42" s="88">
        <f t="shared" si="3"/>
        <v>-3477289</v>
      </c>
      <c r="I42" s="88">
        <f t="shared" si="3"/>
        <v>-6609208</v>
      </c>
      <c r="J42" s="88">
        <f t="shared" si="3"/>
        <v>31843756</v>
      </c>
      <c r="K42" s="88">
        <f t="shared" si="3"/>
        <v>-2649271</v>
      </c>
      <c r="L42" s="88">
        <f t="shared" si="3"/>
        <v>-6763232</v>
      </c>
      <c r="M42" s="88">
        <f t="shared" si="3"/>
        <v>20465257</v>
      </c>
      <c r="N42" s="88">
        <f t="shared" si="3"/>
        <v>11052754</v>
      </c>
      <c r="O42" s="88">
        <f t="shared" si="3"/>
        <v>-7843409</v>
      </c>
      <c r="P42" s="88">
        <f t="shared" si="3"/>
        <v>2545458</v>
      </c>
      <c r="Q42" s="88">
        <f t="shared" si="3"/>
        <v>12997615</v>
      </c>
      <c r="R42" s="88">
        <f t="shared" si="3"/>
        <v>7699664</v>
      </c>
      <c r="S42" s="88">
        <f t="shared" si="3"/>
        <v>0</v>
      </c>
      <c r="T42" s="88">
        <f t="shared" si="3"/>
        <v>0</v>
      </c>
      <c r="U42" s="88">
        <f t="shared" si="3"/>
        <v>-4132576</v>
      </c>
      <c r="V42" s="88">
        <f t="shared" si="3"/>
        <v>-4132576</v>
      </c>
      <c r="W42" s="88">
        <f t="shared" si="3"/>
        <v>46463598</v>
      </c>
      <c r="X42" s="88">
        <f t="shared" si="3"/>
        <v>32409552</v>
      </c>
      <c r="Y42" s="88">
        <f t="shared" si="3"/>
        <v>14054046</v>
      </c>
      <c r="Z42" s="208">
        <f>+IF(X42&lt;&gt;0,+(Y42/X42)*100,0)</f>
        <v>43.36390086478208</v>
      </c>
      <c r="AA42" s="206">
        <f>SUM(AA38:AA41)</f>
        <v>32409497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32409497</v>
      </c>
      <c r="F44" s="77">
        <f t="shared" si="4"/>
        <v>32409497</v>
      </c>
      <c r="G44" s="77">
        <f t="shared" si="4"/>
        <v>41930253</v>
      </c>
      <c r="H44" s="77">
        <f t="shared" si="4"/>
        <v>-3477289</v>
      </c>
      <c r="I44" s="77">
        <f t="shared" si="4"/>
        <v>-6609208</v>
      </c>
      <c r="J44" s="77">
        <f t="shared" si="4"/>
        <v>31843756</v>
      </c>
      <c r="K44" s="77">
        <f t="shared" si="4"/>
        <v>-2649271</v>
      </c>
      <c r="L44" s="77">
        <f t="shared" si="4"/>
        <v>-6763232</v>
      </c>
      <c r="M44" s="77">
        <f t="shared" si="4"/>
        <v>20465257</v>
      </c>
      <c r="N44" s="77">
        <f t="shared" si="4"/>
        <v>11052754</v>
      </c>
      <c r="O44" s="77">
        <f t="shared" si="4"/>
        <v>-7843409</v>
      </c>
      <c r="P44" s="77">
        <f t="shared" si="4"/>
        <v>2545458</v>
      </c>
      <c r="Q44" s="77">
        <f t="shared" si="4"/>
        <v>12997615</v>
      </c>
      <c r="R44" s="77">
        <f t="shared" si="4"/>
        <v>7699664</v>
      </c>
      <c r="S44" s="77">
        <f t="shared" si="4"/>
        <v>0</v>
      </c>
      <c r="T44" s="77">
        <f t="shared" si="4"/>
        <v>0</v>
      </c>
      <c r="U44" s="77">
        <f t="shared" si="4"/>
        <v>-4132576</v>
      </c>
      <c r="V44" s="77">
        <f t="shared" si="4"/>
        <v>-4132576</v>
      </c>
      <c r="W44" s="77">
        <f t="shared" si="4"/>
        <v>46463598</v>
      </c>
      <c r="X44" s="77">
        <f t="shared" si="4"/>
        <v>32409552</v>
      </c>
      <c r="Y44" s="77">
        <f t="shared" si="4"/>
        <v>14054046</v>
      </c>
      <c r="Z44" s="212">
        <f>+IF(X44&lt;&gt;0,+(Y44/X44)*100,0)</f>
        <v>43.36390086478208</v>
      </c>
      <c r="AA44" s="210">
        <f>+AA42-AA43</f>
        <v>32409497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32409497</v>
      </c>
      <c r="F46" s="88">
        <f t="shared" si="5"/>
        <v>32409497</v>
      </c>
      <c r="G46" s="88">
        <f t="shared" si="5"/>
        <v>41930253</v>
      </c>
      <c r="H46" s="88">
        <f t="shared" si="5"/>
        <v>-3477289</v>
      </c>
      <c r="I46" s="88">
        <f t="shared" si="5"/>
        <v>-6609208</v>
      </c>
      <c r="J46" s="88">
        <f t="shared" si="5"/>
        <v>31843756</v>
      </c>
      <c r="K46" s="88">
        <f t="shared" si="5"/>
        <v>-2649271</v>
      </c>
      <c r="L46" s="88">
        <f t="shared" si="5"/>
        <v>-6763232</v>
      </c>
      <c r="M46" s="88">
        <f t="shared" si="5"/>
        <v>20465257</v>
      </c>
      <c r="N46" s="88">
        <f t="shared" si="5"/>
        <v>11052754</v>
      </c>
      <c r="O46" s="88">
        <f t="shared" si="5"/>
        <v>-7843409</v>
      </c>
      <c r="P46" s="88">
        <f t="shared" si="5"/>
        <v>2545458</v>
      </c>
      <c r="Q46" s="88">
        <f t="shared" si="5"/>
        <v>12997615</v>
      </c>
      <c r="R46" s="88">
        <f t="shared" si="5"/>
        <v>7699664</v>
      </c>
      <c r="S46" s="88">
        <f t="shared" si="5"/>
        <v>0</v>
      </c>
      <c r="T46" s="88">
        <f t="shared" si="5"/>
        <v>0</v>
      </c>
      <c r="U46" s="88">
        <f t="shared" si="5"/>
        <v>-4132576</v>
      </c>
      <c r="V46" s="88">
        <f t="shared" si="5"/>
        <v>-4132576</v>
      </c>
      <c r="W46" s="88">
        <f t="shared" si="5"/>
        <v>46463598</v>
      </c>
      <c r="X46" s="88">
        <f t="shared" si="5"/>
        <v>32409552</v>
      </c>
      <c r="Y46" s="88">
        <f t="shared" si="5"/>
        <v>14054046</v>
      </c>
      <c r="Z46" s="208">
        <f>+IF(X46&lt;&gt;0,+(Y46/X46)*100,0)</f>
        <v>43.36390086478208</v>
      </c>
      <c r="AA46" s="206">
        <f>SUM(AA44:AA45)</f>
        <v>32409497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32409497</v>
      </c>
      <c r="F48" s="219">
        <f t="shared" si="6"/>
        <v>32409497</v>
      </c>
      <c r="G48" s="219">
        <f t="shared" si="6"/>
        <v>41930253</v>
      </c>
      <c r="H48" s="220">
        <f t="shared" si="6"/>
        <v>-3477289</v>
      </c>
      <c r="I48" s="220">
        <f t="shared" si="6"/>
        <v>-6609208</v>
      </c>
      <c r="J48" s="220">
        <f t="shared" si="6"/>
        <v>31843756</v>
      </c>
      <c r="K48" s="220">
        <f t="shared" si="6"/>
        <v>-2649271</v>
      </c>
      <c r="L48" s="220">
        <f t="shared" si="6"/>
        <v>-6763232</v>
      </c>
      <c r="M48" s="219">
        <f t="shared" si="6"/>
        <v>20465257</v>
      </c>
      <c r="N48" s="219">
        <f t="shared" si="6"/>
        <v>11052754</v>
      </c>
      <c r="O48" s="220">
        <f t="shared" si="6"/>
        <v>-7843409</v>
      </c>
      <c r="P48" s="220">
        <f t="shared" si="6"/>
        <v>2545458</v>
      </c>
      <c r="Q48" s="220">
        <f t="shared" si="6"/>
        <v>12997615</v>
      </c>
      <c r="R48" s="220">
        <f t="shared" si="6"/>
        <v>7699664</v>
      </c>
      <c r="S48" s="220">
        <f t="shared" si="6"/>
        <v>0</v>
      </c>
      <c r="T48" s="219">
        <f t="shared" si="6"/>
        <v>0</v>
      </c>
      <c r="U48" s="219">
        <f t="shared" si="6"/>
        <v>-4132576</v>
      </c>
      <c r="V48" s="220">
        <f t="shared" si="6"/>
        <v>-4132576</v>
      </c>
      <c r="W48" s="220">
        <f t="shared" si="6"/>
        <v>46463598</v>
      </c>
      <c r="X48" s="220">
        <f t="shared" si="6"/>
        <v>32409552</v>
      </c>
      <c r="Y48" s="220">
        <f t="shared" si="6"/>
        <v>14054046</v>
      </c>
      <c r="Z48" s="221">
        <f>+IF(X48&lt;&gt;0,+(Y48/X48)*100,0)</f>
        <v>43.36390086478208</v>
      </c>
      <c r="AA48" s="222">
        <f>SUM(AA46:AA47)</f>
        <v>32409497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500000</v>
      </c>
      <c r="F5" s="100">
        <f t="shared" si="0"/>
        <v>500000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500000</v>
      </c>
      <c r="Y5" s="100">
        <f t="shared" si="0"/>
        <v>-500000</v>
      </c>
      <c r="Z5" s="137">
        <f>+IF(X5&lt;&gt;0,+(Y5/X5)*100,0)</f>
        <v>-100</v>
      </c>
      <c r="AA5" s="153">
        <f>SUM(AA6:AA8)</f>
        <v>500000</v>
      </c>
    </row>
    <row r="6" spans="1:27" ht="12.75">
      <c r="A6" s="138" t="s">
        <v>75</v>
      </c>
      <c r="B6" s="136"/>
      <c r="C6" s="155"/>
      <c r="D6" s="155"/>
      <c r="E6" s="156">
        <v>500000</v>
      </c>
      <c r="F6" s="60">
        <v>500000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500000</v>
      </c>
      <c r="Y6" s="60">
        <v>-500000</v>
      </c>
      <c r="Z6" s="140">
        <v>-100</v>
      </c>
      <c r="AA6" s="62">
        <v>500000</v>
      </c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5403595</v>
      </c>
      <c r="I15" s="100">
        <f t="shared" si="2"/>
        <v>1902759</v>
      </c>
      <c r="J15" s="100">
        <f t="shared" si="2"/>
        <v>7306354</v>
      </c>
      <c r="K15" s="100">
        <f t="shared" si="2"/>
        <v>825129</v>
      </c>
      <c r="L15" s="100">
        <f t="shared" si="2"/>
        <v>0</v>
      </c>
      <c r="M15" s="100">
        <f t="shared" si="2"/>
        <v>0</v>
      </c>
      <c r="N15" s="100">
        <f t="shared" si="2"/>
        <v>825129</v>
      </c>
      <c r="O15" s="100">
        <f t="shared" si="2"/>
        <v>646639</v>
      </c>
      <c r="P15" s="100">
        <f t="shared" si="2"/>
        <v>619736</v>
      </c>
      <c r="Q15" s="100">
        <f t="shared" si="2"/>
        <v>1508319</v>
      </c>
      <c r="R15" s="100">
        <f t="shared" si="2"/>
        <v>2774694</v>
      </c>
      <c r="S15" s="100">
        <f t="shared" si="2"/>
        <v>3314270</v>
      </c>
      <c r="T15" s="100">
        <f t="shared" si="2"/>
        <v>2875680</v>
      </c>
      <c r="U15" s="100">
        <f t="shared" si="2"/>
        <v>2170807</v>
      </c>
      <c r="V15" s="100">
        <f t="shared" si="2"/>
        <v>8360757</v>
      </c>
      <c r="W15" s="100">
        <f t="shared" si="2"/>
        <v>19266934</v>
      </c>
      <c r="X15" s="100">
        <f t="shared" si="2"/>
        <v>0</v>
      </c>
      <c r="Y15" s="100">
        <f t="shared" si="2"/>
        <v>19266934</v>
      </c>
      <c r="Z15" s="137">
        <f>+IF(X15&lt;&gt;0,+(Y15/X15)*100,0)</f>
        <v>0</v>
      </c>
      <c r="AA15" s="102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>
        <v>5403595</v>
      </c>
      <c r="I17" s="60">
        <v>1902759</v>
      </c>
      <c r="J17" s="60">
        <v>7306354</v>
      </c>
      <c r="K17" s="60">
        <v>825129</v>
      </c>
      <c r="L17" s="60"/>
      <c r="M17" s="60"/>
      <c r="N17" s="60">
        <v>825129</v>
      </c>
      <c r="O17" s="60">
        <v>646639</v>
      </c>
      <c r="P17" s="60">
        <v>619736</v>
      </c>
      <c r="Q17" s="60">
        <v>1508319</v>
      </c>
      <c r="R17" s="60">
        <v>2774694</v>
      </c>
      <c r="S17" s="60">
        <v>3314270</v>
      </c>
      <c r="T17" s="60">
        <v>2875680</v>
      </c>
      <c r="U17" s="60">
        <v>2170807</v>
      </c>
      <c r="V17" s="60">
        <v>8360757</v>
      </c>
      <c r="W17" s="60">
        <v>19266934</v>
      </c>
      <c r="X17" s="60"/>
      <c r="Y17" s="60">
        <v>19266934</v>
      </c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65117152</v>
      </c>
      <c r="F19" s="100">
        <f t="shared" si="3"/>
        <v>65117152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6760310</v>
      </c>
      <c r="Q19" s="100">
        <f t="shared" si="3"/>
        <v>0</v>
      </c>
      <c r="R19" s="100">
        <f t="shared" si="3"/>
        <v>6760310</v>
      </c>
      <c r="S19" s="100">
        <f t="shared" si="3"/>
        <v>0</v>
      </c>
      <c r="T19" s="100">
        <f t="shared" si="3"/>
        <v>0</v>
      </c>
      <c r="U19" s="100">
        <f t="shared" si="3"/>
        <v>999210</v>
      </c>
      <c r="V19" s="100">
        <f t="shared" si="3"/>
        <v>999210</v>
      </c>
      <c r="W19" s="100">
        <f t="shared" si="3"/>
        <v>7759520</v>
      </c>
      <c r="X19" s="100">
        <f t="shared" si="3"/>
        <v>65117149</v>
      </c>
      <c r="Y19" s="100">
        <f t="shared" si="3"/>
        <v>-57357629</v>
      </c>
      <c r="Z19" s="137">
        <f>+IF(X19&lt;&gt;0,+(Y19/X19)*100,0)</f>
        <v>-88.08375348251197</v>
      </c>
      <c r="AA19" s="102">
        <f>SUM(AA20:AA23)</f>
        <v>65117152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>
        <v>999210</v>
      </c>
      <c r="V20" s="60">
        <v>999210</v>
      </c>
      <c r="W20" s="60">
        <v>999210</v>
      </c>
      <c r="X20" s="60"/>
      <c r="Y20" s="60">
        <v>999210</v>
      </c>
      <c r="Z20" s="140"/>
      <c r="AA20" s="62"/>
    </row>
    <row r="21" spans="1:27" ht="12.75">
      <c r="A21" s="138" t="s">
        <v>90</v>
      </c>
      <c r="B21" s="136"/>
      <c r="C21" s="155"/>
      <c r="D21" s="155"/>
      <c r="E21" s="156">
        <v>36491619</v>
      </c>
      <c r="F21" s="60">
        <v>36491619</v>
      </c>
      <c r="G21" s="60"/>
      <c r="H21" s="60"/>
      <c r="I21" s="60"/>
      <c r="J21" s="60"/>
      <c r="K21" s="60"/>
      <c r="L21" s="60"/>
      <c r="M21" s="60"/>
      <c r="N21" s="60"/>
      <c r="O21" s="60"/>
      <c r="P21" s="60">
        <v>6760310</v>
      </c>
      <c r="Q21" s="60"/>
      <c r="R21" s="60">
        <v>6760310</v>
      </c>
      <c r="S21" s="60"/>
      <c r="T21" s="60"/>
      <c r="U21" s="60"/>
      <c r="V21" s="60"/>
      <c r="W21" s="60">
        <v>6760310</v>
      </c>
      <c r="X21" s="60">
        <v>36491616</v>
      </c>
      <c r="Y21" s="60">
        <v>-29731306</v>
      </c>
      <c r="Z21" s="140">
        <v>-81.47</v>
      </c>
      <c r="AA21" s="62">
        <v>36491619</v>
      </c>
    </row>
    <row r="22" spans="1:27" ht="12.75">
      <c r="A22" s="138" t="s">
        <v>91</v>
      </c>
      <c r="B22" s="136"/>
      <c r="C22" s="157"/>
      <c r="D22" s="157"/>
      <c r="E22" s="158">
        <v>28625533</v>
      </c>
      <c r="F22" s="159">
        <v>28625533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>
        <v>28625533</v>
      </c>
      <c r="Y22" s="159">
        <v>-28625533</v>
      </c>
      <c r="Z22" s="141">
        <v>-100</v>
      </c>
      <c r="AA22" s="225">
        <v>28625533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>
        <v>10052000</v>
      </c>
      <c r="F24" s="100">
        <v>10052000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10052000</v>
      </c>
      <c r="Y24" s="100">
        <v>-10052000</v>
      </c>
      <c r="Z24" s="137">
        <v>-100</v>
      </c>
      <c r="AA24" s="102">
        <v>10052000</v>
      </c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75669152</v>
      </c>
      <c r="F25" s="219">
        <f t="shared" si="4"/>
        <v>75669152</v>
      </c>
      <c r="G25" s="219">
        <f t="shared" si="4"/>
        <v>0</v>
      </c>
      <c r="H25" s="219">
        <f t="shared" si="4"/>
        <v>5403595</v>
      </c>
      <c r="I25" s="219">
        <f t="shared" si="4"/>
        <v>1902759</v>
      </c>
      <c r="J25" s="219">
        <f t="shared" si="4"/>
        <v>7306354</v>
      </c>
      <c r="K25" s="219">
        <f t="shared" si="4"/>
        <v>825129</v>
      </c>
      <c r="L25" s="219">
        <f t="shared" si="4"/>
        <v>0</v>
      </c>
      <c r="M25" s="219">
        <f t="shared" si="4"/>
        <v>0</v>
      </c>
      <c r="N25" s="219">
        <f t="shared" si="4"/>
        <v>825129</v>
      </c>
      <c r="O25" s="219">
        <f t="shared" si="4"/>
        <v>646639</v>
      </c>
      <c r="P25" s="219">
        <f t="shared" si="4"/>
        <v>7380046</v>
      </c>
      <c r="Q25" s="219">
        <f t="shared" si="4"/>
        <v>1508319</v>
      </c>
      <c r="R25" s="219">
        <f t="shared" si="4"/>
        <v>9535004</v>
      </c>
      <c r="S25" s="219">
        <f t="shared" si="4"/>
        <v>3314270</v>
      </c>
      <c r="T25" s="219">
        <f t="shared" si="4"/>
        <v>2875680</v>
      </c>
      <c r="U25" s="219">
        <f t="shared" si="4"/>
        <v>3170017</v>
      </c>
      <c r="V25" s="219">
        <f t="shared" si="4"/>
        <v>9359967</v>
      </c>
      <c r="W25" s="219">
        <f t="shared" si="4"/>
        <v>27026454</v>
      </c>
      <c r="X25" s="219">
        <f t="shared" si="4"/>
        <v>75669149</v>
      </c>
      <c r="Y25" s="219">
        <f t="shared" si="4"/>
        <v>-48642695</v>
      </c>
      <c r="Z25" s="231">
        <f>+IF(X25&lt;&gt;0,+(Y25/X25)*100,0)</f>
        <v>-64.28339110831021</v>
      </c>
      <c r="AA25" s="232">
        <f>+AA5+AA9+AA15+AA19+AA24</f>
        <v>75669152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>
        <v>61518152</v>
      </c>
      <c r="F28" s="60">
        <v>61518152</v>
      </c>
      <c r="G28" s="60"/>
      <c r="H28" s="60">
        <v>5403595</v>
      </c>
      <c r="I28" s="60">
        <v>1902759</v>
      </c>
      <c r="J28" s="60">
        <v>7306354</v>
      </c>
      <c r="K28" s="60">
        <v>825129</v>
      </c>
      <c r="L28" s="60"/>
      <c r="M28" s="60"/>
      <c r="N28" s="60">
        <v>825129</v>
      </c>
      <c r="O28" s="60">
        <v>646639</v>
      </c>
      <c r="P28" s="60">
        <v>7380046</v>
      </c>
      <c r="Q28" s="60">
        <v>1508319</v>
      </c>
      <c r="R28" s="60">
        <v>9535004</v>
      </c>
      <c r="S28" s="60">
        <v>3314270</v>
      </c>
      <c r="T28" s="60">
        <v>2875680</v>
      </c>
      <c r="U28" s="60">
        <v>3170017</v>
      </c>
      <c r="V28" s="60">
        <v>9359967</v>
      </c>
      <c r="W28" s="60">
        <v>27026454</v>
      </c>
      <c r="X28" s="60">
        <v>61517148</v>
      </c>
      <c r="Y28" s="60">
        <v>-34490694</v>
      </c>
      <c r="Z28" s="140">
        <v>-56.07</v>
      </c>
      <c r="AA28" s="155">
        <v>61518152</v>
      </c>
    </row>
    <row r="29" spans="1:27" ht="12.75">
      <c r="A29" s="234" t="s">
        <v>134</v>
      </c>
      <c r="B29" s="136"/>
      <c r="C29" s="155"/>
      <c r="D29" s="155"/>
      <c r="E29" s="156">
        <v>885000</v>
      </c>
      <c r="F29" s="60">
        <v>885000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886000</v>
      </c>
      <c r="Y29" s="60">
        <v>-886000</v>
      </c>
      <c r="Z29" s="140">
        <v>-100</v>
      </c>
      <c r="AA29" s="62">
        <v>885000</v>
      </c>
    </row>
    <row r="30" spans="1:27" ht="12.75">
      <c r="A30" s="234" t="s">
        <v>135</v>
      </c>
      <c r="B30" s="136"/>
      <c r="C30" s="157"/>
      <c r="D30" s="157"/>
      <c r="E30" s="158">
        <v>12766000</v>
      </c>
      <c r="F30" s="159">
        <v>12766000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>
        <v>12766000</v>
      </c>
      <c r="Y30" s="159">
        <v>-12766000</v>
      </c>
      <c r="Z30" s="141">
        <v>-100</v>
      </c>
      <c r="AA30" s="225">
        <v>12766000</v>
      </c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75169152</v>
      </c>
      <c r="F32" s="77">
        <f t="shared" si="5"/>
        <v>75169152</v>
      </c>
      <c r="G32" s="77">
        <f t="shared" si="5"/>
        <v>0</v>
      </c>
      <c r="H32" s="77">
        <f t="shared" si="5"/>
        <v>5403595</v>
      </c>
      <c r="I32" s="77">
        <f t="shared" si="5"/>
        <v>1902759</v>
      </c>
      <c r="J32" s="77">
        <f t="shared" si="5"/>
        <v>7306354</v>
      </c>
      <c r="K32" s="77">
        <f t="shared" si="5"/>
        <v>825129</v>
      </c>
      <c r="L32" s="77">
        <f t="shared" si="5"/>
        <v>0</v>
      </c>
      <c r="M32" s="77">
        <f t="shared" si="5"/>
        <v>0</v>
      </c>
      <c r="N32" s="77">
        <f t="shared" si="5"/>
        <v>825129</v>
      </c>
      <c r="O32" s="77">
        <f t="shared" si="5"/>
        <v>646639</v>
      </c>
      <c r="P32" s="77">
        <f t="shared" si="5"/>
        <v>7380046</v>
      </c>
      <c r="Q32" s="77">
        <f t="shared" si="5"/>
        <v>1508319</v>
      </c>
      <c r="R32" s="77">
        <f t="shared" si="5"/>
        <v>9535004</v>
      </c>
      <c r="S32" s="77">
        <f t="shared" si="5"/>
        <v>3314270</v>
      </c>
      <c r="T32" s="77">
        <f t="shared" si="5"/>
        <v>2875680</v>
      </c>
      <c r="U32" s="77">
        <f t="shared" si="5"/>
        <v>3170017</v>
      </c>
      <c r="V32" s="77">
        <f t="shared" si="5"/>
        <v>9359967</v>
      </c>
      <c r="W32" s="77">
        <f t="shared" si="5"/>
        <v>27026454</v>
      </c>
      <c r="X32" s="77">
        <f t="shared" si="5"/>
        <v>75169148</v>
      </c>
      <c r="Y32" s="77">
        <f t="shared" si="5"/>
        <v>-48142694</v>
      </c>
      <c r="Z32" s="212">
        <f>+IF(X32&lt;&gt;0,+(Y32/X32)*100,0)</f>
        <v>-64.04581571152038</v>
      </c>
      <c r="AA32" s="79">
        <f>SUM(AA28:AA31)</f>
        <v>75169152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500000</v>
      </c>
      <c r="F35" s="60">
        <v>500000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500004</v>
      </c>
      <c r="Y35" s="60">
        <v>-500004</v>
      </c>
      <c r="Z35" s="140">
        <v>-100</v>
      </c>
      <c r="AA35" s="62">
        <v>500000</v>
      </c>
    </row>
    <row r="36" spans="1:27" ht="12.7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75669152</v>
      </c>
      <c r="F36" s="220">
        <f t="shared" si="6"/>
        <v>75669152</v>
      </c>
      <c r="G36" s="220">
        <f t="shared" si="6"/>
        <v>0</v>
      </c>
      <c r="H36" s="220">
        <f t="shared" si="6"/>
        <v>5403595</v>
      </c>
      <c r="I36" s="220">
        <f t="shared" si="6"/>
        <v>1902759</v>
      </c>
      <c r="J36" s="220">
        <f t="shared" si="6"/>
        <v>7306354</v>
      </c>
      <c r="K36" s="220">
        <f t="shared" si="6"/>
        <v>825129</v>
      </c>
      <c r="L36" s="220">
        <f t="shared" si="6"/>
        <v>0</v>
      </c>
      <c r="M36" s="220">
        <f t="shared" si="6"/>
        <v>0</v>
      </c>
      <c r="N36" s="220">
        <f t="shared" si="6"/>
        <v>825129</v>
      </c>
      <c r="O36" s="220">
        <f t="shared" si="6"/>
        <v>646639</v>
      </c>
      <c r="P36" s="220">
        <f t="shared" si="6"/>
        <v>7380046</v>
      </c>
      <c r="Q36" s="220">
        <f t="shared" si="6"/>
        <v>1508319</v>
      </c>
      <c r="R36" s="220">
        <f t="shared" si="6"/>
        <v>9535004</v>
      </c>
      <c r="S36" s="220">
        <f t="shared" si="6"/>
        <v>3314270</v>
      </c>
      <c r="T36" s="220">
        <f t="shared" si="6"/>
        <v>2875680</v>
      </c>
      <c r="U36" s="220">
        <f t="shared" si="6"/>
        <v>3170017</v>
      </c>
      <c r="V36" s="220">
        <f t="shared" si="6"/>
        <v>9359967</v>
      </c>
      <c r="W36" s="220">
        <f t="shared" si="6"/>
        <v>27026454</v>
      </c>
      <c r="X36" s="220">
        <f t="shared" si="6"/>
        <v>75669152</v>
      </c>
      <c r="Y36" s="220">
        <f t="shared" si="6"/>
        <v>-48642698</v>
      </c>
      <c r="Z36" s="221">
        <f>+IF(X36&lt;&gt;0,+(Y36/X36)*100,0)</f>
        <v>-64.2833925243407</v>
      </c>
      <c r="AA36" s="239">
        <f>SUM(AA32:AA35)</f>
        <v>75669152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477318</v>
      </c>
      <c r="D6" s="155"/>
      <c r="E6" s="59">
        <v>5533300</v>
      </c>
      <c r="F6" s="60">
        <v>5533300</v>
      </c>
      <c r="G6" s="60">
        <v>22959375</v>
      </c>
      <c r="H6" s="60">
        <v>10992007</v>
      </c>
      <c r="I6" s="60">
        <v>6992007</v>
      </c>
      <c r="J6" s="60">
        <v>6992007</v>
      </c>
      <c r="K6" s="60">
        <v>6992007</v>
      </c>
      <c r="L6" s="60">
        <v>6992007</v>
      </c>
      <c r="M6" s="60">
        <v>6992007</v>
      </c>
      <c r="N6" s="60">
        <v>6992007</v>
      </c>
      <c r="O6" s="60">
        <v>6992007</v>
      </c>
      <c r="P6" s="60">
        <v>477318</v>
      </c>
      <c r="Q6" s="60">
        <v>477318</v>
      </c>
      <c r="R6" s="60">
        <v>477318</v>
      </c>
      <c r="S6" s="60">
        <v>477318</v>
      </c>
      <c r="T6" s="60">
        <v>477318</v>
      </c>
      <c r="U6" s="60">
        <v>477318</v>
      </c>
      <c r="V6" s="60">
        <v>477318</v>
      </c>
      <c r="W6" s="60">
        <v>477318</v>
      </c>
      <c r="X6" s="60">
        <v>5533300</v>
      </c>
      <c r="Y6" s="60">
        <v>-5055982</v>
      </c>
      <c r="Z6" s="140">
        <v>-91.37</v>
      </c>
      <c r="AA6" s="62">
        <v>5533300</v>
      </c>
    </row>
    <row r="7" spans="1:27" ht="12.75">
      <c r="A7" s="249" t="s">
        <v>144</v>
      </c>
      <c r="B7" s="182"/>
      <c r="C7" s="155"/>
      <c r="D7" s="155"/>
      <c r="E7" s="59">
        <v>6612500</v>
      </c>
      <c r="F7" s="60">
        <v>6612500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6612500</v>
      </c>
      <c r="Y7" s="60">
        <v>-6612500</v>
      </c>
      <c r="Z7" s="140">
        <v>-100</v>
      </c>
      <c r="AA7" s="62">
        <v>6612500</v>
      </c>
    </row>
    <row r="8" spans="1:27" ht="12.75">
      <c r="A8" s="249" t="s">
        <v>145</v>
      </c>
      <c r="B8" s="182"/>
      <c r="C8" s="155">
        <v>60000941</v>
      </c>
      <c r="D8" s="155"/>
      <c r="E8" s="59">
        <v>166106000</v>
      </c>
      <c r="F8" s="60">
        <v>166106000</v>
      </c>
      <c r="G8" s="60">
        <v>288132785</v>
      </c>
      <c r="H8" s="60">
        <v>257200475</v>
      </c>
      <c r="I8" s="60">
        <v>262523628</v>
      </c>
      <c r="J8" s="60">
        <v>262523628</v>
      </c>
      <c r="K8" s="60">
        <v>267555205</v>
      </c>
      <c r="L8" s="60">
        <v>270268852</v>
      </c>
      <c r="M8" s="60">
        <v>275816377</v>
      </c>
      <c r="N8" s="60">
        <v>275816377</v>
      </c>
      <c r="O8" s="60">
        <v>280946557</v>
      </c>
      <c r="P8" s="60">
        <v>60000941</v>
      </c>
      <c r="Q8" s="60">
        <v>285910457</v>
      </c>
      <c r="R8" s="60">
        <v>285910457</v>
      </c>
      <c r="S8" s="60">
        <v>298588383</v>
      </c>
      <c r="T8" s="60">
        <v>298588383</v>
      </c>
      <c r="U8" s="60">
        <v>171464720</v>
      </c>
      <c r="V8" s="60">
        <v>171464720</v>
      </c>
      <c r="W8" s="60">
        <v>171464720</v>
      </c>
      <c r="X8" s="60">
        <v>166106000</v>
      </c>
      <c r="Y8" s="60">
        <v>5358720</v>
      </c>
      <c r="Z8" s="140">
        <v>3.23</v>
      </c>
      <c r="AA8" s="62">
        <v>166106000</v>
      </c>
    </row>
    <row r="9" spans="1:27" ht="12.75">
      <c r="A9" s="249" t="s">
        <v>146</v>
      </c>
      <c r="B9" s="182"/>
      <c r="C9" s="155">
        <v>37954067</v>
      </c>
      <c r="D9" s="155"/>
      <c r="E9" s="59">
        <v>6000000</v>
      </c>
      <c r="F9" s="60">
        <v>6000000</v>
      </c>
      <c r="G9" s="60">
        <v>95917</v>
      </c>
      <c r="H9" s="60">
        <v>95917</v>
      </c>
      <c r="I9" s="60">
        <v>41527168</v>
      </c>
      <c r="J9" s="60">
        <v>41527168</v>
      </c>
      <c r="K9" s="60">
        <v>41527168</v>
      </c>
      <c r="L9" s="60">
        <v>41527168</v>
      </c>
      <c r="M9" s="60">
        <v>41527168</v>
      </c>
      <c r="N9" s="60">
        <v>41527168</v>
      </c>
      <c r="O9" s="60">
        <v>41527168</v>
      </c>
      <c r="P9" s="60">
        <v>37954067</v>
      </c>
      <c r="Q9" s="60">
        <v>37954067</v>
      </c>
      <c r="R9" s="60">
        <v>37954067</v>
      </c>
      <c r="S9" s="60">
        <v>37954067</v>
      </c>
      <c r="T9" s="60">
        <v>37954067</v>
      </c>
      <c r="U9" s="60">
        <v>37954067</v>
      </c>
      <c r="V9" s="60">
        <v>37954067</v>
      </c>
      <c r="W9" s="60">
        <v>37954067</v>
      </c>
      <c r="X9" s="60">
        <v>6000000</v>
      </c>
      <c r="Y9" s="60">
        <v>31954067</v>
      </c>
      <c r="Z9" s="140">
        <v>532.57</v>
      </c>
      <c r="AA9" s="62">
        <v>6000000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45322</v>
      </c>
      <c r="D11" s="155"/>
      <c r="E11" s="59">
        <v>3462564</v>
      </c>
      <c r="F11" s="60">
        <v>3462564</v>
      </c>
      <c r="G11" s="60"/>
      <c r="H11" s="60"/>
      <c r="I11" s="60">
        <v>45322</v>
      </c>
      <c r="J11" s="60">
        <v>45322</v>
      </c>
      <c r="K11" s="60">
        <v>45322</v>
      </c>
      <c r="L11" s="60">
        <v>45322</v>
      </c>
      <c r="M11" s="60">
        <v>45322</v>
      </c>
      <c r="N11" s="60">
        <v>45322</v>
      </c>
      <c r="O11" s="60">
        <v>45322</v>
      </c>
      <c r="P11" s="60">
        <v>45322</v>
      </c>
      <c r="Q11" s="60">
        <v>45322</v>
      </c>
      <c r="R11" s="60">
        <v>45322</v>
      </c>
      <c r="S11" s="60">
        <v>45322</v>
      </c>
      <c r="T11" s="60">
        <v>45322</v>
      </c>
      <c r="U11" s="60">
        <v>45322</v>
      </c>
      <c r="V11" s="60">
        <v>45322</v>
      </c>
      <c r="W11" s="60">
        <v>45322</v>
      </c>
      <c r="X11" s="60">
        <v>3462564</v>
      </c>
      <c r="Y11" s="60">
        <v>-3417242</v>
      </c>
      <c r="Z11" s="140">
        <v>-98.69</v>
      </c>
      <c r="AA11" s="62">
        <v>3462564</v>
      </c>
    </row>
    <row r="12" spans="1:27" ht="12.75">
      <c r="A12" s="250" t="s">
        <v>56</v>
      </c>
      <c r="B12" s="251"/>
      <c r="C12" s="168">
        <f aca="true" t="shared" si="0" ref="C12:Y12">SUM(C6:C11)</f>
        <v>98477648</v>
      </c>
      <c r="D12" s="168">
        <f>SUM(D6:D11)</f>
        <v>0</v>
      </c>
      <c r="E12" s="72">
        <f t="shared" si="0"/>
        <v>187714364</v>
      </c>
      <c r="F12" s="73">
        <f t="shared" si="0"/>
        <v>187714364</v>
      </c>
      <c r="G12" s="73">
        <f t="shared" si="0"/>
        <v>311188077</v>
      </c>
      <c r="H12" s="73">
        <f t="shared" si="0"/>
        <v>268288399</v>
      </c>
      <c r="I12" s="73">
        <f t="shared" si="0"/>
        <v>311088125</v>
      </c>
      <c r="J12" s="73">
        <f t="shared" si="0"/>
        <v>311088125</v>
      </c>
      <c r="K12" s="73">
        <f t="shared" si="0"/>
        <v>316119702</v>
      </c>
      <c r="L12" s="73">
        <f t="shared" si="0"/>
        <v>318833349</v>
      </c>
      <c r="M12" s="73">
        <f t="shared" si="0"/>
        <v>324380874</v>
      </c>
      <c r="N12" s="73">
        <f t="shared" si="0"/>
        <v>324380874</v>
      </c>
      <c r="O12" s="73">
        <f t="shared" si="0"/>
        <v>329511054</v>
      </c>
      <c r="P12" s="73">
        <f t="shared" si="0"/>
        <v>98477648</v>
      </c>
      <c r="Q12" s="73">
        <f t="shared" si="0"/>
        <v>324387164</v>
      </c>
      <c r="R12" s="73">
        <f t="shared" si="0"/>
        <v>324387164</v>
      </c>
      <c r="S12" s="73">
        <f t="shared" si="0"/>
        <v>337065090</v>
      </c>
      <c r="T12" s="73">
        <f t="shared" si="0"/>
        <v>337065090</v>
      </c>
      <c r="U12" s="73">
        <f t="shared" si="0"/>
        <v>209941427</v>
      </c>
      <c r="V12" s="73">
        <f t="shared" si="0"/>
        <v>209941427</v>
      </c>
      <c r="W12" s="73">
        <f t="shared" si="0"/>
        <v>209941427</v>
      </c>
      <c r="X12" s="73">
        <f t="shared" si="0"/>
        <v>187714364</v>
      </c>
      <c r="Y12" s="73">
        <f t="shared" si="0"/>
        <v>22227063</v>
      </c>
      <c r="Z12" s="170">
        <f>+IF(X12&lt;&gt;0,+(Y12/X12)*100,0)</f>
        <v>11.840896203340092</v>
      </c>
      <c r="AA12" s="74">
        <f>SUM(AA6:AA11)</f>
        <v>187714364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46578114</v>
      </c>
      <c r="D17" s="155"/>
      <c r="E17" s="59">
        <v>564824</v>
      </c>
      <c r="F17" s="60">
        <v>564824</v>
      </c>
      <c r="G17" s="60">
        <v>406181</v>
      </c>
      <c r="H17" s="60">
        <v>406181</v>
      </c>
      <c r="I17" s="60">
        <v>46647282</v>
      </c>
      <c r="J17" s="60">
        <v>46647282</v>
      </c>
      <c r="K17" s="60">
        <v>46647282</v>
      </c>
      <c r="L17" s="60">
        <v>46647282</v>
      </c>
      <c r="M17" s="60">
        <v>46647282</v>
      </c>
      <c r="N17" s="60">
        <v>46647282</v>
      </c>
      <c r="O17" s="60">
        <v>46647282</v>
      </c>
      <c r="P17" s="60">
        <v>46578114</v>
      </c>
      <c r="Q17" s="60">
        <v>46578114</v>
      </c>
      <c r="R17" s="60">
        <v>46578114</v>
      </c>
      <c r="S17" s="60">
        <v>46578114</v>
      </c>
      <c r="T17" s="60">
        <v>46578114</v>
      </c>
      <c r="U17" s="60">
        <v>46578114</v>
      </c>
      <c r="V17" s="60">
        <v>46578114</v>
      </c>
      <c r="W17" s="60">
        <v>46578114</v>
      </c>
      <c r="X17" s="60">
        <v>564824</v>
      </c>
      <c r="Y17" s="60">
        <v>46013290</v>
      </c>
      <c r="Z17" s="140">
        <v>8146.48</v>
      </c>
      <c r="AA17" s="62">
        <v>564824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511690846</v>
      </c>
      <c r="D19" s="155"/>
      <c r="E19" s="59">
        <v>569050418</v>
      </c>
      <c r="F19" s="60">
        <v>569050418</v>
      </c>
      <c r="G19" s="60">
        <v>3422236146</v>
      </c>
      <c r="H19" s="60">
        <v>3422236146</v>
      </c>
      <c r="I19" s="60">
        <v>511493559</v>
      </c>
      <c r="J19" s="60">
        <v>511493559</v>
      </c>
      <c r="K19" s="60">
        <v>511493559</v>
      </c>
      <c r="L19" s="60">
        <v>511493559</v>
      </c>
      <c r="M19" s="60">
        <v>511493559</v>
      </c>
      <c r="N19" s="60">
        <v>511493559</v>
      </c>
      <c r="O19" s="60">
        <v>511493559</v>
      </c>
      <c r="P19" s="60">
        <v>511690846</v>
      </c>
      <c r="Q19" s="60">
        <v>511690846</v>
      </c>
      <c r="R19" s="60">
        <v>511690846</v>
      </c>
      <c r="S19" s="60">
        <v>511690846</v>
      </c>
      <c r="T19" s="60">
        <v>511690846</v>
      </c>
      <c r="U19" s="60">
        <v>511690846</v>
      </c>
      <c r="V19" s="60">
        <v>511690846</v>
      </c>
      <c r="W19" s="60">
        <v>511690846</v>
      </c>
      <c r="X19" s="60">
        <v>569050418</v>
      </c>
      <c r="Y19" s="60">
        <v>-57359572</v>
      </c>
      <c r="Z19" s="140">
        <v>-10.08</v>
      </c>
      <c r="AA19" s="62">
        <v>569050418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39020</v>
      </c>
      <c r="D22" s="155"/>
      <c r="E22" s="59">
        <v>222200</v>
      </c>
      <c r="F22" s="60">
        <v>222200</v>
      </c>
      <c r="G22" s="60">
        <v>100452</v>
      </c>
      <c r="H22" s="60">
        <v>100452</v>
      </c>
      <c r="I22" s="60">
        <v>39020</v>
      </c>
      <c r="J22" s="60">
        <v>39020</v>
      </c>
      <c r="K22" s="60">
        <v>39020</v>
      </c>
      <c r="L22" s="60">
        <v>39020</v>
      </c>
      <c r="M22" s="60">
        <v>39020</v>
      </c>
      <c r="N22" s="60">
        <v>39020</v>
      </c>
      <c r="O22" s="60">
        <v>39020</v>
      </c>
      <c r="P22" s="60">
        <v>39020</v>
      </c>
      <c r="Q22" s="60">
        <v>39020</v>
      </c>
      <c r="R22" s="60">
        <v>39020</v>
      </c>
      <c r="S22" s="60">
        <v>39020</v>
      </c>
      <c r="T22" s="60">
        <v>39020</v>
      </c>
      <c r="U22" s="60">
        <v>39020</v>
      </c>
      <c r="V22" s="60">
        <v>39020</v>
      </c>
      <c r="W22" s="60">
        <v>39020</v>
      </c>
      <c r="X22" s="60">
        <v>222200</v>
      </c>
      <c r="Y22" s="60">
        <v>-183180</v>
      </c>
      <c r="Z22" s="140">
        <v>-82.44</v>
      </c>
      <c r="AA22" s="62">
        <v>222200</v>
      </c>
    </row>
    <row r="23" spans="1:27" ht="12.75">
      <c r="A23" s="249" t="s">
        <v>158</v>
      </c>
      <c r="B23" s="182"/>
      <c r="C23" s="155">
        <v>12183752</v>
      </c>
      <c r="D23" s="155"/>
      <c r="E23" s="59"/>
      <c r="F23" s="60"/>
      <c r="G23" s="159">
        <v>8076364</v>
      </c>
      <c r="H23" s="159">
        <v>8076364</v>
      </c>
      <c r="I23" s="159">
        <v>12183752</v>
      </c>
      <c r="J23" s="60">
        <v>12183752</v>
      </c>
      <c r="K23" s="159">
        <v>12183752</v>
      </c>
      <c r="L23" s="159">
        <v>12183752</v>
      </c>
      <c r="M23" s="60">
        <v>12183752</v>
      </c>
      <c r="N23" s="159">
        <v>12183752</v>
      </c>
      <c r="O23" s="159">
        <v>12183752</v>
      </c>
      <c r="P23" s="159">
        <v>12183752</v>
      </c>
      <c r="Q23" s="60">
        <v>12183752</v>
      </c>
      <c r="R23" s="159">
        <v>12183752</v>
      </c>
      <c r="S23" s="159">
        <v>12183752</v>
      </c>
      <c r="T23" s="60">
        <v>12183752</v>
      </c>
      <c r="U23" s="159">
        <v>12183752</v>
      </c>
      <c r="V23" s="159">
        <v>12183752</v>
      </c>
      <c r="W23" s="159">
        <v>12183752</v>
      </c>
      <c r="X23" s="60"/>
      <c r="Y23" s="159">
        <v>12183752</v>
      </c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570491732</v>
      </c>
      <c r="D24" s="168">
        <f>SUM(D15:D23)</f>
        <v>0</v>
      </c>
      <c r="E24" s="76">
        <f t="shared" si="1"/>
        <v>569837442</v>
      </c>
      <c r="F24" s="77">
        <f t="shared" si="1"/>
        <v>569837442</v>
      </c>
      <c r="G24" s="77">
        <f t="shared" si="1"/>
        <v>3430819143</v>
      </c>
      <c r="H24" s="77">
        <f t="shared" si="1"/>
        <v>3430819143</v>
      </c>
      <c r="I24" s="77">
        <f t="shared" si="1"/>
        <v>570363613</v>
      </c>
      <c r="J24" s="77">
        <f t="shared" si="1"/>
        <v>570363613</v>
      </c>
      <c r="K24" s="77">
        <f t="shared" si="1"/>
        <v>570363613</v>
      </c>
      <c r="L24" s="77">
        <f t="shared" si="1"/>
        <v>570363613</v>
      </c>
      <c r="M24" s="77">
        <f t="shared" si="1"/>
        <v>570363613</v>
      </c>
      <c r="N24" s="77">
        <f t="shared" si="1"/>
        <v>570363613</v>
      </c>
      <c r="O24" s="77">
        <f t="shared" si="1"/>
        <v>570363613</v>
      </c>
      <c r="P24" s="77">
        <f t="shared" si="1"/>
        <v>570491732</v>
      </c>
      <c r="Q24" s="77">
        <f t="shared" si="1"/>
        <v>570491732</v>
      </c>
      <c r="R24" s="77">
        <f t="shared" si="1"/>
        <v>570491732</v>
      </c>
      <c r="S24" s="77">
        <f t="shared" si="1"/>
        <v>570491732</v>
      </c>
      <c r="T24" s="77">
        <f t="shared" si="1"/>
        <v>570491732</v>
      </c>
      <c r="U24" s="77">
        <f t="shared" si="1"/>
        <v>570491732</v>
      </c>
      <c r="V24" s="77">
        <f t="shared" si="1"/>
        <v>570491732</v>
      </c>
      <c r="W24" s="77">
        <f t="shared" si="1"/>
        <v>570491732</v>
      </c>
      <c r="X24" s="77">
        <f t="shared" si="1"/>
        <v>569837442</v>
      </c>
      <c r="Y24" s="77">
        <f t="shared" si="1"/>
        <v>654290</v>
      </c>
      <c r="Z24" s="212">
        <f>+IF(X24&lt;&gt;0,+(Y24/X24)*100,0)</f>
        <v>0.1148204648861947</v>
      </c>
      <c r="AA24" s="79">
        <f>SUM(AA15:AA23)</f>
        <v>569837442</v>
      </c>
    </row>
    <row r="25" spans="1:27" ht="12.75">
      <c r="A25" s="250" t="s">
        <v>159</v>
      </c>
      <c r="B25" s="251"/>
      <c r="C25" s="168">
        <f aca="true" t="shared" si="2" ref="C25:Y25">+C12+C24</f>
        <v>668969380</v>
      </c>
      <c r="D25" s="168">
        <f>+D12+D24</f>
        <v>0</v>
      </c>
      <c r="E25" s="72">
        <f t="shared" si="2"/>
        <v>757551806</v>
      </c>
      <c r="F25" s="73">
        <f t="shared" si="2"/>
        <v>757551806</v>
      </c>
      <c r="G25" s="73">
        <f t="shared" si="2"/>
        <v>3742007220</v>
      </c>
      <c r="H25" s="73">
        <f t="shared" si="2"/>
        <v>3699107542</v>
      </c>
      <c r="I25" s="73">
        <f t="shared" si="2"/>
        <v>881451738</v>
      </c>
      <c r="J25" s="73">
        <f t="shared" si="2"/>
        <v>881451738</v>
      </c>
      <c r="K25" s="73">
        <f t="shared" si="2"/>
        <v>886483315</v>
      </c>
      <c r="L25" s="73">
        <f t="shared" si="2"/>
        <v>889196962</v>
      </c>
      <c r="M25" s="73">
        <f t="shared" si="2"/>
        <v>894744487</v>
      </c>
      <c r="N25" s="73">
        <f t="shared" si="2"/>
        <v>894744487</v>
      </c>
      <c r="O25" s="73">
        <f t="shared" si="2"/>
        <v>899874667</v>
      </c>
      <c r="P25" s="73">
        <f t="shared" si="2"/>
        <v>668969380</v>
      </c>
      <c r="Q25" s="73">
        <f t="shared" si="2"/>
        <v>894878896</v>
      </c>
      <c r="R25" s="73">
        <f t="shared" si="2"/>
        <v>894878896</v>
      </c>
      <c r="S25" s="73">
        <f t="shared" si="2"/>
        <v>907556822</v>
      </c>
      <c r="T25" s="73">
        <f t="shared" si="2"/>
        <v>907556822</v>
      </c>
      <c r="U25" s="73">
        <f t="shared" si="2"/>
        <v>780433159</v>
      </c>
      <c r="V25" s="73">
        <f t="shared" si="2"/>
        <v>780433159</v>
      </c>
      <c r="W25" s="73">
        <f t="shared" si="2"/>
        <v>780433159</v>
      </c>
      <c r="X25" s="73">
        <f t="shared" si="2"/>
        <v>757551806</v>
      </c>
      <c r="Y25" s="73">
        <f t="shared" si="2"/>
        <v>22881353</v>
      </c>
      <c r="Z25" s="170">
        <f>+IF(X25&lt;&gt;0,+(Y25/X25)*100,0)</f>
        <v>3.0204340902858333</v>
      </c>
      <c r="AA25" s="74">
        <f>+AA12+AA24</f>
        <v>757551806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114998</v>
      </c>
      <c r="D30" s="155"/>
      <c r="E30" s="59">
        <v>1700000</v>
      </c>
      <c r="F30" s="60">
        <v>1700000</v>
      </c>
      <c r="G30" s="60"/>
      <c r="H30" s="60"/>
      <c r="I30" s="60">
        <v>114998</v>
      </c>
      <c r="J30" s="60">
        <v>114998</v>
      </c>
      <c r="K30" s="60">
        <v>114998</v>
      </c>
      <c r="L30" s="60">
        <v>114998</v>
      </c>
      <c r="M30" s="60">
        <v>114998</v>
      </c>
      <c r="N30" s="60">
        <v>114998</v>
      </c>
      <c r="O30" s="60">
        <v>114998</v>
      </c>
      <c r="P30" s="60">
        <v>114998</v>
      </c>
      <c r="Q30" s="60">
        <v>114998</v>
      </c>
      <c r="R30" s="60">
        <v>114998</v>
      </c>
      <c r="S30" s="60">
        <v>114998</v>
      </c>
      <c r="T30" s="60">
        <v>114998</v>
      </c>
      <c r="U30" s="60">
        <v>114998</v>
      </c>
      <c r="V30" s="60">
        <v>114998</v>
      </c>
      <c r="W30" s="60">
        <v>114998</v>
      </c>
      <c r="X30" s="60">
        <v>1700000</v>
      </c>
      <c r="Y30" s="60">
        <v>-1585002</v>
      </c>
      <c r="Z30" s="140">
        <v>-93.24</v>
      </c>
      <c r="AA30" s="62">
        <v>1700000</v>
      </c>
    </row>
    <row r="31" spans="1:27" ht="12.75">
      <c r="A31" s="249" t="s">
        <v>163</v>
      </c>
      <c r="B31" s="182"/>
      <c r="C31" s="155">
        <v>514633</v>
      </c>
      <c r="D31" s="155"/>
      <c r="E31" s="59">
        <v>720700</v>
      </c>
      <c r="F31" s="60">
        <v>720700</v>
      </c>
      <c r="G31" s="60">
        <v>451300</v>
      </c>
      <c r="H31" s="60">
        <v>451300</v>
      </c>
      <c r="I31" s="60">
        <v>514633</v>
      </c>
      <c r="J31" s="60">
        <v>514633</v>
      </c>
      <c r="K31" s="60">
        <v>514633</v>
      </c>
      <c r="L31" s="60">
        <v>514633</v>
      </c>
      <c r="M31" s="60">
        <v>514633</v>
      </c>
      <c r="N31" s="60">
        <v>514633</v>
      </c>
      <c r="O31" s="60">
        <v>514633</v>
      </c>
      <c r="P31" s="60">
        <v>514633</v>
      </c>
      <c r="Q31" s="60">
        <v>514633</v>
      </c>
      <c r="R31" s="60">
        <v>514633</v>
      </c>
      <c r="S31" s="60">
        <v>514633</v>
      </c>
      <c r="T31" s="60">
        <v>514633</v>
      </c>
      <c r="U31" s="60">
        <v>514633</v>
      </c>
      <c r="V31" s="60">
        <v>514633</v>
      </c>
      <c r="W31" s="60">
        <v>514633</v>
      </c>
      <c r="X31" s="60">
        <v>720700</v>
      </c>
      <c r="Y31" s="60">
        <v>-206067</v>
      </c>
      <c r="Z31" s="140">
        <v>-28.59</v>
      </c>
      <c r="AA31" s="62">
        <v>720700</v>
      </c>
    </row>
    <row r="32" spans="1:27" ht="12.75">
      <c r="A32" s="249" t="s">
        <v>164</v>
      </c>
      <c r="B32" s="182"/>
      <c r="C32" s="155">
        <v>73527699</v>
      </c>
      <c r="D32" s="155"/>
      <c r="E32" s="59">
        <v>49403172</v>
      </c>
      <c r="F32" s="60">
        <v>49403172</v>
      </c>
      <c r="G32" s="60">
        <v>76640157</v>
      </c>
      <c r="H32" s="60">
        <v>80845116</v>
      </c>
      <c r="I32" s="60">
        <v>73749764</v>
      </c>
      <c r="J32" s="60">
        <v>73749764</v>
      </c>
      <c r="K32" s="60">
        <v>77702725</v>
      </c>
      <c r="L32" s="60">
        <v>90783745</v>
      </c>
      <c r="M32" s="60">
        <v>81463711</v>
      </c>
      <c r="N32" s="60">
        <v>81463711</v>
      </c>
      <c r="O32" s="60">
        <v>90231044</v>
      </c>
      <c r="P32" s="60">
        <v>73527699</v>
      </c>
      <c r="Q32" s="60">
        <v>73527699</v>
      </c>
      <c r="R32" s="60">
        <v>73527699</v>
      </c>
      <c r="S32" s="60">
        <v>73527699</v>
      </c>
      <c r="T32" s="60">
        <v>73527699</v>
      </c>
      <c r="U32" s="60">
        <v>73527699</v>
      </c>
      <c r="V32" s="60">
        <v>73527699</v>
      </c>
      <c r="W32" s="60">
        <v>73527699</v>
      </c>
      <c r="X32" s="60">
        <v>49403172</v>
      </c>
      <c r="Y32" s="60">
        <v>24124527</v>
      </c>
      <c r="Z32" s="140">
        <v>48.83</v>
      </c>
      <c r="AA32" s="62">
        <v>49403172</v>
      </c>
    </row>
    <row r="33" spans="1:27" ht="12.75">
      <c r="A33" s="249" t="s">
        <v>165</v>
      </c>
      <c r="B33" s="182"/>
      <c r="C33" s="155">
        <v>9369033</v>
      </c>
      <c r="D33" s="155"/>
      <c r="E33" s="59">
        <v>6348000</v>
      </c>
      <c r="F33" s="60">
        <v>6348000</v>
      </c>
      <c r="G33" s="60">
        <v>27375151</v>
      </c>
      <c r="H33" s="60">
        <v>27375151</v>
      </c>
      <c r="I33" s="60">
        <v>8714126</v>
      </c>
      <c r="J33" s="60">
        <v>8714126</v>
      </c>
      <c r="K33" s="60">
        <v>8714126</v>
      </c>
      <c r="L33" s="60">
        <v>8714126</v>
      </c>
      <c r="M33" s="60">
        <v>8714126</v>
      </c>
      <c r="N33" s="60">
        <v>8714126</v>
      </c>
      <c r="O33" s="60">
        <v>8714126</v>
      </c>
      <c r="P33" s="60">
        <v>9369033</v>
      </c>
      <c r="Q33" s="60">
        <v>9369033</v>
      </c>
      <c r="R33" s="60">
        <v>9369033</v>
      </c>
      <c r="S33" s="60">
        <v>9369033</v>
      </c>
      <c r="T33" s="60">
        <v>9369033</v>
      </c>
      <c r="U33" s="60">
        <v>9369033</v>
      </c>
      <c r="V33" s="60">
        <v>9369033</v>
      </c>
      <c r="W33" s="60">
        <v>9369033</v>
      </c>
      <c r="X33" s="60">
        <v>6348000</v>
      </c>
      <c r="Y33" s="60">
        <v>3021033</v>
      </c>
      <c r="Z33" s="140">
        <v>47.59</v>
      </c>
      <c r="AA33" s="62">
        <v>6348000</v>
      </c>
    </row>
    <row r="34" spans="1:27" ht="12.75">
      <c r="A34" s="250" t="s">
        <v>58</v>
      </c>
      <c r="B34" s="251"/>
      <c r="C34" s="168">
        <f aca="true" t="shared" si="3" ref="C34:Y34">SUM(C29:C33)</f>
        <v>83526363</v>
      </c>
      <c r="D34" s="168">
        <f>SUM(D29:D33)</f>
        <v>0</v>
      </c>
      <c r="E34" s="72">
        <f t="shared" si="3"/>
        <v>58171872</v>
      </c>
      <c r="F34" s="73">
        <f t="shared" si="3"/>
        <v>58171872</v>
      </c>
      <c r="G34" s="73">
        <f t="shared" si="3"/>
        <v>104466608</v>
      </c>
      <c r="H34" s="73">
        <f t="shared" si="3"/>
        <v>108671567</v>
      </c>
      <c r="I34" s="73">
        <f t="shared" si="3"/>
        <v>83093521</v>
      </c>
      <c r="J34" s="73">
        <f t="shared" si="3"/>
        <v>83093521</v>
      </c>
      <c r="K34" s="73">
        <f t="shared" si="3"/>
        <v>87046482</v>
      </c>
      <c r="L34" s="73">
        <f t="shared" si="3"/>
        <v>100127502</v>
      </c>
      <c r="M34" s="73">
        <f t="shared" si="3"/>
        <v>90807468</v>
      </c>
      <c r="N34" s="73">
        <f t="shared" si="3"/>
        <v>90807468</v>
      </c>
      <c r="O34" s="73">
        <f t="shared" si="3"/>
        <v>99574801</v>
      </c>
      <c r="P34" s="73">
        <f t="shared" si="3"/>
        <v>83526363</v>
      </c>
      <c r="Q34" s="73">
        <f t="shared" si="3"/>
        <v>83526363</v>
      </c>
      <c r="R34" s="73">
        <f t="shared" si="3"/>
        <v>83526363</v>
      </c>
      <c r="S34" s="73">
        <f t="shared" si="3"/>
        <v>83526363</v>
      </c>
      <c r="T34" s="73">
        <f t="shared" si="3"/>
        <v>83526363</v>
      </c>
      <c r="U34" s="73">
        <f t="shared" si="3"/>
        <v>83526363</v>
      </c>
      <c r="V34" s="73">
        <f t="shared" si="3"/>
        <v>83526363</v>
      </c>
      <c r="W34" s="73">
        <f t="shared" si="3"/>
        <v>83526363</v>
      </c>
      <c r="X34" s="73">
        <f t="shared" si="3"/>
        <v>58171872</v>
      </c>
      <c r="Y34" s="73">
        <f t="shared" si="3"/>
        <v>25354491</v>
      </c>
      <c r="Z34" s="170">
        <f>+IF(X34&lt;&gt;0,+(Y34/X34)*100,0)</f>
        <v>43.585482344456786</v>
      </c>
      <c r="AA34" s="74">
        <f>SUM(AA29:AA33)</f>
        <v>58171872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1366346</v>
      </c>
      <c r="D37" s="155"/>
      <c r="E37" s="59">
        <v>1700000</v>
      </c>
      <c r="F37" s="60">
        <v>1700000</v>
      </c>
      <c r="G37" s="60"/>
      <c r="H37" s="60"/>
      <c r="I37" s="60">
        <v>1366346</v>
      </c>
      <c r="J37" s="60">
        <v>1366346</v>
      </c>
      <c r="K37" s="60">
        <v>1366346</v>
      </c>
      <c r="L37" s="60">
        <v>1366346</v>
      </c>
      <c r="M37" s="60">
        <v>1366346</v>
      </c>
      <c r="N37" s="60">
        <v>1366346</v>
      </c>
      <c r="O37" s="60">
        <v>1366346</v>
      </c>
      <c r="P37" s="60">
        <v>1366346</v>
      </c>
      <c r="Q37" s="60">
        <v>1366346</v>
      </c>
      <c r="R37" s="60">
        <v>1366346</v>
      </c>
      <c r="S37" s="60">
        <v>1366346</v>
      </c>
      <c r="T37" s="60">
        <v>1366346</v>
      </c>
      <c r="U37" s="60">
        <v>1366346</v>
      </c>
      <c r="V37" s="60">
        <v>1366346</v>
      </c>
      <c r="W37" s="60">
        <v>1366346</v>
      </c>
      <c r="X37" s="60">
        <v>1700000</v>
      </c>
      <c r="Y37" s="60">
        <v>-333654</v>
      </c>
      <c r="Z37" s="140">
        <v>-19.63</v>
      </c>
      <c r="AA37" s="62">
        <v>1700000</v>
      </c>
    </row>
    <row r="38" spans="1:27" ht="12.75">
      <c r="A38" s="249" t="s">
        <v>165</v>
      </c>
      <c r="B38" s="182"/>
      <c r="C38" s="155">
        <v>34597067</v>
      </c>
      <c r="D38" s="155"/>
      <c r="E38" s="59">
        <v>15368000</v>
      </c>
      <c r="F38" s="60">
        <v>15368000</v>
      </c>
      <c r="G38" s="60">
        <v>15077429</v>
      </c>
      <c r="H38" s="60">
        <v>15077429</v>
      </c>
      <c r="I38" s="60">
        <v>35214088</v>
      </c>
      <c r="J38" s="60">
        <v>35214088</v>
      </c>
      <c r="K38" s="60">
        <v>35214088</v>
      </c>
      <c r="L38" s="60">
        <v>35214088</v>
      </c>
      <c r="M38" s="60">
        <v>35214088</v>
      </c>
      <c r="N38" s="60">
        <v>35214088</v>
      </c>
      <c r="O38" s="60">
        <v>35214088</v>
      </c>
      <c r="P38" s="60">
        <v>34597067</v>
      </c>
      <c r="Q38" s="60">
        <v>34597067</v>
      </c>
      <c r="R38" s="60">
        <v>34597067</v>
      </c>
      <c r="S38" s="60">
        <v>34597067</v>
      </c>
      <c r="T38" s="60">
        <v>34597067</v>
      </c>
      <c r="U38" s="60">
        <v>34597067</v>
      </c>
      <c r="V38" s="60">
        <v>34597067</v>
      </c>
      <c r="W38" s="60">
        <v>34597067</v>
      </c>
      <c r="X38" s="60">
        <v>15368000</v>
      </c>
      <c r="Y38" s="60">
        <v>19229067</v>
      </c>
      <c r="Z38" s="140">
        <v>125.12</v>
      </c>
      <c r="AA38" s="62">
        <v>15368000</v>
      </c>
    </row>
    <row r="39" spans="1:27" ht="12.75">
      <c r="A39" s="250" t="s">
        <v>59</v>
      </c>
      <c r="B39" s="253"/>
      <c r="C39" s="168">
        <f aca="true" t="shared" si="4" ref="C39:Y39">SUM(C37:C38)</f>
        <v>35963413</v>
      </c>
      <c r="D39" s="168">
        <f>SUM(D37:D38)</f>
        <v>0</v>
      </c>
      <c r="E39" s="76">
        <f t="shared" si="4"/>
        <v>17068000</v>
      </c>
      <c r="F39" s="77">
        <f t="shared" si="4"/>
        <v>17068000</v>
      </c>
      <c r="G39" s="77">
        <f t="shared" si="4"/>
        <v>15077429</v>
      </c>
      <c r="H39" s="77">
        <f t="shared" si="4"/>
        <v>15077429</v>
      </c>
      <c r="I39" s="77">
        <f t="shared" si="4"/>
        <v>36580434</v>
      </c>
      <c r="J39" s="77">
        <f t="shared" si="4"/>
        <v>36580434</v>
      </c>
      <c r="K39" s="77">
        <f t="shared" si="4"/>
        <v>36580434</v>
      </c>
      <c r="L39" s="77">
        <f t="shared" si="4"/>
        <v>36580434</v>
      </c>
      <c r="M39" s="77">
        <f t="shared" si="4"/>
        <v>36580434</v>
      </c>
      <c r="N39" s="77">
        <f t="shared" si="4"/>
        <v>36580434</v>
      </c>
      <c r="O39" s="77">
        <f t="shared" si="4"/>
        <v>36580434</v>
      </c>
      <c r="P39" s="77">
        <f t="shared" si="4"/>
        <v>35963413</v>
      </c>
      <c r="Q39" s="77">
        <f t="shared" si="4"/>
        <v>35963413</v>
      </c>
      <c r="R39" s="77">
        <f t="shared" si="4"/>
        <v>35963413</v>
      </c>
      <c r="S39" s="77">
        <f t="shared" si="4"/>
        <v>35963413</v>
      </c>
      <c r="T39" s="77">
        <f t="shared" si="4"/>
        <v>35963413</v>
      </c>
      <c r="U39" s="77">
        <f t="shared" si="4"/>
        <v>35963413</v>
      </c>
      <c r="V39" s="77">
        <f t="shared" si="4"/>
        <v>35963413</v>
      </c>
      <c r="W39" s="77">
        <f t="shared" si="4"/>
        <v>35963413</v>
      </c>
      <c r="X39" s="77">
        <f t="shared" si="4"/>
        <v>17068000</v>
      </c>
      <c r="Y39" s="77">
        <f t="shared" si="4"/>
        <v>18895413</v>
      </c>
      <c r="Z39" s="212">
        <f>+IF(X39&lt;&gt;0,+(Y39/X39)*100,0)</f>
        <v>110.70666158893836</v>
      </c>
      <c r="AA39" s="79">
        <f>SUM(AA37:AA38)</f>
        <v>17068000</v>
      </c>
    </row>
    <row r="40" spans="1:27" ht="12.75">
      <c r="A40" s="250" t="s">
        <v>167</v>
      </c>
      <c r="B40" s="251"/>
      <c r="C40" s="168">
        <f aca="true" t="shared" si="5" ref="C40:Y40">+C34+C39</f>
        <v>119489776</v>
      </c>
      <c r="D40" s="168">
        <f>+D34+D39</f>
        <v>0</v>
      </c>
      <c r="E40" s="72">
        <f t="shared" si="5"/>
        <v>75239872</v>
      </c>
      <c r="F40" s="73">
        <f t="shared" si="5"/>
        <v>75239872</v>
      </c>
      <c r="G40" s="73">
        <f t="shared" si="5"/>
        <v>119544037</v>
      </c>
      <c r="H40" s="73">
        <f t="shared" si="5"/>
        <v>123748996</v>
      </c>
      <c r="I40" s="73">
        <f t="shared" si="5"/>
        <v>119673955</v>
      </c>
      <c r="J40" s="73">
        <f t="shared" si="5"/>
        <v>119673955</v>
      </c>
      <c r="K40" s="73">
        <f t="shared" si="5"/>
        <v>123626916</v>
      </c>
      <c r="L40" s="73">
        <f t="shared" si="5"/>
        <v>136707936</v>
      </c>
      <c r="M40" s="73">
        <f t="shared" si="5"/>
        <v>127387902</v>
      </c>
      <c r="N40" s="73">
        <f t="shared" si="5"/>
        <v>127387902</v>
      </c>
      <c r="O40" s="73">
        <f t="shared" si="5"/>
        <v>136155235</v>
      </c>
      <c r="P40" s="73">
        <f t="shared" si="5"/>
        <v>119489776</v>
      </c>
      <c r="Q40" s="73">
        <f t="shared" si="5"/>
        <v>119489776</v>
      </c>
      <c r="R40" s="73">
        <f t="shared" si="5"/>
        <v>119489776</v>
      </c>
      <c r="S40" s="73">
        <f t="shared" si="5"/>
        <v>119489776</v>
      </c>
      <c r="T40" s="73">
        <f t="shared" si="5"/>
        <v>119489776</v>
      </c>
      <c r="U40" s="73">
        <f t="shared" si="5"/>
        <v>119489776</v>
      </c>
      <c r="V40" s="73">
        <f t="shared" si="5"/>
        <v>119489776</v>
      </c>
      <c r="W40" s="73">
        <f t="shared" si="5"/>
        <v>119489776</v>
      </c>
      <c r="X40" s="73">
        <f t="shared" si="5"/>
        <v>75239872</v>
      </c>
      <c r="Y40" s="73">
        <f t="shared" si="5"/>
        <v>44249904</v>
      </c>
      <c r="Z40" s="170">
        <f>+IF(X40&lt;&gt;0,+(Y40/X40)*100,0)</f>
        <v>58.81177469307762</v>
      </c>
      <c r="AA40" s="74">
        <f>+AA34+AA39</f>
        <v>75239872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549479604</v>
      </c>
      <c r="D42" s="257">
        <f>+D25-D40</f>
        <v>0</v>
      </c>
      <c r="E42" s="258">
        <f t="shared" si="6"/>
        <v>682311934</v>
      </c>
      <c r="F42" s="259">
        <f t="shared" si="6"/>
        <v>682311934</v>
      </c>
      <c r="G42" s="259">
        <f t="shared" si="6"/>
        <v>3622463183</v>
      </c>
      <c r="H42" s="259">
        <f t="shared" si="6"/>
        <v>3575358546</v>
      </c>
      <c r="I42" s="259">
        <f t="shared" si="6"/>
        <v>761777783</v>
      </c>
      <c r="J42" s="259">
        <f t="shared" si="6"/>
        <v>761777783</v>
      </c>
      <c r="K42" s="259">
        <f t="shared" si="6"/>
        <v>762856399</v>
      </c>
      <c r="L42" s="259">
        <f t="shared" si="6"/>
        <v>752489026</v>
      </c>
      <c r="M42" s="259">
        <f t="shared" si="6"/>
        <v>767356585</v>
      </c>
      <c r="N42" s="259">
        <f t="shared" si="6"/>
        <v>767356585</v>
      </c>
      <c r="O42" s="259">
        <f t="shared" si="6"/>
        <v>763719432</v>
      </c>
      <c r="P42" s="259">
        <f t="shared" si="6"/>
        <v>549479604</v>
      </c>
      <c r="Q42" s="259">
        <f t="shared" si="6"/>
        <v>775389120</v>
      </c>
      <c r="R42" s="259">
        <f t="shared" si="6"/>
        <v>775389120</v>
      </c>
      <c r="S42" s="259">
        <f t="shared" si="6"/>
        <v>788067046</v>
      </c>
      <c r="T42" s="259">
        <f t="shared" si="6"/>
        <v>788067046</v>
      </c>
      <c r="U42" s="259">
        <f t="shared" si="6"/>
        <v>660943383</v>
      </c>
      <c r="V42" s="259">
        <f t="shared" si="6"/>
        <v>660943383</v>
      </c>
      <c r="W42" s="259">
        <f t="shared" si="6"/>
        <v>660943383</v>
      </c>
      <c r="X42" s="259">
        <f t="shared" si="6"/>
        <v>682311934</v>
      </c>
      <c r="Y42" s="259">
        <f t="shared" si="6"/>
        <v>-21368551</v>
      </c>
      <c r="Z42" s="260">
        <f>+IF(X42&lt;&gt;0,+(Y42/X42)*100,0)</f>
        <v>-3.1317862014707187</v>
      </c>
      <c r="AA42" s="261">
        <f>+AA25-AA40</f>
        <v>682311934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549479604</v>
      </c>
      <c r="D45" s="155"/>
      <c r="E45" s="59">
        <v>682311934</v>
      </c>
      <c r="F45" s="60">
        <v>682311934</v>
      </c>
      <c r="G45" s="60">
        <v>3622463183</v>
      </c>
      <c r="H45" s="60">
        <v>3575358546</v>
      </c>
      <c r="I45" s="60">
        <v>761777783</v>
      </c>
      <c r="J45" s="60">
        <v>761777783</v>
      </c>
      <c r="K45" s="60">
        <v>762856399</v>
      </c>
      <c r="L45" s="60">
        <v>752489026</v>
      </c>
      <c r="M45" s="60">
        <v>767356585</v>
      </c>
      <c r="N45" s="60">
        <v>767356585</v>
      </c>
      <c r="O45" s="60">
        <v>763719432</v>
      </c>
      <c r="P45" s="60">
        <v>549479604</v>
      </c>
      <c r="Q45" s="60">
        <v>775389120</v>
      </c>
      <c r="R45" s="60">
        <v>775389120</v>
      </c>
      <c r="S45" s="60">
        <v>788067046</v>
      </c>
      <c r="T45" s="60">
        <v>788067046</v>
      </c>
      <c r="U45" s="60">
        <v>660943383</v>
      </c>
      <c r="V45" s="60">
        <v>660943383</v>
      </c>
      <c r="W45" s="60">
        <v>660943383</v>
      </c>
      <c r="X45" s="60">
        <v>682311934</v>
      </c>
      <c r="Y45" s="60">
        <v>-21368551</v>
      </c>
      <c r="Z45" s="139">
        <v>-3.13</v>
      </c>
      <c r="AA45" s="62">
        <v>682311934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549479604</v>
      </c>
      <c r="D48" s="217">
        <f>SUM(D45:D47)</f>
        <v>0</v>
      </c>
      <c r="E48" s="264">
        <f t="shared" si="7"/>
        <v>682311934</v>
      </c>
      <c r="F48" s="219">
        <f t="shared" si="7"/>
        <v>682311934</v>
      </c>
      <c r="G48" s="219">
        <f t="shared" si="7"/>
        <v>3622463183</v>
      </c>
      <c r="H48" s="219">
        <f t="shared" si="7"/>
        <v>3575358546</v>
      </c>
      <c r="I48" s="219">
        <f t="shared" si="7"/>
        <v>761777783</v>
      </c>
      <c r="J48" s="219">
        <f t="shared" si="7"/>
        <v>761777783</v>
      </c>
      <c r="K48" s="219">
        <f t="shared" si="7"/>
        <v>762856399</v>
      </c>
      <c r="L48" s="219">
        <f t="shared" si="7"/>
        <v>752489026</v>
      </c>
      <c r="M48" s="219">
        <f t="shared" si="7"/>
        <v>767356585</v>
      </c>
      <c r="N48" s="219">
        <f t="shared" si="7"/>
        <v>767356585</v>
      </c>
      <c r="O48" s="219">
        <f t="shared" si="7"/>
        <v>763719432</v>
      </c>
      <c r="P48" s="219">
        <f t="shared" si="7"/>
        <v>549479604</v>
      </c>
      <c r="Q48" s="219">
        <f t="shared" si="7"/>
        <v>775389120</v>
      </c>
      <c r="R48" s="219">
        <f t="shared" si="7"/>
        <v>775389120</v>
      </c>
      <c r="S48" s="219">
        <f t="shared" si="7"/>
        <v>788067046</v>
      </c>
      <c r="T48" s="219">
        <f t="shared" si="7"/>
        <v>788067046</v>
      </c>
      <c r="U48" s="219">
        <f t="shared" si="7"/>
        <v>660943383</v>
      </c>
      <c r="V48" s="219">
        <f t="shared" si="7"/>
        <v>660943383</v>
      </c>
      <c r="W48" s="219">
        <f t="shared" si="7"/>
        <v>660943383</v>
      </c>
      <c r="X48" s="219">
        <f t="shared" si="7"/>
        <v>682311934</v>
      </c>
      <c r="Y48" s="219">
        <f t="shared" si="7"/>
        <v>-21368551</v>
      </c>
      <c r="Z48" s="265">
        <f>+IF(X48&lt;&gt;0,+(Y48/X48)*100,0)</f>
        <v>-3.1317862014707187</v>
      </c>
      <c r="AA48" s="232">
        <f>SUM(AA45:AA47)</f>
        <v>682311934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1566144</v>
      </c>
      <c r="D6" s="155"/>
      <c r="E6" s="59">
        <v>8782104</v>
      </c>
      <c r="F6" s="60">
        <v>8782104</v>
      </c>
      <c r="G6" s="60">
        <v>8584440</v>
      </c>
      <c r="H6" s="60"/>
      <c r="I6" s="60"/>
      <c r="J6" s="60">
        <v>8584440</v>
      </c>
      <c r="K6" s="60">
        <v>612734</v>
      </c>
      <c r="L6" s="60">
        <v>1046494</v>
      </c>
      <c r="M6" s="60">
        <v>1066640</v>
      </c>
      <c r="N6" s="60">
        <v>2725868</v>
      </c>
      <c r="O6" s="60">
        <v>1082759</v>
      </c>
      <c r="P6" s="60">
        <v>1109679</v>
      </c>
      <c r="Q6" s="60"/>
      <c r="R6" s="60">
        <v>2192438</v>
      </c>
      <c r="S6" s="60"/>
      <c r="T6" s="60"/>
      <c r="U6" s="60"/>
      <c r="V6" s="60"/>
      <c r="W6" s="60">
        <v>13502746</v>
      </c>
      <c r="X6" s="60">
        <v>8782104</v>
      </c>
      <c r="Y6" s="60">
        <v>4720642</v>
      </c>
      <c r="Z6" s="140">
        <v>53.75</v>
      </c>
      <c r="AA6" s="62">
        <v>8782104</v>
      </c>
    </row>
    <row r="7" spans="1:27" ht="12.75">
      <c r="A7" s="249" t="s">
        <v>32</v>
      </c>
      <c r="B7" s="182"/>
      <c r="C7" s="155"/>
      <c r="D7" s="155"/>
      <c r="E7" s="59">
        <v>77784192</v>
      </c>
      <c r="F7" s="60">
        <v>77784192</v>
      </c>
      <c r="G7" s="60">
        <v>4208018</v>
      </c>
      <c r="H7" s="60"/>
      <c r="I7" s="60"/>
      <c r="J7" s="60">
        <v>4208018</v>
      </c>
      <c r="K7" s="60"/>
      <c r="L7" s="60">
        <v>787176</v>
      </c>
      <c r="M7" s="60">
        <v>697325</v>
      </c>
      <c r="N7" s="60">
        <v>1484501</v>
      </c>
      <c r="O7" s="60">
        <v>703471</v>
      </c>
      <c r="P7" s="60">
        <v>643432</v>
      </c>
      <c r="Q7" s="60"/>
      <c r="R7" s="60">
        <v>1346903</v>
      </c>
      <c r="S7" s="60"/>
      <c r="T7" s="60"/>
      <c r="U7" s="60"/>
      <c r="V7" s="60"/>
      <c r="W7" s="60">
        <v>7039422</v>
      </c>
      <c r="X7" s="60">
        <v>77784192</v>
      </c>
      <c r="Y7" s="60">
        <v>-70744770</v>
      </c>
      <c r="Z7" s="140">
        <v>-90.95</v>
      </c>
      <c r="AA7" s="62">
        <v>77784192</v>
      </c>
    </row>
    <row r="8" spans="1:27" ht="12.75">
      <c r="A8" s="249" t="s">
        <v>178</v>
      </c>
      <c r="B8" s="182"/>
      <c r="C8" s="155"/>
      <c r="D8" s="155"/>
      <c r="E8" s="59">
        <v>640488</v>
      </c>
      <c r="F8" s="60">
        <v>640488</v>
      </c>
      <c r="G8" s="60">
        <v>975525</v>
      </c>
      <c r="H8" s="60">
        <v>550</v>
      </c>
      <c r="I8" s="60">
        <v>250</v>
      </c>
      <c r="J8" s="60">
        <v>976325</v>
      </c>
      <c r="K8" s="60">
        <v>52692</v>
      </c>
      <c r="L8" s="60">
        <v>4081576</v>
      </c>
      <c r="M8" s="60">
        <v>1021908</v>
      </c>
      <c r="N8" s="60">
        <v>5156176</v>
      </c>
      <c r="O8" s="60">
        <v>1033062</v>
      </c>
      <c r="P8" s="60">
        <v>1005899</v>
      </c>
      <c r="Q8" s="60">
        <v>616611</v>
      </c>
      <c r="R8" s="60">
        <v>2655572</v>
      </c>
      <c r="S8" s="60"/>
      <c r="T8" s="60"/>
      <c r="U8" s="60"/>
      <c r="V8" s="60"/>
      <c r="W8" s="60">
        <v>8788073</v>
      </c>
      <c r="X8" s="60">
        <v>640488</v>
      </c>
      <c r="Y8" s="60">
        <v>8147585</v>
      </c>
      <c r="Z8" s="140">
        <v>1272.09</v>
      </c>
      <c r="AA8" s="62">
        <v>640488</v>
      </c>
    </row>
    <row r="9" spans="1:27" ht="12.75">
      <c r="A9" s="249" t="s">
        <v>179</v>
      </c>
      <c r="B9" s="182"/>
      <c r="C9" s="155">
        <v>88399578</v>
      </c>
      <c r="D9" s="155"/>
      <c r="E9" s="59">
        <v>63389004</v>
      </c>
      <c r="F9" s="60">
        <v>63389004</v>
      </c>
      <c r="G9" s="60">
        <v>25158000</v>
      </c>
      <c r="H9" s="60">
        <v>2260000</v>
      </c>
      <c r="I9" s="60"/>
      <c r="J9" s="60">
        <v>27418000</v>
      </c>
      <c r="K9" s="60">
        <v>737000</v>
      </c>
      <c r="L9" s="60">
        <v>450000</v>
      </c>
      <c r="M9" s="60">
        <v>18305000</v>
      </c>
      <c r="N9" s="60">
        <v>19492000</v>
      </c>
      <c r="O9" s="60"/>
      <c r="P9" s="60">
        <v>1223600</v>
      </c>
      <c r="Q9" s="60"/>
      <c r="R9" s="60">
        <v>1223600</v>
      </c>
      <c r="S9" s="60"/>
      <c r="T9" s="60"/>
      <c r="U9" s="60"/>
      <c r="V9" s="60"/>
      <c r="W9" s="60">
        <v>48133600</v>
      </c>
      <c r="X9" s="60">
        <v>63389004</v>
      </c>
      <c r="Y9" s="60">
        <v>-15255404</v>
      </c>
      <c r="Z9" s="140">
        <v>-24.07</v>
      </c>
      <c r="AA9" s="62">
        <v>63389004</v>
      </c>
    </row>
    <row r="10" spans="1:27" ht="12.75">
      <c r="A10" s="249" t="s">
        <v>180</v>
      </c>
      <c r="B10" s="182"/>
      <c r="C10" s="155"/>
      <c r="D10" s="155"/>
      <c r="E10" s="59">
        <v>29208000</v>
      </c>
      <c r="F10" s="60">
        <v>29208000</v>
      </c>
      <c r="G10" s="60">
        <v>11203000</v>
      </c>
      <c r="H10" s="60"/>
      <c r="I10" s="60"/>
      <c r="J10" s="60">
        <v>11203000</v>
      </c>
      <c r="K10" s="60"/>
      <c r="L10" s="60"/>
      <c r="M10" s="60">
        <v>6000000</v>
      </c>
      <c r="N10" s="60">
        <v>6000000</v>
      </c>
      <c r="O10" s="60"/>
      <c r="P10" s="60">
        <v>6760310</v>
      </c>
      <c r="Q10" s="60">
        <v>16471000</v>
      </c>
      <c r="R10" s="60">
        <v>23231310</v>
      </c>
      <c r="S10" s="60"/>
      <c r="T10" s="60"/>
      <c r="U10" s="60"/>
      <c r="V10" s="60"/>
      <c r="W10" s="60">
        <v>40434310</v>
      </c>
      <c r="X10" s="60">
        <v>29208000</v>
      </c>
      <c r="Y10" s="60">
        <v>11226310</v>
      </c>
      <c r="Z10" s="140">
        <v>38.44</v>
      </c>
      <c r="AA10" s="62">
        <v>29208000</v>
      </c>
    </row>
    <row r="11" spans="1:27" ht="12.75">
      <c r="A11" s="249" t="s">
        <v>181</v>
      </c>
      <c r="B11" s="182"/>
      <c r="C11" s="155">
        <v>20883363</v>
      </c>
      <c r="D11" s="155"/>
      <c r="E11" s="59">
        <v>19518204</v>
      </c>
      <c r="F11" s="60">
        <v>19518204</v>
      </c>
      <c r="G11" s="60">
        <v>1947384</v>
      </c>
      <c r="H11" s="60">
        <v>17155</v>
      </c>
      <c r="I11" s="60">
        <v>1894</v>
      </c>
      <c r="J11" s="60">
        <v>1966433</v>
      </c>
      <c r="K11" s="60">
        <v>1955105</v>
      </c>
      <c r="L11" s="60"/>
      <c r="M11" s="60">
        <v>2006725</v>
      </c>
      <c r="N11" s="60">
        <v>3961830</v>
      </c>
      <c r="O11" s="60"/>
      <c r="P11" s="60">
        <v>38294</v>
      </c>
      <c r="Q11" s="60"/>
      <c r="R11" s="60">
        <v>38294</v>
      </c>
      <c r="S11" s="60"/>
      <c r="T11" s="60"/>
      <c r="U11" s="60"/>
      <c r="V11" s="60"/>
      <c r="W11" s="60">
        <v>5966557</v>
      </c>
      <c r="X11" s="60">
        <v>19518204</v>
      </c>
      <c r="Y11" s="60">
        <v>-13551647</v>
      </c>
      <c r="Z11" s="140">
        <v>-69.43</v>
      </c>
      <c r="AA11" s="62">
        <v>19518204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-87735310</v>
      </c>
      <c r="D14" s="155"/>
      <c r="E14" s="59">
        <v>-121532988</v>
      </c>
      <c r="F14" s="60">
        <v>-121532988</v>
      </c>
      <c r="G14" s="60">
        <v>-29576910</v>
      </c>
      <c r="H14" s="60">
        <v>-5730562</v>
      </c>
      <c r="I14" s="60">
        <v>-6610017</v>
      </c>
      <c r="J14" s="60">
        <v>-41917489</v>
      </c>
      <c r="K14" s="60">
        <v>-5969674</v>
      </c>
      <c r="L14" s="60">
        <v>-6766133</v>
      </c>
      <c r="M14" s="60">
        <v>-13319201</v>
      </c>
      <c r="N14" s="60">
        <v>-26055008</v>
      </c>
      <c r="O14" s="60">
        <v>-8126885</v>
      </c>
      <c r="P14" s="60">
        <v>-11271819</v>
      </c>
      <c r="Q14" s="60">
        <v>-13626450</v>
      </c>
      <c r="R14" s="60">
        <v>-33025154</v>
      </c>
      <c r="S14" s="60"/>
      <c r="T14" s="60"/>
      <c r="U14" s="60"/>
      <c r="V14" s="60"/>
      <c r="W14" s="60">
        <v>-100997651</v>
      </c>
      <c r="X14" s="60">
        <v>-121532988</v>
      </c>
      <c r="Y14" s="60">
        <v>20535337</v>
      </c>
      <c r="Z14" s="140">
        <v>-16.9</v>
      </c>
      <c r="AA14" s="62">
        <v>-121532988</v>
      </c>
    </row>
    <row r="15" spans="1:27" ht="12.75">
      <c r="A15" s="249" t="s">
        <v>40</v>
      </c>
      <c r="B15" s="182"/>
      <c r="C15" s="155">
        <v>-5781106</v>
      </c>
      <c r="D15" s="155"/>
      <c r="E15" s="59">
        <v>-75096</v>
      </c>
      <c r="F15" s="60">
        <v>-75096</v>
      </c>
      <c r="G15" s="60"/>
      <c r="H15" s="60">
        <v>-6727</v>
      </c>
      <c r="I15" s="60">
        <v>-1335</v>
      </c>
      <c r="J15" s="60">
        <v>-8062</v>
      </c>
      <c r="K15" s="60">
        <v>-37128</v>
      </c>
      <c r="L15" s="60">
        <v>-15459</v>
      </c>
      <c r="M15" s="60"/>
      <c r="N15" s="60">
        <v>-52587</v>
      </c>
      <c r="O15" s="60"/>
      <c r="P15" s="60"/>
      <c r="Q15" s="60"/>
      <c r="R15" s="60"/>
      <c r="S15" s="60"/>
      <c r="T15" s="60"/>
      <c r="U15" s="60"/>
      <c r="V15" s="60"/>
      <c r="W15" s="60">
        <v>-60649</v>
      </c>
      <c r="X15" s="60">
        <v>-75096</v>
      </c>
      <c r="Y15" s="60">
        <v>14447</v>
      </c>
      <c r="Z15" s="140">
        <v>-19.24</v>
      </c>
      <c r="AA15" s="62">
        <v>-75096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17332669</v>
      </c>
      <c r="D17" s="168">
        <f t="shared" si="0"/>
        <v>0</v>
      </c>
      <c r="E17" s="72">
        <f t="shared" si="0"/>
        <v>77713908</v>
      </c>
      <c r="F17" s="73">
        <f t="shared" si="0"/>
        <v>77713908</v>
      </c>
      <c r="G17" s="73">
        <f t="shared" si="0"/>
        <v>22499457</v>
      </c>
      <c r="H17" s="73">
        <f t="shared" si="0"/>
        <v>-3459584</v>
      </c>
      <c r="I17" s="73">
        <f t="shared" si="0"/>
        <v>-6609208</v>
      </c>
      <c r="J17" s="73">
        <f t="shared" si="0"/>
        <v>12430665</v>
      </c>
      <c r="K17" s="73">
        <f t="shared" si="0"/>
        <v>-2649271</v>
      </c>
      <c r="L17" s="73">
        <f t="shared" si="0"/>
        <v>-416346</v>
      </c>
      <c r="M17" s="73">
        <f t="shared" si="0"/>
        <v>15778397</v>
      </c>
      <c r="N17" s="73">
        <f t="shared" si="0"/>
        <v>12712780</v>
      </c>
      <c r="O17" s="73">
        <f t="shared" si="0"/>
        <v>-5307593</v>
      </c>
      <c r="P17" s="73">
        <f t="shared" si="0"/>
        <v>-490605</v>
      </c>
      <c r="Q17" s="73">
        <f t="shared" si="0"/>
        <v>3461161</v>
      </c>
      <c r="R17" s="73">
        <f t="shared" si="0"/>
        <v>-2337037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22806408</v>
      </c>
      <c r="X17" s="73">
        <f t="shared" si="0"/>
        <v>77713908</v>
      </c>
      <c r="Y17" s="73">
        <f t="shared" si="0"/>
        <v>-54907500</v>
      </c>
      <c r="Z17" s="170">
        <f>+IF(X17&lt;&gt;0,+(Y17/X17)*100,0)</f>
        <v>-70.65337648442541</v>
      </c>
      <c r="AA17" s="74">
        <f>SUM(AA6:AA16)</f>
        <v>77713908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1770635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-20961693</v>
      </c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>
        <v>-646639</v>
      </c>
      <c r="P26" s="60">
        <v>-7380046</v>
      </c>
      <c r="Q26" s="60"/>
      <c r="R26" s="60">
        <v>-8026685</v>
      </c>
      <c r="S26" s="60"/>
      <c r="T26" s="60"/>
      <c r="U26" s="60"/>
      <c r="V26" s="60"/>
      <c r="W26" s="60">
        <v>-8026685</v>
      </c>
      <c r="X26" s="60"/>
      <c r="Y26" s="60">
        <v>-8026685</v>
      </c>
      <c r="Z26" s="140"/>
      <c r="AA26" s="62"/>
    </row>
    <row r="27" spans="1:27" ht="12.75">
      <c r="A27" s="250" t="s">
        <v>192</v>
      </c>
      <c r="B27" s="251"/>
      <c r="C27" s="168">
        <f aca="true" t="shared" si="1" ref="C27:Y27">SUM(C21:C26)</f>
        <v>-19191058</v>
      </c>
      <c r="D27" s="168">
        <f>SUM(D21:D26)</f>
        <v>0</v>
      </c>
      <c r="E27" s="72">
        <f t="shared" si="1"/>
        <v>0</v>
      </c>
      <c r="F27" s="73">
        <f t="shared" si="1"/>
        <v>0</v>
      </c>
      <c r="G27" s="73">
        <f t="shared" si="1"/>
        <v>0</v>
      </c>
      <c r="H27" s="73">
        <f t="shared" si="1"/>
        <v>0</v>
      </c>
      <c r="I27" s="73">
        <f t="shared" si="1"/>
        <v>0</v>
      </c>
      <c r="J27" s="73">
        <f t="shared" si="1"/>
        <v>0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-646639</v>
      </c>
      <c r="P27" s="73">
        <f t="shared" si="1"/>
        <v>-7380046</v>
      </c>
      <c r="Q27" s="73">
        <f t="shared" si="1"/>
        <v>0</v>
      </c>
      <c r="R27" s="73">
        <f t="shared" si="1"/>
        <v>-8026685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-8026685</v>
      </c>
      <c r="X27" s="73">
        <f t="shared" si="1"/>
        <v>0</v>
      </c>
      <c r="Y27" s="73">
        <f t="shared" si="1"/>
        <v>-8026685</v>
      </c>
      <c r="Z27" s="170">
        <f>+IF(X27&lt;&gt;0,+(Y27/X27)*100,0)</f>
        <v>0</v>
      </c>
      <c r="AA27" s="74">
        <f>SUM(AA21:AA26)</f>
        <v>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>
        <v>63332</v>
      </c>
      <c r="D33" s="155"/>
      <c r="E33" s="59">
        <v>42000</v>
      </c>
      <c r="F33" s="60">
        <v>42000</v>
      </c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>
        <v>42000</v>
      </c>
      <c r="Y33" s="60">
        <v>-42000</v>
      </c>
      <c r="Z33" s="140">
        <v>-100</v>
      </c>
      <c r="AA33" s="62">
        <v>42000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-164244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-100912</v>
      </c>
      <c r="D36" s="168">
        <f>SUM(D31:D35)</f>
        <v>0</v>
      </c>
      <c r="E36" s="72">
        <f t="shared" si="2"/>
        <v>42000</v>
      </c>
      <c r="F36" s="73">
        <f t="shared" si="2"/>
        <v>42000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42000</v>
      </c>
      <c r="Y36" s="73">
        <f t="shared" si="2"/>
        <v>-42000</v>
      </c>
      <c r="Z36" s="170">
        <f>+IF(X36&lt;&gt;0,+(Y36/X36)*100,0)</f>
        <v>-100</v>
      </c>
      <c r="AA36" s="74">
        <f>SUM(AA31:AA35)</f>
        <v>42000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-1959301</v>
      </c>
      <c r="D38" s="153">
        <f>+D17+D27+D36</f>
        <v>0</v>
      </c>
      <c r="E38" s="99">
        <f t="shared" si="3"/>
        <v>77755908</v>
      </c>
      <c r="F38" s="100">
        <f t="shared" si="3"/>
        <v>77755908</v>
      </c>
      <c r="G38" s="100">
        <f t="shared" si="3"/>
        <v>22499457</v>
      </c>
      <c r="H38" s="100">
        <f t="shared" si="3"/>
        <v>-3459584</v>
      </c>
      <c r="I38" s="100">
        <f t="shared" si="3"/>
        <v>-6609208</v>
      </c>
      <c r="J38" s="100">
        <f t="shared" si="3"/>
        <v>12430665</v>
      </c>
      <c r="K38" s="100">
        <f t="shared" si="3"/>
        <v>-2649271</v>
      </c>
      <c r="L38" s="100">
        <f t="shared" si="3"/>
        <v>-416346</v>
      </c>
      <c r="M38" s="100">
        <f t="shared" si="3"/>
        <v>15778397</v>
      </c>
      <c r="N38" s="100">
        <f t="shared" si="3"/>
        <v>12712780</v>
      </c>
      <c r="O38" s="100">
        <f t="shared" si="3"/>
        <v>-5954232</v>
      </c>
      <c r="P38" s="100">
        <f t="shared" si="3"/>
        <v>-7870651</v>
      </c>
      <c r="Q38" s="100">
        <f t="shared" si="3"/>
        <v>3461161</v>
      </c>
      <c r="R38" s="100">
        <f t="shared" si="3"/>
        <v>-10363722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14779723</v>
      </c>
      <c r="X38" s="100">
        <f t="shared" si="3"/>
        <v>77755908</v>
      </c>
      <c r="Y38" s="100">
        <f t="shared" si="3"/>
        <v>-62976185</v>
      </c>
      <c r="Z38" s="137">
        <f>+IF(X38&lt;&gt;0,+(Y38/X38)*100,0)</f>
        <v>-80.99215431964348</v>
      </c>
      <c r="AA38" s="102">
        <f>+AA17+AA27+AA36</f>
        <v>77755908</v>
      </c>
    </row>
    <row r="39" spans="1:27" ht="12.75">
      <c r="A39" s="249" t="s">
        <v>200</v>
      </c>
      <c r="B39" s="182"/>
      <c r="C39" s="153">
        <v>2436619</v>
      </c>
      <c r="D39" s="153"/>
      <c r="E39" s="99">
        <v>5533300</v>
      </c>
      <c r="F39" s="100">
        <v>5533300</v>
      </c>
      <c r="G39" s="100">
        <v>459918</v>
      </c>
      <c r="H39" s="100">
        <v>22959375</v>
      </c>
      <c r="I39" s="100">
        <v>19499791</v>
      </c>
      <c r="J39" s="100">
        <v>459918</v>
      </c>
      <c r="K39" s="100">
        <v>12890583</v>
      </c>
      <c r="L39" s="100">
        <v>10241312</v>
      </c>
      <c r="M39" s="100">
        <v>9824966</v>
      </c>
      <c r="N39" s="100">
        <v>12890583</v>
      </c>
      <c r="O39" s="100">
        <v>25603363</v>
      </c>
      <c r="P39" s="100">
        <v>19649131</v>
      </c>
      <c r="Q39" s="100">
        <v>11778480</v>
      </c>
      <c r="R39" s="100">
        <v>25603363</v>
      </c>
      <c r="S39" s="100"/>
      <c r="T39" s="100"/>
      <c r="U39" s="100"/>
      <c r="V39" s="100"/>
      <c r="W39" s="100">
        <v>459918</v>
      </c>
      <c r="X39" s="100">
        <v>5533300</v>
      </c>
      <c r="Y39" s="100">
        <v>-5073382</v>
      </c>
      <c r="Z39" s="137">
        <v>-91.69</v>
      </c>
      <c r="AA39" s="102">
        <v>5533300</v>
      </c>
    </row>
    <row r="40" spans="1:27" ht="12.75">
      <c r="A40" s="269" t="s">
        <v>201</v>
      </c>
      <c r="B40" s="256"/>
      <c r="C40" s="257">
        <v>477319</v>
      </c>
      <c r="D40" s="257"/>
      <c r="E40" s="258">
        <v>83289207</v>
      </c>
      <c r="F40" s="259">
        <v>83289207</v>
      </c>
      <c r="G40" s="259">
        <v>22959375</v>
      </c>
      <c r="H40" s="259">
        <v>19499791</v>
      </c>
      <c r="I40" s="259">
        <v>12890583</v>
      </c>
      <c r="J40" s="259">
        <v>12890583</v>
      </c>
      <c r="K40" s="259">
        <v>10241312</v>
      </c>
      <c r="L40" s="259">
        <v>9824966</v>
      </c>
      <c r="M40" s="259">
        <v>25603363</v>
      </c>
      <c r="N40" s="259">
        <v>25603363</v>
      </c>
      <c r="O40" s="259">
        <v>19649131</v>
      </c>
      <c r="P40" s="259">
        <v>11778480</v>
      </c>
      <c r="Q40" s="259">
        <v>15239641</v>
      </c>
      <c r="R40" s="259">
        <v>19649131</v>
      </c>
      <c r="S40" s="259"/>
      <c r="T40" s="259"/>
      <c r="U40" s="259"/>
      <c r="V40" s="259"/>
      <c r="W40" s="259"/>
      <c r="X40" s="259">
        <v>83289207</v>
      </c>
      <c r="Y40" s="259">
        <v>-83289207</v>
      </c>
      <c r="Z40" s="260">
        <v>-100</v>
      </c>
      <c r="AA40" s="261">
        <v>83289207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75669152</v>
      </c>
      <c r="F5" s="106">
        <f t="shared" si="0"/>
        <v>75669152</v>
      </c>
      <c r="G5" s="106">
        <f t="shared" si="0"/>
        <v>0</v>
      </c>
      <c r="H5" s="106">
        <f t="shared" si="0"/>
        <v>5403595</v>
      </c>
      <c r="I5" s="106">
        <f t="shared" si="0"/>
        <v>1902759</v>
      </c>
      <c r="J5" s="106">
        <f t="shared" si="0"/>
        <v>7306354</v>
      </c>
      <c r="K5" s="106">
        <f t="shared" si="0"/>
        <v>825129</v>
      </c>
      <c r="L5" s="106">
        <f t="shared" si="0"/>
        <v>0</v>
      </c>
      <c r="M5" s="106">
        <f t="shared" si="0"/>
        <v>0</v>
      </c>
      <c r="N5" s="106">
        <f t="shared" si="0"/>
        <v>825129</v>
      </c>
      <c r="O5" s="106">
        <f t="shared" si="0"/>
        <v>646639</v>
      </c>
      <c r="P5" s="106">
        <f t="shared" si="0"/>
        <v>7380046</v>
      </c>
      <c r="Q5" s="106">
        <f t="shared" si="0"/>
        <v>1508319</v>
      </c>
      <c r="R5" s="106">
        <f t="shared" si="0"/>
        <v>9535004</v>
      </c>
      <c r="S5" s="106">
        <f t="shared" si="0"/>
        <v>3314270</v>
      </c>
      <c r="T5" s="106">
        <f t="shared" si="0"/>
        <v>2875680</v>
      </c>
      <c r="U5" s="106">
        <f t="shared" si="0"/>
        <v>3170017</v>
      </c>
      <c r="V5" s="106">
        <f t="shared" si="0"/>
        <v>9359967</v>
      </c>
      <c r="W5" s="106">
        <f t="shared" si="0"/>
        <v>27026454</v>
      </c>
      <c r="X5" s="106">
        <f t="shared" si="0"/>
        <v>75669152</v>
      </c>
      <c r="Y5" s="106">
        <f t="shared" si="0"/>
        <v>-48642698</v>
      </c>
      <c r="Z5" s="201">
        <f>+IF(X5&lt;&gt;0,+(Y5/X5)*100,0)</f>
        <v>-64.2833925243407</v>
      </c>
      <c r="AA5" s="199">
        <f>SUM(AA11:AA18)</f>
        <v>75669152</v>
      </c>
    </row>
    <row r="6" spans="1:27" ht="12.75">
      <c r="A6" s="291" t="s">
        <v>205</v>
      </c>
      <c r="B6" s="142"/>
      <c r="C6" s="62"/>
      <c r="D6" s="156"/>
      <c r="E6" s="60"/>
      <c r="F6" s="60"/>
      <c r="G6" s="60"/>
      <c r="H6" s="60">
        <v>5403595</v>
      </c>
      <c r="I6" s="60">
        <v>1902759</v>
      </c>
      <c r="J6" s="60">
        <v>7306354</v>
      </c>
      <c r="K6" s="60">
        <v>825129</v>
      </c>
      <c r="L6" s="60"/>
      <c r="M6" s="60"/>
      <c r="N6" s="60">
        <v>825129</v>
      </c>
      <c r="O6" s="60">
        <v>646639</v>
      </c>
      <c r="P6" s="60">
        <v>7380046</v>
      </c>
      <c r="Q6" s="60">
        <v>1508319</v>
      </c>
      <c r="R6" s="60">
        <v>9535004</v>
      </c>
      <c r="S6" s="60">
        <v>3314270</v>
      </c>
      <c r="T6" s="60">
        <v>2875680</v>
      </c>
      <c r="U6" s="60">
        <v>2170807</v>
      </c>
      <c r="V6" s="60">
        <v>8360757</v>
      </c>
      <c r="W6" s="60">
        <v>26027244</v>
      </c>
      <c r="X6" s="60"/>
      <c r="Y6" s="60">
        <v>26027244</v>
      </c>
      <c r="Z6" s="140"/>
      <c r="AA6" s="155"/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>
        <v>999210</v>
      </c>
      <c r="V7" s="60">
        <v>999210</v>
      </c>
      <c r="W7" s="60">
        <v>999210</v>
      </c>
      <c r="X7" s="60"/>
      <c r="Y7" s="60">
        <v>999210</v>
      </c>
      <c r="Z7" s="140"/>
      <c r="AA7" s="155"/>
    </row>
    <row r="8" spans="1:27" ht="12.75">
      <c r="A8" s="291" t="s">
        <v>207</v>
      </c>
      <c r="B8" s="142"/>
      <c r="C8" s="62"/>
      <c r="D8" s="156"/>
      <c r="E8" s="60">
        <v>36491619</v>
      </c>
      <c r="F8" s="60">
        <v>36491619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36491619</v>
      </c>
      <c r="Y8" s="60">
        <v>-36491619</v>
      </c>
      <c r="Z8" s="140">
        <v>-100</v>
      </c>
      <c r="AA8" s="155">
        <v>36491619</v>
      </c>
    </row>
    <row r="9" spans="1:27" ht="12.75">
      <c r="A9" s="291" t="s">
        <v>208</v>
      </c>
      <c r="B9" s="142"/>
      <c r="C9" s="62"/>
      <c r="D9" s="156"/>
      <c r="E9" s="60">
        <v>28625533</v>
      </c>
      <c r="F9" s="60">
        <v>28625533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28625533</v>
      </c>
      <c r="Y9" s="60">
        <v>-28625533</v>
      </c>
      <c r="Z9" s="140">
        <v>-100</v>
      </c>
      <c r="AA9" s="155">
        <v>28625533</v>
      </c>
    </row>
    <row r="10" spans="1:27" ht="12.75">
      <c r="A10" s="291" t="s">
        <v>209</v>
      </c>
      <c r="B10" s="142"/>
      <c r="C10" s="62"/>
      <c r="D10" s="156"/>
      <c r="E10" s="60">
        <v>10052000</v>
      </c>
      <c r="F10" s="60">
        <v>10052000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10052000</v>
      </c>
      <c r="Y10" s="60">
        <v>-10052000</v>
      </c>
      <c r="Z10" s="140">
        <v>-100</v>
      </c>
      <c r="AA10" s="155">
        <v>10052000</v>
      </c>
    </row>
    <row r="11" spans="1:27" ht="12.75">
      <c r="A11" s="292" t="s">
        <v>210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75169152</v>
      </c>
      <c r="F11" s="295">
        <f t="shared" si="1"/>
        <v>75169152</v>
      </c>
      <c r="G11" s="295">
        <f t="shared" si="1"/>
        <v>0</v>
      </c>
      <c r="H11" s="295">
        <f t="shared" si="1"/>
        <v>5403595</v>
      </c>
      <c r="I11" s="295">
        <f t="shared" si="1"/>
        <v>1902759</v>
      </c>
      <c r="J11" s="295">
        <f t="shared" si="1"/>
        <v>7306354</v>
      </c>
      <c r="K11" s="295">
        <f t="shared" si="1"/>
        <v>825129</v>
      </c>
      <c r="L11" s="295">
        <f t="shared" si="1"/>
        <v>0</v>
      </c>
      <c r="M11" s="295">
        <f t="shared" si="1"/>
        <v>0</v>
      </c>
      <c r="N11" s="295">
        <f t="shared" si="1"/>
        <v>825129</v>
      </c>
      <c r="O11" s="295">
        <f t="shared" si="1"/>
        <v>646639</v>
      </c>
      <c r="P11" s="295">
        <f t="shared" si="1"/>
        <v>7380046</v>
      </c>
      <c r="Q11" s="295">
        <f t="shared" si="1"/>
        <v>1508319</v>
      </c>
      <c r="R11" s="295">
        <f t="shared" si="1"/>
        <v>9535004</v>
      </c>
      <c r="S11" s="295">
        <f t="shared" si="1"/>
        <v>3314270</v>
      </c>
      <c r="T11" s="295">
        <f t="shared" si="1"/>
        <v>2875680</v>
      </c>
      <c r="U11" s="295">
        <f t="shared" si="1"/>
        <v>3170017</v>
      </c>
      <c r="V11" s="295">
        <f t="shared" si="1"/>
        <v>9359967</v>
      </c>
      <c r="W11" s="295">
        <f t="shared" si="1"/>
        <v>27026454</v>
      </c>
      <c r="X11" s="295">
        <f t="shared" si="1"/>
        <v>75169152</v>
      </c>
      <c r="Y11" s="295">
        <f t="shared" si="1"/>
        <v>-48142698</v>
      </c>
      <c r="Z11" s="296">
        <f>+IF(X11&lt;&gt;0,+(Y11/X11)*100,0)</f>
        <v>-64.04581762476181</v>
      </c>
      <c r="AA11" s="297">
        <f>SUM(AA6:AA10)</f>
        <v>75169152</v>
      </c>
    </row>
    <row r="12" spans="1:27" ht="12.75">
      <c r="A12" s="298" t="s">
        <v>211</v>
      </c>
      <c r="B12" s="136"/>
      <c r="C12" s="62"/>
      <c r="D12" s="156"/>
      <c r="E12" s="60">
        <v>500000</v>
      </c>
      <c r="F12" s="60">
        <v>500000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500000</v>
      </c>
      <c r="Y12" s="60">
        <v>-500000</v>
      </c>
      <c r="Z12" s="140">
        <v>-100</v>
      </c>
      <c r="AA12" s="155">
        <v>500000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/>
      <c r="D15" s="15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155"/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5403595</v>
      </c>
      <c r="I36" s="60">
        <f t="shared" si="4"/>
        <v>1902759</v>
      </c>
      <c r="J36" s="60">
        <f t="shared" si="4"/>
        <v>7306354</v>
      </c>
      <c r="K36" s="60">
        <f t="shared" si="4"/>
        <v>825129</v>
      </c>
      <c r="L36" s="60">
        <f t="shared" si="4"/>
        <v>0</v>
      </c>
      <c r="M36" s="60">
        <f t="shared" si="4"/>
        <v>0</v>
      </c>
      <c r="N36" s="60">
        <f t="shared" si="4"/>
        <v>825129</v>
      </c>
      <c r="O36" s="60">
        <f t="shared" si="4"/>
        <v>646639</v>
      </c>
      <c r="P36" s="60">
        <f t="shared" si="4"/>
        <v>7380046</v>
      </c>
      <c r="Q36" s="60">
        <f t="shared" si="4"/>
        <v>1508319</v>
      </c>
      <c r="R36" s="60">
        <f t="shared" si="4"/>
        <v>9535004</v>
      </c>
      <c r="S36" s="60">
        <f t="shared" si="4"/>
        <v>3314270</v>
      </c>
      <c r="T36" s="60">
        <f t="shared" si="4"/>
        <v>2875680</v>
      </c>
      <c r="U36" s="60">
        <f t="shared" si="4"/>
        <v>2170807</v>
      </c>
      <c r="V36" s="60">
        <f t="shared" si="4"/>
        <v>8360757</v>
      </c>
      <c r="W36" s="60">
        <f t="shared" si="4"/>
        <v>26027244</v>
      </c>
      <c r="X36" s="60">
        <f t="shared" si="4"/>
        <v>0</v>
      </c>
      <c r="Y36" s="60">
        <f t="shared" si="4"/>
        <v>26027244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999210</v>
      </c>
      <c r="V37" s="60">
        <f t="shared" si="4"/>
        <v>999210</v>
      </c>
      <c r="W37" s="60">
        <f t="shared" si="4"/>
        <v>999210</v>
      </c>
      <c r="X37" s="60">
        <f t="shared" si="4"/>
        <v>0</v>
      </c>
      <c r="Y37" s="60">
        <f t="shared" si="4"/>
        <v>999210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36491619</v>
      </c>
      <c r="F38" s="60">
        <f t="shared" si="4"/>
        <v>36491619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36491619</v>
      </c>
      <c r="Y38" s="60">
        <f t="shared" si="4"/>
        <v>-36491619</v>
      </c>
      <c r="Z38" s="140">
        <f t="shared" si="5"/>
        <v>-100</v>
      </c>
      <c r="AA38" s="155">
        <f>AA8+AA23</f>
        <v>36491619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28625533</v>
      </c>
      <c r="F39" s="60">
        <f t="shared" si="4"/>
        <v>28625533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28625533</v>
      </c>
      <c r="Y39" s="60">
        <f t="shared" si="4"/>
        <v>-28625533</v>
      </c>
      <c r="Z39" s="140">
        <f t="shared" si="5"/>
        <v>-100</v>
      </c>
      <c r="AA39" s="155">
        <f>AA9+AA24</f>
        <v>28625533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10052000</v>
      </c>
      <c r="F40" s="60">
        <f t="shared" si="4"/>
        <v>10052000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10052000</v>
      </c>
      <c r="Y40" s="60">
        <f t="shared" si="4"/>
        <v>-10052000</v>
      </c>
      <c r="Z40" s="140">
        <f t="shared" si="5"/>
        <v>-100</v>
      </c>
      <c r="AA40" s="155">
        <f>AA10+AA25</f>
        <v>10052000</v>
      </c>
    </row>
    <row r="41" spans="1:27" ht="12.75">
      <c r="A41" s="292" t="s">
        <v>210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75169152</v>
      </c>
      <c r="F41" s="295">
        <f t="shared" si="6"/>
        <v>75169152</v>
      </c>
      <c r="G41" s="295">
        <f t="shared" si="6"/>
        <v>0</v>
      </c>
      <c r="H41" s="295">
        <f t="shared" si="6"/>
        <v>5403595</v>
      </c>
      <c r="I41" s="295">
        <f t="shared" si="6"/>
        <v>1902759</v>
      </c>
      <c r="J41" s="295">
        <f t="shared" si="6"/>
        <v>7306354</v>
      </c>
      <c r="K41" s="295">
        <f t="shared" si="6"/>
        <v>825129</v>
      </c>
      <c r="L41" s="295">
        <f t="shared" si="6"/>
        <v>0</v>
      </c>
      <c r="M41" s="295">
        <f t="shared" si="6"/>
        <v>0</v>
      </c>
      <c r="N41" s="295">
        <f t="shared" si="6"/>
        <v>825129</v>
      </c>
      <c r="O41" s="295">
        <f t="shared" si="6"/>
        <v>646639</v>
      </c>
      <c r="P41" s="295">
        <f t="shared" si="6"/>
        <v>7380046</v>
      </c>
      <c r="Q41" s="295">
        <f t="shared" si="6"/>
        <v>1508319</v>
      </c>
      <c r="R41" s="295">
        <f t="shared" si="6"/>
        <v>9535004</v>
      </c>
      <c r="S41" s="295">
        <f t="shared" si="6"/>
        <v>3314270</v>
      </c>
      <c r="T41" s="295">
        <f t="shared" si="6"/>
        <v>2875680</v>
      </c>
      <c r="U41" s="295">
        <f t="shared" si="6"/>
        <v>3170017</v>
      </c>
      <c r="V41" s="295">
        <f t="shared" si="6"/>
        <v>9359967</v>
      </c>
      <c r="W41" s="295">
        <f t="shared" si="6"/>
        <v>27026454</v>
      </c>
      <c r="X41" s="295">
        <f t="shared" si="6"/>
        <v>75169152</v>
      </c>
      <c r="Y41" s="295">
        <f t="shared" si="6"/>
        <v>-48142698</v>
      </c>
      <c r="Z41" s="296">
        <f t="shared" si="5"/>
        <v>-64.04581762476181</v>
      </c>
      <c r="AA41" s="297">
        <f>SUM(AA36:AA40)</f>
        <v>75169152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500000</v>
      </c>
      <c r="F42" s="54">
        <f t="shared" si="7"/>
        <v>500000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500000</v>
      </c>
      <c r="Y42" s="54">
        <f t="shared" si="7"/>
        <v>-500000</v>
      </c>
      <c r="Z42" s="184">
        <f t="shared" si="5"/>
        <v>-100</v>
      </c>
      <c r="AA42" s="130">
        <f aca="true" t="shared" si="8" ref="AA42:AA48">AA12+AA27</f>
        <v>500000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0</v>
      </c>
      <c r="Y45" s="54">
        <f t="shared" si="7"/>
        <v>0</v>
      </c>
      <c r="Z45" s="184">
        <f t="shared" si="5"/>
        <v>0</v>
      </c>
      <c r="AA45" s="130">
        <f t="shared" si="8"/>
        <v>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75669152</v>
      </c>
      <c r="F49" s="220">
        <f t="shared" si="9"/>
        <v>75669152</v>
      </c>
      <c r="G49" s="220">
        <f t="shared" si="9"/>
        <v>0</v>
      </c>
      <c r="H49" s="220">
        <f t="shared" si="9"/>
        <v>5403595</v>
      </c>
      <c r="I49" s="220">
        <f t="shared" si="9"/>
        <v>1902759</v>
      </c>
      <c r="J49" s="220">
        <f t="shared" si="9"/>
        <v>7306354</v>
      </c>
      <c r="K49" s="220">
        <f t="shared" si="9"/>
        <v>825129</v>
      </c>
      <c r="L49" s="220">
        <f t="shared" si="9"/>
        <v>0</v>
      </c>
      <c r="M49" s="220">
        <f t="shared" si="9"/>
        <v>0</v>
      </c>
      <c r="N49" s="220">
        <f t="shared" si="9"/>
        <v>825129</v>
      </c>
      <c r="O49" s="220">
        <f t="shared" si="9"/>
        <v>646639</v>
      </c>
      <c r="P49" s="220">
        <f t="shared" si="9"/>
        <v>7380046</v>
      </c>
      <c r="Q49" s="220">
        <f t="shared" si="9"/>
        <v>1508319</v>
      </c>
      <c r="R49" s="220">
        <f t="shared" si="9"/>
        <v>9535004</v>
      </c>
      <c r="S49" s="220">
        <f t="shared" si="9"/>
        <v>3314270</v>
      </c>
      <c r="T49" s="220">
        <f t="shared" si="9"/>
        <v>2875680</v>
      </c>
      <c r="U49" s="220">
        <f t="shared" si="9"/>
        <v>3170017</v>
      </c>
      <c r="V49" s="220">
        <f t="shared" si="9"/>
        <v>9359967</v>
      </c>
      <c r="W49" s="220">
        <f t="shared" si="9"/>
        <v>27026454</v>
      </c>
      <c r="X49" s="220">
        <f t="shared" si="9"/>
        <v>75669152</v>
      </c>
      <c r="Y49" s="220">
        <f t="shared" si="9"/>
        <v>-48642698</v>
      </c>
      <c r="Z49" s="221">
        <f t="shared" si="5"/>
        <v>-64.2833925243407</v>
      </c>
      <c r="AA49" s="222">
        <f>SUM(AA41:AA48)</f>
        <v>75669152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5185000</v>
      </c>
      <c r="F51" s="54">
        <f t="shared" si="10"/>
        <v>5185000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5185000</v>
      </c>
      <c r="Y51" s="54">
        <f t="shared" si="10"/>
        <v>-5185000</v>
      </c>
      <c r="Z51" s="184">
        <f>+IF(X51&lt;&gt;0,+(Y51/X51)*100,0)</f>
        <v>-100</v>
      </c>
      <c r="AA51" s="130">
        <f>SUM(AA57:AA61)</f>
        <v>5185000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>
        <v>1615500</v>
      </c>
      <c r="F53" s="60">
        <v>1615500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1615500</v>
      </c>
      <c r="Y53" s="60">
        <v>-1615500</v>
      </c>
      <c r="Z53" s="140">
        <v>-100</v>
      </c>
      <c r="AA53" s="155">
        <v>1615500</v>
      </c>
    </row>
    <row r="54" spans="1:27" ht="12.75">
      <c r="A54" s="310" t="s">
        <v>207</v>
      </c>
      <c r="B54" s="142"/>
      <c r="C54" s="62"/>
      <c r="D54" s="156"/>
      <c r="E54" s="60">
        <v>1301100</v>
      </c>
      <c r="F54" s="60">
        <v>1301100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1301100</v>
      </c>
      <c r="Y54" s="60">
        <v>-1301100</v>
      </c>
      <c r="Z54" s="140">
        <v>-100</v>
      </c>
      <c r="AA54" s="155">
        <v>1301100</v>
      </c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>
        <v>1082600</v>
      </c>
      <c r="F56" s="60">
        <v>1082600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1082600</v>
      </c>
      <c r="Y56" s="60">
        <v>-1082600</v>
      </c>
      <c r="Z56" s="140">
        <v>-100</v>
      </c>
      <c r="AA56" s="155">
        <v>1082600</v>
      </c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3999200</v>
      </c>
      <c r="F57" s="295">
        <f t="shared" si="11"/>
        <v>3999200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3999200</v>
      </c>
      <c r="Y57" s="295">
        <f t="shared" si="11"/>
        <v>-3999200</v>
      </c>
      <c r="Z57" s="296">
        <f>+IF(X57&lt;&gt;0,+(Y57/X57)*100,0)</f>
        <v>-100</v>
      </c>
      <c r="AA57" s="297">
        <f>SUM(AA52:AA56)</f>
        <v>3999200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1185800</v>
      </c>
      <c r="F61" s="60">
        <v>1185800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1185800</v>
      </c>
      <c r="Y61" s="60">
        <v>-1185800</v>
      </c>
      <c r="Z61" s="140">
        <v>-100</v>
      </c>
      <c r="AA61" s="155">
        <v>1185800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5185000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5764</v>
      </c>
      <c r="H68" s="60">
        <v>125661</v>
      </c>
      <c r="I68" s="60">
        <v>172976</v>
      </c>
      <c r="J68" s="60">
        <v>304401</v>
      </c>
      <c r="K68" s="60">
        <v>302124</v>
      </c>
      <c r="L68" s="60">
        <v>114245</v>
      </c>
      <c r="M68" s="60">
        <v>332500</v>
      </c>
      <c r="N68" s="60">
        <v>748869</v>
      </c>
      <c r="O68" s="60">
        <v>145988</v>
      </c>
      <c r="P68" s="60">
        <v>185365</v>
      </c>
      <c r="Q68" s="60">
        <v>1461937</v>
      </c>
      <c r="R68" s="60">
        <v>1793290</v>
      </c>
      <c r="S68" s="60">
        <v>15506</v>
      </c>
      <c r="T68" s="60">
        <v>15506</v>
      </c>
      <c r="U68" s="60">
        <v>201057</v>
      </c>
      <c r="V68" s="60">
        <v>232069</v>
      </c>
      <c r="W68" s="60">
        <v>3078629</v>
      </c>
      <c r="X68" s="60"/>
      <c r="Y68" s="60">
        <v>3078629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5185000</v>
      </c>
      <c r="F69" s="220">
        <f t="shared" si="12"/>
        <v>0</v>
      </c>
      <c r="G69" s="220">
        <f t="shared" si="12"/>
        <v>5764</v>
      </c>
      <c r="H69" s="220">
        <f t="shared" si="12"/>
        <v>125661</v>
      </c>
      <c r="I69" s="220">
        <f t="shared" si="12"/>
        <v>172976</v>
      </c>
      <c r="J69" s="220">
        <f t="shared" si="12"/>
        <v>304401</v>
      </c>
      <c r="K69" s="220">
        <f t="shared" si="12"/>
        <v>302124</v>
      </c>
      <c r="L69" s="220">
        <f t="shared" si="12"/>
        <v>114245</v>
      </c>
      <c r="M69" s="220">
        <f t="shared" si="12"/>
        <v>332500</v>
      </c>
      <c r="N69" s="220">
        <f t="shared" si="12"/>
        <v>748869</v>
      </c>
      <c r="O69" s="220">
        <f t="shared" si="12"/>
        <v>145988</v>
      </c>
      <c r="P69" s="220">
        <f t="shared" si="12"/>
        <v>185365</v>
      </c>
      <c r="Q69" s="220">
        <f t="shared" si="12"/>
        <v>1461937</v>
      </c>
      <c r="R69" s="220">
        <f t="shared" si="12"/>
        <v>1793290</v>
      </c>
      <c r="S69" s="220">
        <f t="shared" si="12"/>
        <v>15506</v>
      </c>
      <c r="T69" s="220">
        <f t="shared" si="12"/>
        <v>15506</v>
      </c>
      <c r="U69" s="220">
        <f t="shared" si="12"/>
        <v>201057</v>
      </c>
      <c r="V69" s="220">
        <f t="shared" si="12"/>
        <v>232069</v>
      </c>
      <c r="W69" s="220">
        <f t="shared" si="12"/>
        <v>3078629</v>
      </c>
      <c r="X69" s="220">
        <f t="shared" si="12"/>
        <v>0</v>
      </c>
      <c r="Y69" s="220">
        <f t="shared" si="12"/>
        <v>3078629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75169152</v>
      </c>
      <c r="F5" s="358">
        <f t="shared" si="0"/>
        <v>75169152</v>
      </c>
      <c r="G5" s="358">
        <f t="shared" si="0"/>
        <v>0</v>
      </c>
      <c r="H5" s="356">
        <f t="shared" si="0"/>
        <v>5403595</v>
      </c>
      <c r="I5" s="356">
        <f t="shared" si="0"/>
        <v>1902759</v>
      </c>
      <c r="J5" s="358">
        <f t="shared" si="0"/>
        <v>7306354</v>
      </c>
      <c r="K5" s="358">
        <f t="shared" si="0"/>
        <v>825129</v>
      </c>
      <c r="L5" s="356">
        <f t="shared" si="0"/>
        <v>0</v>
      </c>
      <c r="M5" s="356">
        <f t="shared" si="0"/>
        <v>0</v>
      </c>
      <c r="N5" s="358">
        <f t="shared" si="0"/>
        <v>825129</v>
      </c>
      <c r="O5" s="358">
        <f t="shared" si="0"/>
        <v>646639</v>
      </c>
      <c r="P5" s="356">
        <f t="shared" si="0"/>
        <v>7380046</v>
      </c>
      <c r="Q5" s="356">
        <f t="shared" si="0"/>
        <v>1508319</v>
      </c>
      <c r="R5" s="358">
        <f t="shared" si="0"/>
        <v>9535004</v>
      </c>
      <c r="S5" s="358">
        <f t="shared" si="0"/>
        <v>3314270</v>
      </c>
      <c r="T5" s="356">
        <f t="shared" si="0"/>
        <v>2875680</v>
      </c>
      <c r="U5" s="356">
        <f t="shared" si="0"/>
        <v>3170017</v>
      </c>
      <c r="V5" s="358">
        <f t="shared" si="0"/>
        <v>9359967</v>
      </c>
      <c r="W5" s="358">
        <f t="shared" si="0"/>
        <v>27026454</v>
      </c>
      <c r="X5" s="356">
        <f t="shared" si="0"/>
        <v>75169152</v>
      </c>
      <c r="Y5" s="358">
        <f t="shared" si="0"/>
        <v>-48142698</v>
      </c>
      <c r="Z5" s="359">
        <f>+IF(X5&lt;&gt;0,+(Y5/X5)*100,0)</f>
        <v>-64.04581762476181</v>
      </c>
      <c r="AA5" s="360">
        <f>+AA6+AA8+AA11+AA13+AA15</f>
        <v>75169152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5403595</v>
      </c>
      <c r="I6" s="60">
        <f t="shared" si="1"/>
        <v>1902759</v>
      </c>
      <c r="J6" s="59">
        <f t="shared" si="1"/>
        <v>7306354</v>
      </c>
      <c r="K6" s="59">
        <f t="shared" si="1"/>
        <v>825129</v>
      </c>
      <c r="L6" s="60">
        <f t="shared" si="1"/>
        <v>0</v>
      </c>
      <c r="M6" s="60">
        <f t="shared" si="1"/>
        <v>0</v>
      </c>
      <c r="N6" s="59">
        <f t="shared" si="1"/>
        <v>825129</v>
      </c>
      <c r="O6" s="59">
        <f t="shared" si="1"/>
        <v>646639</v>
      </c>
      <c r="P6" s="60">
        <f t="shared" si="1"/>
        <v>7380046</v>
      </c>
      <c r="Q6" s="60">
        <f t="shared" si="1"/>
        <v>1508319</v>
      </c>
      <c r="R6" s="59">
        <f t="shared" si="1"/>
        <v>9535004</v>
      </c>
      <c r="S6" s="59">
        <f t="shared" si="1"/>
        <v>3314270</v>
      </c>
      <c r="T6" s="60">
        <f t="shared" si="1"/>
        <v>2875680</v>
      </c>
      <c r="U6" s="60">
        <f t="shared" si="1"/>
        <v>2170807</v>
      </c>
      <c r="V6" s="59">
        <f t="shared" si="1"/>
        <v>8360757</v>
      </c>
      <c r="W6" s="59">
        <f t="shared" si="1"/>
        <v>26027244</v>
      </c>
      <c r="X6" s="60">
        <f t="shared" si="1"/>
        <v>0</v>
      </c>
      <c r="Y6" s="59">
        <f t="shared" si="1"/>
        <v>26027244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>
        <v>5403595</v>
      </c>
      <c r="I7" s="60">
        <v>1902759</v>
      </c>
      <c r="J7" s="59">
        <v>7306354</v>
      </c>
      <c r="K7" s="59">
        <v>825129</v>
      </c>
      <c r="L7" s="60"/>
      <c r="M7" s="60"/>
      <c r="N7" s="59">
        <v>825129</v>
      </c>
      <c r="O7" s="59">
        <v>646639</v>
      </c>
      <c r="P7" s="60">
        <v>7380046</v>
      </c>
      <c r="Q7" s="60">
        <v>1508319</v>
      </c>
      <c r="R7" s="59">
        <v>9535004</v>
      </c>
      <c r="S7" s="59">
        <v>3314270</v>
      </c>
      <c r="T7" s="60">
        <v>2875680</v>
      </c>
      <c r="U7" s="60">
        <v>2170807</v>
      </c>
      <c r="V7" s="59">
        <v>8360757</v>
      </c>
      <c r="W7" s="59">
        <v>26027244</v>
      </c>
      <c r="X7" s="60"/>
      <c r="Y7" s="59">
        <v>26027244</v>
      </c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999210</v>
      </c>
      <c r="V8" s="59">
        <f t="shared" si="2"/>
        <v>999210</v>
      </c>
      <c r="W8" s="59">
        <f t="shared" si="2"/>
        <v>999210</v>
      </c>
      <c r="X8" s="60">
        <f t="shared" si="2"/>
        <v>0</v>
      </c>
      <c r="Y8" s="59">
        <f t="shared" si="2"/>
        <v>999210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>
        <v>999210</v>
      </c>
      <c r="V9" s="59">
        <v>999210</v>
      </c>
      <c r="W9" s="59">
        <v>999210</v>
      </c>
      <c r="X9" s="60"/>
      <c r="Y9" s="59">
        <v>999210</v>
      </c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36491619</v>
      </c>
      <c r="F11" s="364">
        <f t="shared" si="3"/>
        <v>36491619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36491619</v>
      </c>
      <c r="Y11" s="364">
        <f t="shared" si="3"/>
        <v>-36491619</v>
      </c>
      <c r="Z11" s="365">
        <f>+IF(X11&lt;&gt;0,+(Y11/X11)*100,0)</f>
        <v>-100</v>
      </c>
      <c r="AA11" s="366">
        <f t="shared" si="3"/>
        <v>36491619</v>
      </c>
    </row>
    <row r="12" spans="1:27" ht="12.75">
      <c r="A12" s="291" t="s">
        <v>232</v>
      </c>
      <c r="B12" s="136"/>
      <c r="C12" s="60"/>
      <c r="D12" s="340"/>
      <c r="E12" s="60">
        <v>36491619</v>
      </c>
      <c r="F12" s="59">
        <v>36491619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36491619</v>
      </c>
      <c r="Y12" s="59">
        <v>-36491619</v>
      </c>
      <c r="Z12" s="61">
        <v>-100</v>
      </c>
      <c r="AA12" s="62">
        <v>36491619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28625533</v>
      </c>
      <c r="F13" s="342">
        <f t="shared" si="4"/>
        <v>28625533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28625533</v>
      </c>
      <c r="Y13" s="342">
        <f t="shared" si="4"/>
        <v>-28625533</v>
      </c>
      <c r="Z13" s="335">
        <f>+IF(X13&lt;&gt;0,+(Y13/X13)*100,0)</f>
        <v>-100</v>
      </c>
      <c r="AA13" s="273">
        <f t="shared" si="4"/>
        <v>28625533</v>
      </c>
    </row>
    <row r="14" spans="1:27" ht="12.75">
      <c r="A14" s="291" t="s">
        <v>233</v>
      </c>
      <c r="B14" s="136"/>
      <c r="C14" s="60"/>
      <c r="D14" s="340"/>
      <c r="E14" s="60">
        <v>28625533</v>
      </c>
      <c r="F14" s="59">
        <v>28625533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28625533</v>
      </c>
      <c r="Y14" s="59">
        <v>-28625533</v>
      </c>
      <c r="Z14" s="61">
        <v>-100</v>
      </c>
      <c r="AA14" s="62">
        <v>28625533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10052000</v>
      </c>
      <c r="F15" s="59">
        <f t="shared" si="5"/>
        <v>10052000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10052000</v>
      </c>
      <c r="Y15" s="59">
        <f t="shared" si="5"/>
        <v>-10052000</v>
      </c>
      <c r="Z15" s="61">
        <f>+IF(X15&lt;&gt;0,+(Y15/X15)*100,0)</f>
        <v>-100</v>
      </c>
      <c r="AA15" s="62">
        <f>SUM(AA16:AA20)</f>
        <v>10052000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10052000</v>
      </c>
      <c r="F20" s="59">
        <v>10052000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10052000</v>
      </c>
      <c r="Y20" s="59">
        <v>-10052000</v>
      </c>
      <c r="Z20" s="61">
        <v>-100</v>
      </c>
      <c r="AA20" s="62">
        <v>10052000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500000</v>
      </c>
      <c r="F22" s="345">
        <f t="shared" si="6"/>
        <v>500000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500000</v>
      </c>
      <c r="Y22" s="345">
        <f t="shared" si="6"/>
        <v>-500000</v>
      </c>
      <c r="Z22" s="336">
        <f>+IF(X22&lt;&gt;0,+(Y22/X22)*100,0)</f>
        <v>-100</v>
      </c>
      <c r="AA22" s="350">
        <f>SUM(AA23:AA32)</f>
        <v>500000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500000</v>
      </c>
      <c r="F32" s="59">
        <v>500000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500000</v>
      </c>
      <c r="Y32" s="59">
        <v>-500000</v>
      </c>
      <c r="Z32" s="61">
        <v>-100</v>
      </c>
      <c r="AA32" s="62">
        <v>500000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75669152</v>
      </c>
      <c r="F60" s="264">
        <f t="shared" si="14"/>
        <v>75669152</v>
      </c>
      <c r="G60" s="264">
        <f t="shared" si="14"/>
        <v>0</v>
      </c>
      <c r="H60" s="219">
        <f t="shared" si="14"/>
        <v>5403595</v>
      </c>
      <c r="I60" s="219">
        <f t="shared" si="14"/>
        <v>1902759</v>
      </c>
      <c r="J60" s="264">
        <f t="shared" si="14"/>
        <v>7306354</v>
      </c>
      <c r="K60" s="264">
        <f t="shared" si="14"/>
        <v>825129</v>
      </c>
      <c r="L60" s="219">
        <f t="shared" si="14"/>
        <v>0</v>
      </c>
      <c r="M60" s="219">
        <f t="shared" si="14"/>
        <v>0</v>
      </c>
      <c r="N60" s="264">
        <f t="shared" si="14"/>
        <v>825129</v>
      </c>
      <c r="O60" s="264">
        <f t="shared" si="14"/>
        <v>646639</v>
      </c>
      <c r="P60" s="219">
        <f t="shared" si="14"/>
        <v>7380046</v>
      </c>
      <c r="Q60" s="219">
        <f t="shared" si="14"/>
        <v>1508319</v>
      </c>
      <c r="R60" s="264">
        <f t="shared" si="14"/>
        <v>9535004</v>
      </c>
      <c r="S60" s="264">
        <f t="shared" si="14"/>
        <v>3314270</v>
      </c>
      <c r="T60" s="219">
        <f t="shared" si="14"/>
        <v>2875680</v>
      </c>
      <c r="U60" s="219">
        <f t="shared" si="14"/>
        <v>3170017</v>
      </c>
      <c r="V60" s="264">
        <f t="shared" si="14"/>
        <v>9359967</v>
      </c>
      <c r="W60" s="264">
        <f t="shared" si="14"/>
        <v>27026454</v>
      </c>
      <c r="X60" s="219">
        <f t="shared" si="14"/>
        <v>75669152</v>
      </c>
      <c r="Y60" s="264">
        <f t="shared" si="14"/>
        <v>-48642698</v>
      </c>
      <c r="Z60" s="337">
        <f>+IF(X60&lt;&gt;0,+(Y60/X60)*100,0)</f>
        <v>-64.2833925243407</v>
      </c>
      <c r="AA60" s="232">
        <f>+AA57+AA54+AA51+AA40+AA37+AA34+AA22+AA5</f>
        <v>75669152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2017-08-01T09:50:07Z</dcterms:created>
  <dcterms:modified xsi:type="dcterms:W3CDTF">2017-08-01T09:50:10Z</dcterms:modified>
  <cp:category/>
  <cp:version/>
  <cp:contentType/>
  <cp:contentStatus/>
</cp:coreProperties>
</file>