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<sst xmlns="http://schemas.openxmlformats.org/spreadsheetml/2006/main" count="857" uniqueCount="303">
  <si>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Ramotshere Moiloa(NW385)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</si>
  <si>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</si>
  <si>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</si>
  <si>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</si>
  <si>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</si>
  <si>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</si>
  <si>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</si>
  <si>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</si>
  <si>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</si>
  <si>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</si>
  <si>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</si>
  <si>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</si>
  <si>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</si>
  <si>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</si>
  <si>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</si>
  <si>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</si>
  <si>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</si>
  <si>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</si>
  <si>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</si>
  <si>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</si>
  <si>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</si>
  <si>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</si>
  <si>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</si>
  <si>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</si>
  <si>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</si>
  <si>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</si>
  <si>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</si>
  <si>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</si>
  <si>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</si>
  <si>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</si>
  <si>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</si>
  <si>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</si>
  <si>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</si>
  <si>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</si>
  <si>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</si>
  <si>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</si>
  <si>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</si>
  <si>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</si>
  <si>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</si>
  <si>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</si>
  <si>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</si>
  <si>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</si>
  <si>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</si>
  <si>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</si>
  <si>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</si>
  <si>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</si>
  <si>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</si>
  <si>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</si>
  <si>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</si>
  <si>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</si>
  <si>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</si>
  <si>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</si>
  <si>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</si>
  <si>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</si>
  <si>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</si>
  <si>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</si>
  <si>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</si>
  <si>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</si>
  <si>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</si>
  <si>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</si>
  <si>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</si>
  <si>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</si>
  <si>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</si>
  <si>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</si>
  <si>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</si>
  <si>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</si>
  <si>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</si>
  <si>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</si>
  <si>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</si>
  <si>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</si>
  <si>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Ramotshere Moiloa(NW385)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</si>
  <si>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</si>
  <si>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</si>
  <si>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</si>
  <si>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</si>
  <si>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</si>
  <si>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</si>
  <si>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</si>
  <si>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</si>
  <si>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</si>
  <si>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</si>
  <si>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</si>
  <si>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</si>
  <si>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</si>
  <si>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</si>
  <si>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</si>
  <si>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</si>
  <si>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</si>
  <si>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</si>
  <si>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</si>
  <si>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</si>
  <si>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</si>
  <si>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</si>
  <si>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</si>
  <si>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</si>
  <si>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</si>
  <si>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</si>
  <si>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</si>
  <si>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</si>
  <si>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</si>
  <si>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Ramotshere Moiloa(NW385)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</si>
  <si>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</si>
  <si>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</si>
  <si>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</si>
  <si>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</si>
  <si>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</si>
  <si>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</si>
  <si>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</si>
  <si>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</si>
  <si>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</si>
  <si>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</si>
  <si>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</si>
  <si>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</si>
  <si>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</si>
  <si>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</si>
  <si>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</si>
  <si>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</si>
  <si>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</si>
  <si>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</si>
  <si>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</si>
  <si>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</si>
  <si>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</si>
  <si>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</si>
  <si>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</si>
  <si>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</si>
  <si>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</si>
  <si>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</si>
  <si>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</si>
  <si>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</si>
  <si>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Ramotshere Moiloa(NW385)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</si>
  <si>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</si>
  <si>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</si>
  <si>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</si>
  <si>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</si>
  <si>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</si>
  <si>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</si>
  <si>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</si>
  <si>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</si>
  <si>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</si>
  <si>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</si>
  <si>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Ramotshere Moiloa(NW385)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</si>
  <si>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</si>
  <si>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</si>
  <si>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</si>
  <si>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</si>
  <si>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</si>
  <si>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</si>
  <si>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</si>
  <si>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</si>
  <si>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</si>
  <si>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</si>
  <si>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</si>
  <si>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</si>
  <si>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</si>
  <si>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</si>
  <si>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</si>
  <si>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</si>
  <si>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</si>
  <si>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</si>
  <si>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</si>
  <si>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</si>
  <si>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</si>
  <si>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</si>
  <si>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</si>
  <si>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</si>
  <si>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</si>
  <si>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</si>
  <si>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</si>
  <si>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</si>
  <si>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</si>
  <si>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</si>
  <si>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</si>
  <si>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</si>
  <si>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</si>
  <si>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Ramotshere Moiloa(NW385)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</si>
  <si>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</si>
  <si>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</si>
  <si>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</si>
  <si>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</si>
  <si>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</si>
  <si>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</si>
  <si>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</si>
  <si>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</si>
  <si>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</si>
  <si>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</si>
  <si>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</si>
  <si>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</si>
  <si>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</si>
  <si>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</si>
  <si>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</si>
  <si>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</si>
  <si>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</si>
  <si>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</si>
  <si>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</si>
  <si>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</si>
  <si>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</si>
  <si>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</si>
  <si>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</si>
  <si>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</si>
  <si>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</si>
  <si>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</si>
  <si>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</si>
  <si>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Ramotshere Moiloa(NW385)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</si>
  <si>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</si>
  <si>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</si>
  <si>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</si>
  <si>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</si>
  <si>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</si>
  <si>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</si>
  <si>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</si>
  <si>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</si>
  <si>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</si>
  <si>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</si>
  <si>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</si>
  <si>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</si>
  <si>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</si>
  <si>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</si>
  <si>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</si>
  <si>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</si>
  <si>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</si>
  <si>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</si>
  <si>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</si>
  <si>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</si>
  <si>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</si>
  <si>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</si>
  <si>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</si>
  <si>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</si>
  <si>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Ramotshere Moiloa(NW385)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</si>
  <si>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</si>
  <si>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</si>
  <si>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</si>
  <si>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</si>
  <si>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</si>
  <si>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</si>
  <si>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</si>
  <si>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</si>
  <si>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</si>
  <si>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</si>
  <si>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</si>
  <si>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</si>
  <si>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</si>
  <si>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</si>
  <si>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</si>
  <si>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</si>
  <si>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</si>
  <si>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</si>
  <si>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</si>
  <si>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</si>
  <si>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</si>
  <si>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</si>
  <si>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</si>
  <si>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</si>
  <si>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</si>
  <si>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</si>
  <si>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</si>
  <si>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</si>
  <si>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</si>
  <si>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</si>
  <si>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</si>
  <si>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</si>
  <si>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</si>
  <si>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</si>
  <si>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</si>
  <si>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Ramotshere Moiloa(NW385)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</si>
  <si>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</si>
  <si>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</si>
  <si>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North West: Ramotshere Moiloa(NW385)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</si>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</sst>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24699676</v>
      </c>
      <c r="E5" s="60">
        <v>29934145</v>
      </c>
      <c r="F5" s="60">
        <v>1315207</v>
      </c>
      <c r="G5" s="60">
        <v>1329772</v>
      </c>
      <c r="H5" s="60">
        <v>1329229</v>
      </c>
      <c r="I5" s="60">
        <v>3974208</v>
      </c>
      <c r="J5" s="60">
        <v>1319859</v>
      </c>
      <c r="K5" s="60">
        <v>1820440</v>
      </c>
      <c r="L5" s="60">
        <v>1822957</v>
      </c>
      <c r="M5" s="60">
        <v>4963256</v>
      </c>
      <c r="N5" s="60">
        <v>1324761</v>
      </c>
      <c r="O5" s="60">
        <v>1341229</v>
      </c>
      <c r="P5" s="60">
        <v>1352898</v>
      </c>
      <c r="Q5" s="60">
        <v>4018888</v>
      </c>
      <c r="R5" s="60">
        <v>1340745</v>
      </c>
      <c r="S5" s="60">
        <v>1335266</v>
      </c>
      <c r="T5" s="60">
        <v>300860</v>
      </c>
      <c r="U5" s="60">
        <v>2976871</v>
      </c>
      <c r="V5" s="60">
        <v>15933223</v>
      </c>
      <c r="W5" s="60">
        <v>24699672</v>
      </c>
      <c r="X5" s="60">
        <v>-8766449</v>
      </c>
      <c r="Y5" s="61">
        <v>-35.49</v>
      </c>
      <c r="Z5" s="62">
        <v>29934145</v>
      </c>
    </row>
    <row r="6" spans="1:26" ht="12.75">
      <c r="A6" s="58" t="s">
        <v>32</v>
      </c>
      <c r="B6" s="19">
        <v>0</v>
      </c>
      <c r="C6" s="19">
        <v>0</v>
      </c>
      <c r="D6" s="59">
        <v>73291550</v>
      </c>
      <c r="E6" s="60">
        <v>78867191</v>
      </c>
      <c r="F6" s="60">
        <v>5809915</v>
      </c>
      <c r="G6" s="60">
        <v>5124252</v>
      </c>
      <c r="H6" s="60">
        <v>5439013</v>
      </c>
      <c r="I6" s="60">
        <v>16373180</v>
      </c>
      <c r="J6" s="60">
        <v>6017107</v>
      </c>
      <c r="K6" s="60">
        <v>6175606</v>
      </c>
      <c r="L6" s="60">
        <v>6365357</v>
      </c>
      <c r="M6" s="60">
        <v>18558070</v>
      </c>
      <c r="N6" s="60">
        <v>4971592</v>
      </c>
      <c r="O6" s="60">
        <v>7396169</v>
      </c>
      <c r="P6" s="60">
        <v>4704207</v>
      </c>
      <c r="Q6" s="60">
        <v>17071968</v>
      </c>
      <c r="R6" s="60">
        <v>7307544</v>
      </c>
      <c r="S6" s="60">
        <v>5381710</v>
      </c>
      <c r="T6" s="60">
        <v>8242282</v>
      </c>
      <c r="U6" s="60">
        <v>20931536</v>
      </c>
      <c r="V6" s="60">
        <v>72934754</v>
      </c>
      <c r="W6" s="60">
        <v>73291534</v>
      </c>
      <c r="X6" s="60">
        <v>-356780</v>
      </c>
      <c r="Y6" s="61">
        <v>-0.49</v>
      </c>
      <c r="Z6" s="62">
        <v>78867191</v>
      </c>
    </row>
    <row r="7" spans="1:26" ht="12.75">
      <c r="A7" s="58" t="s">
        <v>33</v>
      </c>
      <c r="B7" s="19">
        <v>0</v>
      </c>
      <c r="C7" s="19">
        <v>0</v>
      </c>
      <c r="D7" s="59">
        <v>151537</v>
      </c>
      <c r="E7" s="60">
        <v>102730</v>
      </c>
      <c r="F7" s="60">
        <v>14027</v>
      </c>
      <c r="G7" s="60">
        <v>0</v>
      </c>
      <c r="H7" s="60">
        <v>0</v>
      </c>
      <c r="I7" s="60">
        <v>14027</v>
      </c>
      <c r="J7" s="60">
        <v>7491</v>
      </c>
      <c r="K7" s="60">
        <v>2914</v>
      </c>
      <c r="L7" s="60">
        <v>3649</v>
      </c>
      <c r="M7" s="60">
        <v>14054</v>
      </c>
      <c r="N7" s="60">
        <v>2692</v>
      </c>
      <c r="O7" s="60">
        <v>34638</v>
      </c>
      <c r="P7" s="60">
        <v>15970</v>
      </c>
      <c r="Q7" s="60">
        <v>53300</v>
      </c>
      <c r="R7" s="60">
        <v>1361</v>
      </c>
      <c r="S7" s="60">
        <v>9630</v>
      </c>
      <c r="T7" s="60">
        <v>70012</v>
      </c>
      <c r="U7" s="60">
        <v>81003</v>
      </c>
      <c r="V7" s="60">
        <v>162384</v>
      </c>
      <c r="W7" s="60">
        <v>151536</v>
      </c>
      <c r="X7" s="60">
        <v>10848</v>
      </c>
      <c r="Y7" s="61">
        <v>7.16</v>
      </c>
      <c r="Z7" s="62">
        <v>102730</v>
      </c>
    </row>
    <row r="8" spans="1:26" ht="12.75">
      <c r="A8" s="58" t="s">
        <v>34</v>
      </c>
      <c r="B8" s="19">
        <v>0</v>
      </c>
      <c r="C8" s="19">
        <v>0</v>
      </c>
      <c r="D8" s="59">
        <v>133599000</v>
      </c>
      <c r="E8" s="60">
        <v>172051763</v>
      </c>
      <c r="F8" s="60">
        <v>52558000</v>
      </c>
      <c r="G8" s="60">
        <v>0</v>
      </c>
      <c r="H8" s="60">
        <v>0</v>
      </c>
      <c r="I8" s="60">
        <v>52558000</v>
      </c>
      <c r="J8" s="60">
        <v>0</v>
      </c>
      <c r="K8" s="60">
        <v>0</v>
      </c>
      <c r="L8" s="60">
        <v>42045999</v>
      </c>
      <c r="M8" s="60">
        <v>42045999</v>
      </c>
      <c r="N8" s="60">
        <v>0</v>
      </c>
      <c r="O8" s="60">
        <v>4644465</v>
      </c>
      <c r="P8" s="60">
        <v>0</v>
      </c>
      <c r="Q8" s="60">
        <v>4644465</v>
      </c>
      <c r="R8" s="60">
        <v>0</v>
      </c>
      <c r="S8" s="60">
        <v>0</v>
      </c>
      <c r="T8" s="60">
        <v>30804536</v>
      </c>
      <c r="U8" s="60">
        <v>30804536</v>
      </c>
      <c r="V8" s="60">
        <v>130053000</v>
      </c>
      <c r="W8" s="60">
        <v>133599000</v>
      </c>
      <c r="X8" s="60">
        <v>-3546000</v>
      </c>
      <c r="Y8" s="61">
        <v>-2.65</v>
      </c>
      <c r="Z8" s="62">
        <v>172051763</v>
      </c>
    </row>
    <row r="9" spans="1:26" ht="12.75">
      <c r="A9" s="58" t="s">
        <v>35</v>
      </c>
      <c r="B9" s="19">
        <v>0</v>
      </c>
      <c r="C9" s="19">
        <v>0</v>
      </c>
      <c r="D9" s="59">
        <v>28355439</v>
      </c>
      <c r="E9" s="60">
        <v>13838238</v>
      </c>
      <c r="F9" s="60">
        <v>1086370</v>
      </c>
      <c r="G9" s="60">
        <v>124067</v>
      </c>
      <c r="H9" s="60">
        <v>1836923</v>
      </c>
      <c r="I9" s="60">
        <v>3047360</v>
      </c>
      <c r="J9" s="60">
        <v>353834</v>
      </c>
      <c r="K9" s="60">
        <v>284726</v>
      </c>
      <c r="L9" s="60">
        <v>64285</v>
      </c>
      <c r="M9" s="60">
        <v>702845</v>
      </c>
      <c r="N9" s="60">
        <v>653838</v>
      </c>
      <c r="O9" s="60">
        <v>377883</v>
      </c>
      <c r="P9" s="60">
        <v>195373</v>
      </c>
      <c r="Q9" s="60">
        <v>1227094</v>
      </c>
      <c r="R9" s="60">
        <v>440477</v>
      </c>
      <c r="S9" s="60">
        <v>96237</v>
      </c>
      <c r="T9" s="60">
        <v>2711784</v>
      </c>
      <c r="U9" s="60">
        <v>3248498</v>
      </c>
      <c r="V9" s="60">
        <v>8225797</v>
      </c>
      <c r="W9" s="60">
        <v>28355436</v>
      </c>
      <c r="X9" s="60">
        <v>-20129639</v>
      </c>
      <c r="Y9" s="61">
        <v>-70.99</v>
      </c>
      <c r="Z9" s="62">
        <v>13838238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260097202</v>
      </c>
      <c r="E10" s="66">
        <f t="shared" si="0"/>
        <v>294794067</v>
      </c>
      <c r="F10" s="66">
        <f t="shared" si="0"/>
        <v>60783519</v>
      </c>
      <c r="G10" s="66">
        <f t="shared" si="0"/>
        <v>6578091</v>
      </c>
      <c r="H10" s="66">
        <f t="shared" si="0"/>
        <v>8605165</v>
      </c>
      <c r="I10" s="66">
        <f t="shared" si="0"/>
        <v>75966775</v>
      </c>
      <c r="J10" s="66">
        <f t="shared" si="0"/>
        <v>7698291</v>
      </c>
      <c r="K10" s="66">
        <f t="shared" si="0"/>
        <v>8283686</v>
      </c>
      <c r="L10" s="66">
        <f t="shared" si="0"/>
        <v>50302247</v>
      </c>
      <c r="M10" s="66">
        <f t="shared" si="0"/>
        <v>66284224</v>
      </c>
      <c r="N10" s="66">
        <f t="shared" si="0"/>
        <v>6952883</v>
      </c>
      <c r="O10" s="66">
        <f t="shared" si="0"/>
        <v>13794384</v>
      </c>
      <c r="P10" s="66">
        <f t="shared" si="0"/>
        <v>6268448</v>
      </c>
      <c r="Q10" s="66">
        <f t="shared" si="0"/>
        <v>27015715</v>
      </c>
      <c r="R10" s="66">
        <f t="shared" si="0"/>
        <v>9090127</v>
      </c>
      <c r="S10" s="66">
        <f t="shared" si="0"/>
        <v>6822843</v>
      </c>
      <c r="T10" s="66">
        <f t="shared" si="0"/>
        <v>42129474</v>
      </c>
      <c r="U10" s="66">
        <f t="shared" si="0"/>
        <v>58042444</v>
      </c>
      <c r="V10" s="66">
        <f t="shared" si="0"/>
        <v>227309158</v>
      </c>
      <c r="W10" s="66">
        <f t="shared" si="0"/>
        <v>260097178</v>
      </c>
      <c r="X10" s="66">
        <f t="shared" si="0"/>
        <v>-32788020</v>
      </c>
      <c r="Y10" s="67">
        <f>+IF(W10&lt;&gt;0,(X10/W10)*100,0)</f>
        <v>-12.606065260731125</v>
      </c>
      <c r="Z10" s="68">
        <f t="shared" si="0"/>
        <v>294794067</v>
      </c>
    </row>
    <row r="11" spans="1:26" ht="12.75">
      <c r="A11" s="58" t="s">
        <v>37</v>
      </c>
      <c r="B11" s="19">
        <v>0</v>
      </c>
      <c r="C11" s="19">
        <v>0</v>
      </c>
      <c r="D11" s="59">
        <v>116377002</v>
      </c>
      <c r="E11" s="60">
        <v>121879841</v>
      </c>
      <c r="F11" s="60">
        <v>10110600</v>
      </c>
      <c r="G11" s="60">
        <v>9553647</v>
      </c>
      <c r="H11" s="60">
        <v>10407677</v>
      </c>
      <c r="I11" s="60">
        <v>30071924</v>
      </c>
      <c r="J11" s="60">
        <v>9453120</v>
      </c>
      <c r="K11" s="60">
        <v>10241817</v>
      </c>
      <c r="L11" s="60">
        <v>10726449</v>
      </c>
      <c r="M11" s="60">
        <v>30421386</v>
      </c>
      <c r="N11" s="60">
        <v>9028994</v>
      </c>
      <c r="O11" s="60">
        <v>9382699</v>
      </c>
      <c r="P11" s="60">
        <v>9589106</v>
      </c>
      <c r="Q11" s="60">
        <v>28000799</v>
      </c>
      <c r="R11" s="60">
        <v>9621745</v>
      </c>
      <c r="S11" s="60">
        <v>9242964</v>
      </c>
      <c r="T11" s="60">
        <v>7400435</v>
      </c>
      <c r="U11" s="60">
        <v>26265144</v>
      </c>
      <c r="V11" s="60">
        <v>114759253</v>
      </c>
      <c r="W11" s="60">
        <v>116377009</v>
      </c>
      <c r="X11" s="60">
        <v>-1617756</v>
      </c>
      <c r="Y11" s="61">
        <v>-1.39</v>
      </c>
      <c r="Z11" s="62">
        <v>121879841</v>
      </c>
    </row>
    <row r="12" spans="1:26" ht="12.75">
      <c r="A12" s="58" t="s">
        <v>38</v>
      </c>
      <c r="B12" s="19">
        <v>0</v>
      </c>
      <c r="C12" s="19">
        <v>0</v>
      </c>
      <c r="D12" s="59">
        <v>15495108</v>
      </c>
      <c r="E12" s="60">
        <v>11746094</v>
      </c>
      <c r="F12" s="60">
        <v>455545</v>
      </c>
      <c r="G12" s="60">
        <v>689714</v>
      </c>
      <c r="H12" s="60">
        <v>616809</v>
      </c>
      <c r="I12" s="60">
        <v>1762068</v>
      </c>
      <c r="J12" s="60">
        <v>626136</v>
      </c>
      <c r="K12" s="60">
        <v>635576</v>
      </c>
      <c r="L12" s="60">
        <v>630182</v>
      </c>
      <c r="M12" s="60">
        <v>1891894</v>
      </c>
      <c r="N12" s="60">
        <v>630182</v>
      </c>
      <c r="O12" s="60">
        <v>630182</v>
      </c>
      <c r="P12" s="60">
        <v>630182</v>
      </c>
      <c r="Q12" s="60">
        <v>1890546</v>
      </c>
      <c r="R12" s="60">
        <v>630182</v>
      </c>
      <c r="S12" s="60">
        <v>630182</v>
      </c>
      <c r="T12" s="60">
        <v>1062341</v>
      </c>
      <c r="U12" s="60">
        <v>2322705</v>
      </c>
      <c r="V12" s="60">
        <v>7867213</v>
      </c>
      <c r="W12" s="60">
        <v>15495108</v>
      </c>
      <c r="X12" s="60">
        <v>-7627895</v>
      </c>
      <c r="Y12" s="61">
        <v>-49.23</v>
      </c>
      <c r="Z12" s="62">
        <v>11746094</v>
      </c>
    </row>
    <row r="13" spans="1:26" ht="12.75">
      <c r="A13" s="58" t="s">
        <v>279</v>
      </c>
      <c r="B13" s="19">
        <v>0</v>
      </c>
      <c r="C13" s="19">
        <v>0</v>
      </c>
      <c r="D13" s="59">
        <v>40000000</v>
      </c>
      <c r="E13" s="60">
        <v>40000000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39999995</v>
      </c>
      <c r="X13" s="60">
        <v>-39999995</v>
      </c>
      <c r="Y13" s="61">
        <v>-100</v>
      </c>
      <c r="Z13" s="62">
        <v>40000000</v>
      </c>
    </row>
    <row r="14" spans="1:26" ht="12.75">
      <c r="A14" s="58" t="s">
        <v>40</v>
      </c>
      <c r="B14" s="19">
        <v>0</v>
      </c>
      <c r="C14" s="19">
        <v>0</v>
      </c>
      <c r="D14" s="59">
        <v>1284985</v>
      </c>
      <c r="E14" s="60">
        <v>2055256</v>
      </c>
      <c r="F14" s="60">
        <v>71637</v>
      </c>
      <c r="G14" s="60">
        <v>80603</v>
      </c>
      <c r="H14" s="60">
        <v>80603</v>
      </c>
      <c r="I14" s="60">
        <v>232843</v>
      </c>
      <c r="J14" s="60">
        <v>160164</v>
      </c>
      <c r="K14" s="60">
        <v>158425</v>
      </c>
      <c r="L14" s="60">
        <v>136868</v>
      </c>
      <c r="M14" s="60">
        <v>455457</v>
      </c>
      <c r="N14" s="60">
        <v>502525</v>
      </c>
      <c r="O14" s="60">
        <v>166418</v>
      </c>
      <c r="P14" s="60">
        <v>129436</v>
      </c>
      <c r="Q14" s="60">
        <v>798379</v>
      </c>
      <c r="R14" s="60">
        <v>-41681</v>
      </c>
      <c r="S14" s="60">
        <v>148397</v>
      </c>
      <c r="T14" s="60">
        <v>714161</v>
      </c>
      <c r="U14" s="60">
        <v>820877</v>
      </c>
      <c r="V14" s="60">
        <v>2307556</v>
      </c>
      <c r="W14" s="60">
        <v>1284984</v>
      </c>
      <c r="X14" s="60">
        <v>1022572</v>
      </c>
      <c r="Y14" s="61">
        <v>79.58</v>
      </c>
      <c r="Z14" s="62">
        <v>2055256</v>
      </c>
    </row>
    <row r="15" spans="1:26" ht="12.75">
      <c r="A15" s="58" t="s">
        <v>41</v>
      </c>
      <c r="B15" s="19">
        <v>0</v>
      </c>
      <c r="C15" s="19">
        <v>0</v>
      </c>
      <c r="D15" s="59">
        <v>59198331</v>
      </c>
      <c r="E15" s="60">
        <v>52909745</v>
      </c>
      <c r="F15" s="60">
        <v>5161946</v>
      </c>
      <c r="G15" s="60">
        <v>5202749</v>
      </c>
      <c r="H15" s="60">
        <v>4212144</v>
      </c>
      <c r="I15" s="60">
        <v>14576839</v>
      </c>
      <c r="J15" s="60">
        <v>2540966</v>
      </c>
      <c r="K15" s="60">
        <v>2993919</v>
      </c>
      <c r="L15" s="60">
        <v>5184408</v>
      </c>
      <c r="M15" s="60">
        <v>10719293</v>
      </c>
      <c r="N15" s="60">
        <v>3145995</v>
      </c>
      <c r="O15" s="60">
        <v>3287475</v>
      </c>
      <c r="P15" s="60">
        <v>3374385</v>
      </c>
      <c r="Q15" s="60">
        <v>9807855</v>
      </c>
      <c r="R15" s="60">
        <v>3106275</v>
      </c>
      <c r="S15" s="60">
        <v>2952852</v>
      </c>
      <c r="T15" s="60">
        <v>8115979</v>
      </c>
      <c r="U15" s="60">
        <v>14175106</v>
      </c>
      <c r="V15" s="60">
        <v>49279093</v>
      </c>
      <c r="W15" s="60">
        <v>59198339</v>
      </c>
      <c r="X15" s="60">
        <v>-9919246</v>
      </c>
      <c r="Y15" s="61">
        <v>-16.76</v>
      </c>
      <c r="Z15" s="62">
        <v>52909745</v>
      </c>
    </row>
    <row r="16" spans="1:26" ht="12.75">
      <c r="A16" s="69" t="s">
        <v>42</v>
      </c>
      <c r="B16" s="19">
        <v>0</v>
      </c>
      <c r="C16" s="19">
        <v>0</v>
      </c>
      <c r="D16" s="59">
        <v>11054000</v>
      </c>
      <c r="E16" s="60">
        <v>6374730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648155</v>
      </c>
      <c r="L16" s="60">
        <v>0</v>
      </c>
      <c r="M16" s="60">
        <v>648155</v>
      </c>
      <c r="N16" s="60">
        <v>0</v>
      </c>
      <c r="O16" s="60">
        <v>17700</v>
      </c>
      <c r="P16" s="60">
        <v>0</v>
      </c>
      <c r="Q16" s="60">
        <v>17700</v>
      </c>
      <c r="R16" s="60">
        <v>0</v>
      </c>
      <c r="S16" s="60">
        <v>57868</v>
      </c>
      <c r="T16" s="60">
        <v>2077258</v>
      </c>
      <c r="U16" s="60">
        <v>2135126</v>
      </c>
      <c r="V16" s="60">
        <v>2800981</v>
      </c>
      <c r="W16" s="60">
        <v>11054004</v>
      </c>
      <c r="X16" s="60">
        <v>-8253023</v>
      </c>
      <c r="Y16" s="61">
        <v>-74.66</v>
      </c>
      <c r="Z16" s="62">
        <v>6374730</v>
      </c>
    </row>
    <row r="17" spans="1:26" ht="12.75">
      <c r="A17" s="58" t="s">
        <v>43</v>
      </c>
      <c r="B17" s="19">
        <v>0</v>
      </c>
      <c r="C17" s="19">
        <v>0</v>
      </c>
      <c r="D17" s="59">
        <v>49828567</v>
      </c>
      <c r="E17" s="60">
        <v>72260853</v>
      </c>
      <c r="F17" s="60">
        <v>4972136</v>
      </c>
      <c r="G17" s="60">
        <v>3121382</v>
      </c>
      <c r="H17" s="60">
        <v>2330206</v>
      </c>
      <c r="I17" s="60">
        <v>10423724</v>
      </c>
      <c r="J17" s="60">
        <v>1485026</v>
      </c>
      <c r="K17" s="60">
        <v>1908391</v>
      </c>
      <c r="L17" s="60">
        <v>2431324</v>
      </c>
      <c r="M17" s="60">
        <v>5824741</v>
      </c>
      <c r="N17" s="60">
        <v>2939617</v>
      </c>
      <c r="O17" s="60">
        <v>2070626</v>
      </c>
      <c r="P17" s="60">
        <v>1125178</v>
      </c>
      <c r="Q17" s="60">
        <v>6135421</v>
      </c>
      <c r="R17" s="60">
        <v>2908340</v>
      </c>
      <c r="S17" s="60">
        <v>2971860</v>
      </c>
      <c r="T17" s="60">
        <v>22527585</v>
      </c>
      <c r="U17" s="60">
        <v>28407785</v>
      </c>
      <c r="V17" s="60">
        <v>50791671</v>
      </c>
      <c r="W17" s="60">
        <v>49828573</v>
      </c>
      <c r="X17" s="60">
        <v>963098</v>
      </c>
      <c r="Y17" s="61">
        <v>1.93</v>
      </c>
      <c r="Z17" s="62">
        <v>72260853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293237993</v>
      </c>
      <c r="E18" s="73">
        <f t="shared" si="1"/>
        <v>307226519</v>
      </c>
      <c r="F18" s="73">
        <f t="shared" si="1"/>
        <v>20771864</v>
      </c>
      <c r="G18" s="73">
        <f t="shared" si="1"/>
        <v>18648095</v>
      </c>
      <c r="H18" s="73">
        <f t="shared" si="1"/>
        <v>17647439</v>
      </c>
      <c r="I18" s="73">
        <f t="shared" si="1"/>
        <v>57067398</v>
      </c>
      <c r="J18" s="73">
        <f t="shared" si="1"/>
        <v>14265412</v>
      </c>
      <c r="K18" s="73">
        <f t="shared" si="1"/>
        <v>16586283</v>
      </c>
      <c r="L18" s="73">
        <f t="shared" si="1"/>
        <v>19109231</v>
      </c>
      <c r="M18" s="73">
        <f t="shared" si="1"/>
        <v>49960926</v>
      </c>
      <c r="N18" s="73">
        <f t="shared" si="1"/>
        <v>16247313</v>
      </c>
      <c r="O18" s="73">
        <f t="shared" si="1"/>
        <v>15555100</v>
      </c>
      <c r="P18" s="73">
        <f t="shared" si="1"/>
        <v>14848287</v>
      </c>
      <c r="Q18" s="73">
        <f t="shared" si="1"/>
        <v>46650700</v>
      </c>
      <c r="R18" s="73">
        <f t="shared" si="1"/>
        <v>16224861</v>
      </c>
      <c r="S18" s="73">
        <f t="shared" si="1"/>
        <v>16004123</v>
      </c>
      <c r="T18" s="73">
        <f t="shared" si="1"/>
        <v>41897759</v>
      </c>
      <c r="U18" s="73">
        <f t="shared" si="1"/>
        <v>74126743</v>
      </c>
      <c r="V18" s="73">
        <f t="shared" si="1"/>
        <v>227805767</v>
      </c>
      <c r="W18" s="73">
        <f t="shared" si="1"/>
        <v>293238012</v>
      </c>
      <c r="X18" s="73">
        <f t="shared" si="1"/>
        <v>-65432245</v>
      </c>
      <c r="Y18" s="67">
        <f>+IF(W18&lt;&gt;0,(X18/W18)*100,0)</f>
        <v>-22.313698198172208</v>
      </c>
      <c r="Z18" s="74">
        <f t="shared" si="1"/>
        <v>307226519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-33140791</v>
      </c>
      <c r="E19" s="77">
        <f t="shared" si="2"/>
        <v>-12432452</v>
      </c>
      <c r="F19" s="77">
        <f t="shared" si="2"/>
        <v>40011655</v>
      </c>
      <c r="G19" s="77">
        <f t="shared" si="2"/>
        <v>-12070004</v>
      </c>
      <c r="H19" s="77">
        <f t="shared" si="2"/>
        <v>-9042274</v>
      </c>
      <c r="I19" s="77">
        <f t="shared" si="2"/>
        <v>18899377</v>
      </c>
      <c r="J19" s="77">
        <f t="shared" si="2"/>
        <v>-6567121</v>
      </c>
      <c r="K19" s="77">
        <f t="shared" si="2"/>
        <v>-8302597</v>
      </c>
      <c r="L19" s="77">
        <f t="shared" si="2"/>
        <v>31193016</v>
      </c>
      <c r="M19" s="77">
        <f t="shared" si="2"/>
        <v>16323298</v>
      </c>
      <c r="N19" s="77">
        <f t="shared" si="2"/>
        <v>-9294430</v>
      </c>
      <c r="O19" s="77">
        <f t="shared" si="2"/>
        <v>-1760716</v>
      </c>
      <c r="P19" s="77">
        <f t="shared" si="2"/>
        <v>-8579839</v>
      </c>
      <c r="Q19" s="77">
        <f t="shared" si="2"/>
        <v>-19634985</v>
      </c>
      <c r="R19" s="77">
        <f t="shared" si="2"/>
        <v>-7134734</v>
      </c>
      <c r="S19" s="77">
        <f t="shared" si="2"/>
        <v>-9181280</v>
      </c>
      <c r="T19" s="77">
        <f t="shared" si="2"/>
        <v>231715</v>
      </c>
      <c r="U19" s="77">
        <f t="shared" si="2"/>
        <v>-16084299</v>
      </c>
      <c r="V19" s="77">
        <f t="shared" si="2"/>
        <v>-496609</v>
      </c>
      <c r="W19" s="77">
        <f>IF(E10=E18,0,W10-W18)</f>
        <v>-33140834</v>
      </c>
      <c r="X19" s="77">
        <f t="shared" si="2"/>
        <v>32644225</v>
      </c>
      <c r="Y19" s="78">
        <f>+IF(W19&lt;&gt;0,(X19/W19)*100,0)</f>
        <v>-98.50151930394992</v>
      </c>
      <c r="Z19" s="79">
        <f t="shared" si="2"/>
        <v>-12432452</v>
      </c>
    </row>
    <row r="20" spans="1:26" ht="12.75">
      <c r="A20" s="58" t="s">
        <v>46</v>
      </c>
      <c r="B20" s="19">
        <v>0</v>
      </c>
      <c r="C20" s="19">
        <v>0</v>
      </c>
      <c r="D20" s="59">
        <v>31914000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37460000</v>
      </c>
      <c r="U20" s="60">
        <v>37460000</v>
      </c>
      <c r="V20" s="60">
        <v>37460000</v>
      </c>
      <c r="W20" s="60">
        <v>31914000</v>
      </c>
      <c r="X20" s="60">
        <v>5546000</v>
      </c>
      <c r="Y20" s="61">
        <v>17.38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-1226791</v>
      </c>
      <c r="E22" s="88">
        <f t="shared" si="3"/>
        <v>-12432452</v>
      </c>
      <c r="F22" s="88">
        <f t="shared" si="3"/>
        <v>40011655</v>
      </c>
      <c r="G22" s="88">
        <f t="shared" si="3"/>
        <v>-12070004</v>
      </c>
      <c r="H22" s="88">
        <f t="shared" si="3"/>
        <v>-9042274</v>
      </c>
      <c r="I22" s="88">
        <f t="shared" si="3"/>
        <v>18899377</v>
      </c>
      <c r="J22" s="88">
        <f t="shared" si="3"/>
        <v>-6567121</v>
      </c>
      <c r="K22" s="88">
        <f t="shared" si="3"/>
        <v>-8302597</v>
      </c>
      <c r="L22" s="88">
        <f t="shared" si="3"/>
        <v>31193016</v>
      </c>
      <c r="M22" s="88">
        <f t="shared" si="3"/>
        <v>16323298</v>
      </c>
      <c r="N22" s="88">
        <f t="shared" si="3"/>
        <v>-9294430</v>
      </c>
      <c r="O22" s="88">
        <f t="shared" si="3"/>
        <v>-1760716</v>
      </c>
      <c r="P22" s="88">
        <f t="shared" si="3"/>
        <v>-8579839</v>
      </c>
      <c r="Q22" s="88">
        <f t="shared" si="3"/>
        <v>-19634985</v>
      </c>
      <c r="R22" s="88">
        <f t="shared" si="3"/>
        <v>-7134734</v>
      </c>
      <c r="S22" s="88">
        <f t="shared" si="3"/>
        <v>-9181280</v>
      </c>
      <c r="T22" s="88">
        <f t="shared" si="3"/>
        <v>37691715</v>
      </c>
      <c r="U22" s="88">
        <f t="shared" si="3"/>
        <v>21375701</v>
      </c>
      <c r="V22" s="88">
        <f t="shared" si="3"/>
        <v>36963391</v>
      </c>
      <c r="W22" s="88">
        <f t="shared" si="3"/>
        <v>-1226834</v>
      </c>
      <c r="X22" s="88">
        <f t="shared" si="3"/>
        <v>38190225</v>
      </c>
      <c r="Y22" s="89">
        <f>+IF(W22&lt;&gt;0,(X22/W22)*100,0)</f>
        <v>-3112.9089184029785</v>
      </c>
      <c r="Z22" s="90">
        <f t="shared" si="3"/>
        <v>-12432452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-1226791</v>
      </c>
      <c r="E24" s="77">
        <f t="shared" si="4"/>
        <v>-12432452</v>
      </c>
      <c r="F24" s="77">
        <f t="shared" si="4"/>
        <v>40011655</v>
      </c>
      <c r="G24" s="77">
        <f t="shared" si="4"/>
        <v>-12070004</v>
      </c>
      <c r="H24" s="77">
        <f t="shared" si="4"/>
        <v>-9042274</v>
      </c>
      <c r="I24" s="77">
        <f t="shared" si="4"/>
        <v>18899377</v>
      </c>
      <c r="J24" s="77">
        <f t="shared" si="4"/>
        <v>-6567121</v>
      </c>
      <c r="K24" s="77">
        <f t="shared" si="4"/>
        <v>-8302597</v>
      </c>
      <c r="L24" s="77">
        <f t="shared" si="4"/>
        <v>31193016</v>
      </c>
      <c r="M24" s="77">
        <f t="shared" si="4"/>
        <v>16323298</v>
      </c>
      <c r="N24" s="77">
        <f t="shared" si="4"/>
        <v>-9294430</v>
      </c>
      <c r="O24" s="77">
        <f t="shared" si="4"/>
        <v>-1760716</v>
      </c>
      <c r="P24" s="77">
        <f t="shared" si="4"/>
        <v>-8579839</v>
      </c>
      <c r="Q24" s="77">
        <f t="shared" si="4"/>
        <v>-19634985</v>
      </c>
      <c r="R24" s="77">
        <f t="shared" si="4"/>
        <v>-7134734</v>
      </c>
      <c r="S24" s="77">
        <f t="shared" si="4"/>
        <v>-9181280</v>
      </c>
      <c r="T24" s="77">
        <f t="shared" si="4"/>
        <v>37691715</v>
      </c>
      <c r="U24" s="77">
        <f t="shared" si="4"/>
        <v>21375701</v>
      </c>
      <c r="V24" s="77">
        <f t="shared" si="4"/>
        <v>36963391</v>
      </c>
      <c r="W24" s="77">
        <f t="shared" si="4"/>
        <v>-1226834</v>
      </c>
      <c r="X24" s="77">
        <f t="shared" si="4"/>
        <v>38190225</v>
      </c>
      <c r="Y24" s="78">
        <f>+IF(W24&lt;&gt;0,(X24/W24)*100,0)</f>
        <v>-3112.9089184029785</v>
      </c>
      <c r="Z24" s="79">
        <f t="shared" si="4"/>
        <v>-12432452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33532950</v>
      </c>
      <c r="E27" s="100">
        <v>35082000</v>
      </c>
      <c r="F27" s="100">
        <v>10021655</v>
      </c>
      <c r="G27" s="100">
        <v>2132649</v>
      </c>
      <c r="H27" s="100">
        <v>0</v>
      </c>
      <c r="I27" s="100">
        <v>12154304</v>
      </c>
      <c r="J27" s="100">
        <v>369361</v>
      </c>
      <c r="K27" s="100">
        <v>0</v>
      </c>
      <c r="L27" s="100">
        <v>14183751</v>
      </c>
      <c r="M27" s="100">
        <v>14553112</v>
      </c>
      <c r="N27" s="100">
        <v>0</v>
      </c>
      <c r="O27" s="100">
        <v>759000</v>
      </c>
      <c r="P27" s="100">
        <v>2772771</v>
      </c>
      <c r="Q27" s="100">
        <v>3531771</v>
      </c>
      <c r="R27" s="100">
        <v>5167365</v>
      </c>
      <c r="S27" s="100">
        <v>3443431</v>
      </c>
      <c r="T27" s="100">
        <v>3685352</v>
      </c>
      <c r="U27" s="100">
        <v>12296148</v>
      </c>
      <c r="V27" s="100">
        <v>42535335</v>
      </c>
      <c r="W27" s="100">
        <v>35082000</v>
      </c>
      <c r="X27" s="100">
        <v>7453335</v>
      </c>
      <c r="Y27" s="101">
        <v>21.25</v>
      </c>
      <c r="Z27" s="102">
        <v>35082000</v>
      </c>
    </row>
    <row r="28" spans="1:26" ht="12.75">
      <c r="A28" s="103" t="s">
        <v>46</v>
      </c>
      <c r="B28" s="19">
        <v>0</v>
      </c>
      <c r="C28" s="19">
        <v>0</v>
      </c>
      <c r="D28" s="59">
        <v>31914000</v>
      </c>
      <c r="E28" s="60">
        <v>33732000</v>
      </c>
      <c r="F28" s="60">
        <v>10021655</v>
      </c>
      <c r="G28" s="60">
        <v>2132649</v>
      </c>
      <c r="H28" s="60">
        <v>0</v>
      </c>
      <c r="I28" s="60">
        <v>12154304</v>
      </c>
      <c r="J28" s="60">
        <v>369361</v>
      </c>
      <c r="K28" s="60">
        <v>0</v>
      </c>
      <c r="L28" s="60">
        <v>14183751</v>
      </c>
      <c r="M28" s="60">
        <v>14553112</v>
      </c>
      <c r="N28" s="60">
        <v>0</v>
      </c>
      <c r="O28" s="60">
        <v>0</v>
      </c>
      <c r="P28" s="60">
        <v>2772771</v>
      </c>
      <c r="Q28" s="60">
        <v>2772771</v>
      </c>
      <c r="R28" s="60">
        <v>5167365</v>
      </c>
      <c r="S28" s="60">
        <v>3443431</v>
      </c>
      <c r="T28" s="60">
        <v>3685352</v>
      </c>
      <c r="U28" s="60">
        <v>12296148</v>
      </c>
      <c r="V28" s="60">
        <v>41776335</v>
      </c>
      <c r="W28" s="60">
        <v>33732000</v>
      </c>
      <c r="X28" s="60">
        <v>8044335</v>
      </c>
      <c r="Y28" s="61">
        <v>23.85</v>
      </c>
      <c r="Z28" s="62">
        <v>33732000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1618950</v>
      </c>
      <c r="E31" s="60">
        <v>1350000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759000</v>
      </c>
      <c r="P31" s="60">
        <v>0</v>
      </c>
      <c r="Q31" s="60">
        <v>759000</v>
      </c>
      <c r="R31" s="60">
        <v>0</v>
      </c>
      <c r="S31" s="60">
        <v>0</v>
      </c>
      <c r="T31" s="60">
        <v>0</v>
      </c>
      <c r="U31" s="60">
        <v>0</v>
      </c>
      <c r="V31" s="60">
        <v>759000</v>
      </c>
      <c r="W31" s="60">
        <v>1350000</v>
      </c>
      <c r="X31" s="60">
        <v>-591000</v>
      </c>
      <c r="Y31" s="61">
        <v>-43.78</v>
      </c>
      <c r="Z31" s="62">
        <v>1350000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33532950</v>
      </c>
      <c r="E32" s="100">
        <f t="shared" si="5"/>
        <v>35082000</v>
      </c>
      <c r="F32" s="100">
        <f t="shared" si="5"/>
        <v>10021655</v>
      </c>
      <c r="G32" s="100">
        <f t="shared" si="5"/>
        <v>2132649</v>
      </c>
      <c r="H32" s="100">
        <f t="shared" si="5"/>
        <v>0</v>
      </c>
      <c r="I32" s="100">
        <f t="shared" si="5"/>
        <v>12154304</v>
      </c>
      <c r="J32" s="100">
        <f t="shared" si="5"/>
        <v>369361</v>
      </c>
      <c r="K32" s="100">
        <f t="shared" si="5"/>
        <v>0</v>
      </c>
      <c r="L32" s="100">
        <f t="shared" si="5"/>
        <v>14183751</v>
      </c>
      <c r="M32" s="100">
        <f t="shared" si="5"/>
        <v>14553112</v>
      </c>
      <c r="N32" s="100">
        <f t="shared" si="5"/>
        <v>0</v>
      </c>
      <c r="O32" s="100">
        <f t="shared" si="5"/>
        <v>759000</v>
      </c>
      <c r="P32" s="100">
        <f t="shared" si="5"/>
        <v>2772771</v>
      </c>
      <c r="Q32" s="100">
        <f t="shared" si="5"/>
        <v>3531771</v>
      </c>
      <c r="R32" s="100">
        <f t="shared" si="5"/>
        <v>5167365</v>
      </c>
      <c r="S32" s="100">
        <f t="shared" si="5"/>
        <v>3443431</v>
      </c>
      <c r="T32" s="100">
        <f t="shared" si="5"/>
        <v>3685352</v>
      </c>
      <c r="U32" s="100">
        <f t="shared" si="5"/>
        <v>12296148</v>
      </c>
      <c r="V32" s="100">
        <f t="shared" si="5"/>
        <v>42535335</v>
      </c>
      <c r="W32" s="100">
        <f t="shared" si="5"/>
        <v>35082000</v>
      </c>
      <c r="X32" s="100">
        <f t="shared" si="5"/>
        <v>7453335</v>
      </c>
      <c r="Y32" s="101">
        <f>+IF(W32&lt;&gt;0,(X32/W32)*100,0)</f>
        <v>21.24546776124508</v>
      </c>
      <c r="Z32" s="102">
        <f t="shared" si="5"/>
        <v>35082000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167381773</v>
      </c>
      <c r="E35" s="60">
        <v>236793720</v>
      </c>
      <c r="F35" s="60">
        <v>0</v>
      </c>
      <c r="G35" s="60">
        <v>0</v>
      </c>
      <c r="H35" s="60">
        <v>209119941</v>
      </c>
      <c r="I35" s="60">
        <v>209119941</v>
      </c>
      <c r="J35" s="60">
        <v>204953939</v>
      </c>
      <c r="K35" s="60">
        <v>201333121</v>
      </c>
      <c r="L35" s="60">
        <v>0</v>
      </c>
      <c r="M35" s="60">
        <v>0</v>
      </c>
      <c r="N35" s="60">
        <v>221912021</v>
      </c>
      <c r="O35" s="60">
        <v>216820643</v>
      </c>
      <c r="P35" s="60">
        <v>234416120</v>
      </c>
      <c r="Q35" s="60">
        <v>234416120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236793720</v>
      </c>
      <c r="X35" s="60">
        <v>-236793720</v>
      </c>
      <c r="Y35" s="61">
        <v>-100</v>
      </c>
      <c r="Z35" s="62">
        <v>236793720</v>
      </c>
    </row>
    <row r="36" spans="1:26" ht="12.75">
      <c r="A36" s="58" t="s">
        <v>57</v>
      </c>
      <c r="B36" s="19">
        <v>0</v>
      </c>
      <c r="C36" s="19">
        <v>0</v>
      </c>
      <c r="D36" s="59">
        <v>601498519</v>
      </c>
      <c r="E36" s="60">
        <v>581514062</v>
      </c>
      <c r="F36" s="60">
        <v>0</v>
      </c>
      <c r="G36" s="60">
        <v>0</v>
      </c>
      <c r="H36" s="60">
        <v>598172388</v>
      </c>
      <c r="I36" s="60">
        <v>598172388</v>
      </c>
      <c r="J36" s="60">
        <v>598172388</v>
      </c>
      <c r="K36" s="60">
        <v>605876197</v>
      </c>
      <c r="L36" s="60">
        <v>0</v>
      </c>
      <c r="M36" s="60">
        <v>0</v>
      </c>
      <c r="N36" s="60">
        <v>608689354</v>
      </c>
      <c r="O36" s="60">
        <v>610344290</v>
      </c>
      <c r="P36" s="60">
        <v>614317749</v>
      </c>
      <c r="Q36" s="60">
        <v>614317749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581514062</v>
      </c>
      <c r="X36" s="60">
        <v>-581514062</v>
      </c>
      <c r="Y36" s="61">
        <v>-100</v>
      </c>
      <c r="Z36" s="62">
        <v>581514062</v>
      </c>
    </row>
    <row r="37" spans="1:26" ht="12.75">
      <c r="A37" s="58" t="s">
        <v>58</v>
      </c>
      <c r="B37" s="19">
        <v>0</v>
      </c>
      <c r="C37" s="19">
        <v>0</v>
      </c>
      <c r="D37" s="59">
        <v>156729958</v>
      </c>
      <c r="E37" s="60">
        <v>34322173</v>
      </c>
      <c r="F37" s="60">
        <v>0</v>
      </c>
      <c r="G37" s="60">
        <v>0</v>
      </c>
      <c r="H37" s="60">
        <v>189784324</v>
      </c>
      <c r="I37" s="60">
        <v>189784324</v>
      </c>
      <c r="J37" s="60">
        <v>194494646</v>
      </c>
      <c r="K37" s="60">
        <v>207540169</v>
      </c>
      <c r="L37" s="60">
        <v>0</v>
      </c>
      <c r="M37" s="60">
        <v>0</v>
      </c>
      <c r="N37" s="60">
        <v>215965002</v>
      </c>
      <c r="O37" s="60">
        <v>218037120</v>
      </c>
      <c r="P37" s="60">
        <v>251468717</v>
      </c>
      <c r="Q37" s="60">
        <v>251468717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34322173</v>
      </c>
      <c r="X37" s="60">
        <v>-34322173</v>
      </c>
      <c r="Y37" s="61">
        <v>-100</v>
      </c>
      <c r="Z37" s="62">
        <v>34322173</v>
      </c>
    </row>
    <row r="38" spans="1:26" ht="12.75">
      <c r="A38" s="58" t="s">
        <v>59</v>
      </c>
      <c r="B38" s="19">
        <v>0</v>
      </c>
      <c r="C38" s="19">
        <v>0</v>
      </c>
      <c r="D38" s="59">
        <v>39356098</v>
      </c>
      <c r="E38" s="60">
        <v>39356098</v>
      </c>
      <c r="F38" s="60">
        <v>0</v>
      </c>
      <c r="G38" s="60">
        <v>0</v>
      </c>
      <c r="H38" s="60">
        <v>57509350</v>
      </c>
      <c r="I38" s="60">
        <v>57509350</v>
      </c>
      <c r="J38" s="60">
        <v>57509350</v>
      </c>
      <c r="K38" s="60">
        <v>57509350</v>
      </c>
      <c r="L38" s="60">
        <v>0</v>
      </c>
      <c r="M38" s="60">
        <v>0</v>
      </c>
      <c r="N38" s="60">
        <v>57095059</v>
      </c>
      <c r="O38" s="60">
        <v>57095059</v>
      </c>
      <c r="P38" s="60">
        <v>57095059</v>
      </c>
      <c r="Q38" s="60">
        <v>57095059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39356098</v>
      </c>
      <c r="X38" s="60">
        <v>-39356098</v>
      </c>
      <c r="Y38" s="61">
        <v>-100</v>
      </c>
      <c r="Z38" s="62">
        <v>39356098</v>
      </c>
    </row>
    <row r="39" spans="1:26" ht="12.75">
      <c r="A39" s="58" t="s">
        <v>60</v>
      </c>
      <c r="B39" s="19">
        <v>0</v>
      </c>
      <c r="C39" s="19">
        <v>0</v>
      </c>
      <c r="D39" s="59">
        <v>572794236</v>
      </c>
      <c r="E39" s="60">
        <v>744629511</v>
      </c>
      <c r="F39" s="60">
        <v>0</v>
      </c>
      <c r="G39" s="60">
        <v>0</v>
      </c>
      <c r="H39" s="60">
        <v>559998655</v>
      </c>
      <c r="I39" s="60">
        <v>559998655</v>
      </c>
      <c r="J39" s="60">
        <v>551122331</v>
      </c>
      <c r="K39" s="60">
        <v>542159799</v>
      </c>
      <c r="L39" s="60">
        <v>0</v>
      </c>
      <c r="M39" s="60">
        <v>0</v>
      </c>
      <c r="N39" s="60">
        <v>557541314</v>
      </c>
      <c r="O39" s="60">
        <v>552032754</v>
      </c>
      <c r="P39" s="60">
        <v>540170093</v>
      </c>
      <c r="Q39" s="60">
        <v>540170093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744629511</v>
      </c>
      <c r="X39" s="60">
        <v>-744629511</v>
      </c>
      <c r="Y39" s="61">
        <v>-100</v>
      </c>
      <c r="Z39" s="62">
        <v>744629511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83217261</v>
      </c>
      <c r="E42" s="60">
        <v>85294609</v>
      </c>
      <c r="F42" s="60">
        <v>22322683</v>
      </c>
      <c r="G42" s="60">
        <v>-784566</v>
      </c>
      <c r="H42" s="60">
        <v>-481565</v>
      </c>
      <c r="I42" s="60">
        <v>21056552</v>
      </c>
      <c r="J42" s="60">
        <v>-5000112</v>
      </c>
      <c r="K42" s="60">
        <v>-4882348</v>
      </c>
      <c r="L42" s="60">
        <v>40459141</v>
      </c>
      <c r="M42" s="60">
        <v>30576681</v>
      </c>
      <c r="N42" s="60">
        <v>-13259853</v>
      </c>
      <c r="O42" s="60">
        <v>-7651712</v>
      </c>
      <c r="P42" s="60">
        <v>20606988</v>
      </c>
      <c r="Q42" s="60">
        <v>-304577</v>
      </c>
      <c r="R42" s="60">
        <v>-12899144</v>
      </c>
      <c r="S42" s="60">
        <v>-627791</v>
      </c>
      <c r="T42" s="60">
        <v>1268524</v>
      </c>
      <c r="U42" s="60">
        <v>-12258411</v>
      </c>
      <c r="V42" s="60">
        <v>39070245</v>
      </c>
      <c r="W42" s="60">
        <v>85294609</v>
      </c>
      <c r="X42" s="60">
        <v>-46224364</v>
      </c>
      <c r="Y42" s="61">
        <v>-54.19</v>
      </c>
      <c r="Z42" s="62">
        <v>85294609</v>
      </c>
    </row>
    <row r="43" spans="1:26" ht="12.75">
      <c r="A43" s="58" t="s">
        <v>63</v>
      </c>
      <c r="B43" s="19">
        <v>0</v>
      </c>
      <c r="C43" s="19">
        <v>0</v>
      </c>
      <c r="D43" s="59">
        <v>-33532950</v>
      </c>
      <c r="E43" s="60">
        <v>-35082000</v>
      </c>
      <c r="F43" s="60">
        <v>-10021656</v>
      </c>
      <c r="G43" s="60">
        <v>-2132649</v>
      </c>
      <c r="H43" s="60">
        <v>-1567032</v>
      </c>
      <c r="I43" s="60">
        <v>-13721337</v>
      </c>
      <c r="J43" s="60">
        <v>-369361</v>
      </c>
      <c r="K43" s="60">
        <v>0</v>
      </c>
      <c r="L43" s="60">
        <v>-14183751</v>
      </c>
      <c r="M43" s="60">
        <v>-14553112</v>
      </c>
      <c r="N43" s="60">
        <v>0</v>
      </c>
      <c r="O43" s="60">
        <v>-759000</v>
      </c>
      <c r="P43" s="60">
        <v>-2772771</v>
      </c>
      <c r="Q43" s="60">
        <v>-3531771</v>
      </c>
      <c r="R43" s="60">
        <v>-5167365</v>
      </c>
      <c r="S43" s="60">
        <v>-2639912</v>
      </c>
      <c r="T43" s="60">
        <v>-3685352</v>
      </c>
      <c r="U43" s="60">
        <v>-11492629</v>
      </c>
      <c r="V43" s="60">
        <v>-43298849</v>
      </c>
      <c r="W43" s="60">
        <v>-35082000</v>
      </c>
      <c r="X43" s="60">
        <v>-8216849</v>
      </c>
      <c r="Y43" s="61">
        <v>23.42</v>
      </c>
      <c r="Z43" s="62">
        <v>-35082000</v>
      </c>
    </row>
    <row r="44" spans="1:26" ht="12.75">
      <c r="A44" s="58" t="s">
        <v>64</v>
      </c>
      <c r="B44" s="19">
        <v>0</v>
      </c>
      <c r="C44" s="19">
        <v>0</v>
      </c>
      <c r="D44" s="59">
        <v>-1284985</v>
      </c>
      <c r="E44" s="60">
        <v>-2055256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-119241</v>
      </c>
      <c r="T44" s="60">
        <v>0</v>
      </c>
      <c r="U44" s="60">
        <v>-119241</v>
      </c>
      <c r="V44" s="60">
        <v>-119241</v>
      </c>
      <c r="W44" s="60">
        <v>-2055256</v>
      </c>
      <c r="X44" s="60">
        <v>1936015</v>
      </c>
      <c r="Y44" s="61">
        <v>-94.2</v>
      </c>
      <c r="Z44" s="62">
        <v>-2055256</v>
      </c>
    </row>
    <row r="45" spans="1:26" ht="12.75">
      <c r="A45" s="70" t="s">
        <v>65</v>
      </c>
      <c r="B45" s="22">
        <v>0</v>
      </c>
      <c r="C45" s="22">
        <v>0</v>
      </c>
      <c r="D45" s="99">
        <v>48399326</v>
      </c>
      <c r="E45" s="100">
        <v>54910286</v>
      </c>
      <c r="F45" s="100">
        <v>18631802</v>
      </c>
      <c r="G45" s="100">
        <v>15714587</v>
      </c>
      <c r="H45" s="100">
        <v>13665990</v>
      </c>
      <c r="I45" s="100">
        <v>13665990</v>
      </c>
      <c r="J45" s="100">
        <v>8296517</v>
      </c>
      <c r="K45" s="100">
        <v>3414169</v>
      </c>
      <c r="L45" s="100">
        <v>29689559</v>
      </c>
      <c r="M45" s="100">
        <v>29689559</v>
      </c>
      <c r="N45" s="100">
        <v>16429706</v>
      </c>
      <c r="O45" s="100">
        <v>8018994</v>
      </c>
      <c r="P45" s="100">
        <v>25853211</v>
      </c>
      <c r="Q45" s="100">
        <v>16429706</v>
      </c>
      <c r="R45" s="100">
        <v>7786702</v>
      </c>
      <c r="S45" s="100">
        <v>4399758</v>
      </c>
      <c r="T45" s="100">
        <v>1982930</v>
      </c>
      <c r="U45" s="100">
        <v>1982930</v>
      </c>
      <c r="V45" s="100">
        <v>1982930</v>
      </c>
      <c r="W45" s="100">
        <v>54910286</v>
      </c>
      <c r="X45" s="100">
        <v>-52927356</v>
      </c>
      <c r="Y45" s="101">
        <v>-96.39</v>
      </c>
      <c r="Z45" s="102">
        <v>54910286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6376705</v>
      </c>
      <c r="C51" s="52">
        <v>0</v>
      </c>
      <c r="D51" s="129">
        <v>4271690</v>
      </c>
      <c r="E51" s="54">
        <v>-291921</v>
      </c>
      <c r="F51" s="54">
        <v>0</v>
      </c>
      <c r="G51" s="54">
        <v>0</v>
      </c>
      <c r="H51" s="54">
        <v>0</v>
      </c>
      <c r="I51" s="54">
        <v>69644</v>
      </c>
      <c r="J51" s="54">
        <v>0</v>
      </c>
      <c r="K51" s="54">
        <v>0</v>
      </c>
      <c r="L51" s="54">
        <v>0</v>
      </c>
      <c r="M51" s="54">
        <v>-194605</v>
      </c>
      <c r="N51" s="54">
        <v>0</v>
      </c>
      <c r="O51" s="54">
        <v>0</v>
      </c>
      <c r="P51" s="54">
        <v>0</v>
      </c>
      <c r="Q51" s="54">
        <v>3822354</v>
      </c>
      <c r="R51" s="54">
        <v>0</v>
      </c>
      <c r="S51" s="54">
        <v>0</v>
      </c>
      <c r="T51" s="54">
        <v>0</v>
      </c>
      <c r="U51" s="54">
        <v>18719150</v>
      </c>
      <c r="V51" s="54">
        <v>0</v>
      </c>
      <c r="W51" s="54">
        <v>32773017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85.03157925588154</v>
      </c>
      <c r="E58" s="7">
        <f t="shared" si="6"/>
        <v>82.94953841375624</v>
      </c>
      <c r="F58" s="7">
        <f t="shared" si="6"/>
        <v>91.04611822787034</v>
      </c>
      <c r="G58" s="7">
        <f t="shared" si="6"/>
        <v>99.87582940503475</v>
      </c>
      <c r="H58" s="7">
        <f t="shared" si="6"/>
        <v>128.14269938929488</v>
      </c>
      <c r="I58" s="7">
        <f t="shared" si="6"/>
        <v>106.18643041554033</v>
      </c>
      <c r="J58" s="7">
        <f t="shared" si="6"/>
        <v>102.5254308115916</v>
      </c>
      <c r="K58" s="7">
        <f t="shared" si="6"/>
        <v>98.08358092987204</v>
      </c>
      <c r="L58" s="7">
        <f t="shared" si="6"/>
        <v>44.51224024872519</v>
      </c>
      <c r="M58" s="7">
        <f t="shared" si="6"/>
        <v>80.82649064036896</v>
      </c>
      <c r="N58" s="7">
        <f t="shared" si="6"/>
        <v>82.37887869374542</v>
      </c>
      <c r="O58" s="7">
        <f t="shared" si="6"/>
        <v>77.27384056443348</v>
      </c>
      <c r="P58" s="7">
        <f t="shared" si="6"/>
        <v>109.8589507693857</v>
      </c>
      <c r="Q58" s="7">
        <f t="shared" si="6"/>
        <v>88.15602363412846</v>
      </c>
      <c r="R58" s="7">
        <f t="shared" si="6"/>
        <v>51.65033222178399</v>
      </c>
      <c r="S58" s="7">
        <f t="shared" si="6"/>
        <v>92.11292403009926</v>
      </c>
      <c r="T58" s="7">
        <f t="shared" si="6"/>
        <v>54.44938236305674</v>
      </c>
      <c r="U58" s="7">
        <f t="shared" si="6"/>
        <v>64.02208879032597</v>
      </c>
      <c r="V58" s="7">
        <f t="shared" si="6"/>
        <v>83.85330352261711</v>
      </c>
      <c r="W58" s="7">
        <f t="shared" si="6"/>
        <v>92.10031153203686</v>
      </c>
      <c r="X58" s="7">
        <f t="shared" si="6"/>
        <v>0</v>
      </c>
      <c r="Y58" s="7">
        <f t="shared" si="6"/>
        <v>0</v>
      </c>
      <c r="Z58" s="8">
        <f t="shared" si="6"/>
        <v>82.94953841375624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76.00000906894488</v>
      </c>
      <c r="E59" s="10">
        <f t="shared" si="7"/>
        <v>150.5979208692949</v>
      </c>
      <c r="F59" s="10">
        <f t="shared" si="7"/>
        <v>293.60290813537335</v>
      </c>
      <c r="G59" s="10">
        <f t="shared" si="7"/>
        <v>232.14942110376816</v>
      </c>
      <c r="H59" s="10">
        <f t="shared" si="7"/>
        <v>280.6194417967107</v>
      </c>
      <c r="I59" s="10">
        <f t="shared" si="7"/>
        <v>268.69803996167286</v>
      </c>
      <c r="J59" s="10">
        <f t="shared" si="7"/>
        <v>243.07308583719927</v>
      </c>
      <c r="K59" s="10">
        <f t="shared" si="7"/>
        <v>182.37030607984883</v>
      </c>
      <c r="L59" s="10">
        <f t="shared" si="7"/>
        <v>45.71237829526423</v>
      </c>
      <c r="M59" s="10">
        <f t="shared" si="7"/>
        <v>148.31959101041735</v>
      </c>
      <c r="N59" s="10">
        <f t="shared" si="7"/>
        <v>89.6627391657816</v>
      </c>
      <c r="O59" s="10">
        <f t="shared" si="7"/>
        <v>115.28061203567772</v>
      </c>
      <c r="P59" s="10">
        <f t="shared" si="7"/>
        <v>112.63672501548527</v>
      </c>
      <c r="Q59" s="10">
        <f t="shared" si="7"/>
        <v>105.94607264497044</v>
      </c>
      <c r="R59" s="10">
        <f t="shared" si="7"/>
        <v>76.2960145292356</v>
      </c>
      <c r="S59" s="10">
        <f t="shared" si="7"/>
        <v>106.11361331749629</v>
      </c>
      <c r="T59" s="10">
        <f t="shared" si="7"/>
        <v>353.867283889033</v>
      </c>
      <c r="U59" s="10">
        <f t="shared" si="7"/>
        <v>117.7110457071273</v>
      </c>
      <c r="V59" s="10">
        <f t="shared" si="7"/>
        <v>161.9391749170671</v>
      </c>
      <c r="W59" s="10">
        <f t="shared" si="7"/>
        <v>182.51335483321398</v>
      </c>
      <c r="X59" s="10">
        <f t="shared" si="7"/>
        <v>0</v>
      </c>
      <c r="Y59" s="10">
        <f t="shared" si="7"/>
        <v>0</v>
      </c>
      <c r="Z59" s="11">
        <f t="shared" si="7"/>
        <v>150.5979208692949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87.99085842774508</v>
      </c>
      <c r="E60" s="13">
        <f t="shared" si="7"/>
        <v>57.19542616903903</v>
      </c>
      <c r="F60" s="13">
        <f t="shared" si="7"/>
        <v>45.041295784878095</v>
      </c>
      <c r="G60" s="13">
        <f t="shared" si="7"/>
        <v>65.41739165052772</v>
      </c>
      <c r="H60" s="13">
        <f t="shared" si="7"/>
        <v>90.87922753631955</v>
      </c>
      <c r="I60" s="13">
        <f t="shared" si="7"/>
        <v>66.64524545628888</v>
      </c>
      <c r="J60" s="13">
        <f t="shared" si="7"/>
        <v>71.69614899651943</v>
      </c>
      <c r="K60" s="13">
        <f t="shared" si="7"/>
        <v>73.23474004008675</v>
      </c>
      <c r="L60" s="13">
        <f t="shared" si="7"/>
        <v>44.07520269483707</v>
      </c>
      <c r="M60" s="13">
        <f t="shared" si="7"/>
        <v>62.73425523235983</v>
      </c>
      <c r="N60" s="13">
        <f t="shared" si="7"/>
        <v>80.43797640675261</v>
      </c>
      <c r="O60" s="13">
        <f t="shared" si="7"/>
        <v>70.38165298818888</v>
      </c>
      <c r="P60" s="13">
        <f t="shared" si="7"/>
        <v>109.06008175235486</v>
      </c>
      <c r="Q60" s="13">
        <f t="shared" si="7"/>
        <v>83.96809319230213</v>
      </c>
      <c r="R60" s="13">
        <f t="shared" si="7"/>
        <v>47.12848803920989</v>
      </c>
      <c r="S60" s="13">
        <f t="shared" si="7"/>
        <v>88.63918717285027</v>
      </c>
      <c r="T60" s="13">
        <f t="shared" si="7"/>
        <v>43.46466184971589</v>
      </c>
      <c r="U60" s="13">
        <f t="shared" si="7"/>
        <v>56.358592126253896</v>
      </c>
      <c r="V60" s="13">
        <f t="shared" si="7"/>
        <v>66.75272806157679</v>
      </c>
      <c r="W60" s="13">
        <f t="shared" si="7"/>
        <v>61.54657098594771</v>
      </c>
      <c r="X60" s="13">
        <f t="shared" si="7"/>
        <v>0</v>
      </c>
      <c r="Y60" s="13">
        <f t="shared" si="7"/>
        <v>0</v>
      </c>
      <c r="Z60" s="14">
        <f t="shared" si="7"/>
        <v>57.19542616903903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92.77746776580811</v>
      </c>
      <c r="E61" s="13">
        <f t="shared" si="7"/>
        <v>43.996027725888204</v>
      </c>
      <c r="F61" s="13">
        <f t="shared" si="7"/>
        <v>103.00526302745342</v>
      </c>
      <c r="G61" s="13">
        <f t="shared" si="7"/>
        <v>63.11960898762462</v>
      </c>
      <c r="H61" s="13">
        <f t="shared" si="7"/>
        <v>130.27137167476235</v>
      </c>
      <c r="I61" s="13">
        <f t="shared" si="7"/>
        <v>96.96050052161553</v>
      </c>
      <c r="J61" s="13">
        <f t="shared" si="7"/>
        <v>91.91073011249756</v>
      </c>
      <c r="K61" s="13">
        <f t="shared" si="7"/>
        <v>108.32393315098207</v>
      </c>
      <c r="L61" s="13">
        <f t="shared" si="7"/>
        <v>45.48765619174661</v>
      </c>
      <c r="M61" s="13">
        <f t="shared" si="7"/>
        <v>81.61292939585843</v>
      </c>
      <c r="N61" s="13">
        <f t="shared" si="7"/>
        <v>48.87952420060027</v>
      </c>
      <c r="O61" s="13">
        <f t="shared" si="7"/>
        <v>82.86590314726305</v>
      </c>
      <c r="P61" s="13">
        <f t="shared" si="7"/>
        <v>91.71122560510283</v>
      </c>
      <c r="Q61" s="13">
        <f t="shared" si="7"/>
        <v>71.46983051106001</v>
      </c>
      <c r="R61" s="13">
        <f t="shared" si="7"/>
        <v>64.0961421000489</v>
      </c>
      <c r="S61" s="13">
        <f t="shared" si="7"/>
        <v>86.15780000923873</v>
      </c>
      <c r="T61" s="13">
        <f t="shared" si="7"/>
        <v>28.951001456660723</v>
      </c>
      <c r="U61" s="13">
        <f t="shared" si="7"/>
        <v>50.6643327820282</v>
      </c>
      <c r="V61" s="13">
        <f t="shared" si="7"/>
        <v>73.10537046178594</v>
      </c>
      <c r="W61" s="13">
        <f t="shared" si="7"/>
        <v>49.955883267611</v>
      </c>
      <c r="X61" s="13">
        <f t="shared" si="7"/>
        <v>0</v>
      </c>
      <c r="Y61" s="13">
        <f t="shared" si="7"/>
        <v>0</v>
      </c>
      <c r="Z61" s="14">
        <f t="shared" si="7"/>
        <v>43.996027725888204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75.99998530202363</v>
      </c>
      <c r="E62" s="13">
        <f t="shared" si="7"/>
        <v>120.2400218167993</v>
      </c>
      <c r="F62" s="13">
        <f t="shared" si="7"/>
        <v>43.17426184019818</v>
      </c>
      <c r="G62" s="13">
        <f t="shared" si="7"/>
        <v>165.89792197841393</v>
      </c>
      <c r="H62" s="13">
        <f t="shared" si="7"/>
        <v>200.4536177127231</v>
      </c>
      <c r="I62" s="13">
        <f t="shared" si="7"/>
        <v>145.6423749493138</v>
      </c>
      <c r="J62" s="13">
        <f t="shared" si="7"/>
        <v>231.61232788281723</v>
      </c>
      <c r="K62" s="13">
        <f t="shared" si="7"/>
        <v>141.59896411491718</v>
      </c>
      <c r="L62" s="13">
        <f t="shared" si="7"/>
        <v>89.44309914265742</v>
      </c>
      <c r="M62" s="13">
        <f t="shared" si="7"/>
        <v>142.6235517015603</v>
      </c>
      <c r="N62" s="13">
        <f t="shared" si="7"/>
        <v>147.31254188778993</v>
      </c>
      <c r="O62" s="13">
        <f t="shared" si="7"/>
        <v>202.55003366381072</v>
      </c>
      <c r="P62" s="13">
        <f t="shared" si="7"/>
        <v>256.7875473892906</v>
      </c>
      <c r="Q62" s="13">
        <f t="shared" si="7"/>
        <v>196.83926035104963</v>
      </c>
      <c r="R62" s="13">
        <f t="shared" si="7"/>
        <v>141.59301293597227</v>
      </c>
      <c r="S62" s="13">
        <f t="shared" si="7"/>
        <v>198.52834757683902</v>
      </c>
      <c r="T62" s="13">
        <f t="shared" si="7"/>
        <v>149.0940283175719</v>
      </c>
      <c r="U62" s="13">
        <f t="shared" si="7"/>
        <v>162.9844169769697</v>
      </c>
      <c r="V62" s="13">
        <f t="shared" si="7"/>
        <v>161.5146770647577</v>
      </c>
      <c r="W62" s="13">
        <f t="shared" si="7"/>
        <v>146.8696401820289</v>
      </c>
      <c r="X62" s="13">
        <f t="shared" si="7"/>
        <v>0</v>
      </c>
      <c r="Y62" s="13">
        <f t="shared" si="7"/>
        <v>0</v>
      </c>
      <c r="Z62" s="14">
        <f t="shared" si="7"/>
        <v>120.2400218167993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75.99999238885215</v>
      </c>
      <c r="E63" s="13">
        <f t="shared" si="7"/>
        <v>258.5921908096923</v>
      </c>
      <c r="F63" s="13">
        <f t="shared" si="7"/>
        <v>47.80400373121572</v>
      </c>
      <c r="G63" s="13">
        <f t="shared" si="7"/>
        <v>288.39925291634535</v>
      </c>
      <c r="H63" s="13">
        <f t="shared" si="7"/>
        <v>85.25667870666038</v>
      </c>
      <c r="I63" s="13">
        <f t="shared" si="7"/>
        <v>113.41629755980868</v>
      </c>
      <c r="J63" s="13">
        <f t="shared" si="7"/>
        <v>299.31668447293447</v>
      </c>
      <c r="K63" s="13">
        <f t="shared" si="7"/>
        <v>302.44809959314256</v>
      </c>
      <c r="L63" s="13">
        <f t="shared" si="7"/>
        <v>222.01728895285413</v>
      </c>
      <c r="M63" s="13">
        <f t="shared" si="7"/>
        <v>275.32346515671674</v>
      </c>
      <c r="N63" s="13">
        <f t="shared" si="7"/>
        <v>313.32210942853385</v>
      </c>
      <c r="O63" s="13">
        <f t="shared" si="7"/>
        <v>393.55727209829837</v>
      </c>
      <c r="P63" s="13">
        <f t="shared" si="7"/>
        <v>411.72022069247606</v>
      </c>
      <c r="Q63" s="13">
        <f t="shared" si="7"/>
        <v>372.81033937367255</v>
      </c>
      <c r="R63" s="13">
        <f t="shared" si="7"/>
        <v>272.6153197225266</v>
      </c>
      <c r="S63" s="13">
        <f t="shared" si="7"/>
        <v>374.76281698344155</v>
      </c>
      <c r="T63" s="13">
        <f t="shared" si="7"/>
        <v>281.44534893773863</v>
      </c>
      <c r="U63" s="13">
        <f t="shared" si="7"/>
        <v>309.70097849143536</v>
      </c>
      <c r="V63" s="13">
        <f t="shared" si="7"/>
        <v>236.22456051277277</v>
      </c>
      <c r="W63" s="13">
        <f t="shared" si="7"/>
        <v>116.90735216886803</v>
      </c>
      <c r="X63" s="13">
        <f t="shared" si="7"/>
        <v>0</v>
      </c>
      <c r="Y63" s="13">
        <f t="shared" si="7"/>
        <v>0</v>
      </c>
      <c r="Z63" s="14">
        <f t="shared" si="7"/>
        <v>258.5921908096923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75.99999850992057</v>
      </c>
      <c r="E64" s="13">
        <f t="shared" si="7"/>
        <v>22.01005740572734</v>
      </c>
      <c r="F64" s="13">
        <f t="shared" si="7"/>
        <v>0</v>
      </c>
      <c r="G64" s="13">
        <f t="shared" si="7"/>
        <v>13.735793310811594</v>
      </c>
      <c r="H64" s="13">
        <f t="shared" si="7"/>
        <v>16.799302012003277</v>
      </c>
      <c r="I64" s="13">
        <f t="shared" si="7"/>
        <v>10.366171171483916</v>
      </c>
      <c r="J64" s="13">
        <f t="shared" si="7"/>
        <v>14.267108535957476</v>
      </c>
      <c r="K64" s="13">
        <f t="shared" si="7"/>
        <v>14.982272243587763</v>
      </c>
      <c r="L64" s="13">
        <f t="shared" si="7"/>
        <v>70.59538857167763</v>
      </c>
      <c r="M64" s="13">
        <f t="shared" si="7"/>
        <v>33.34914749361763</v>
      </c>
      <c r="N64" s="13">
        <f t="shared" si="7"/>
        <v>100.62018859893162</v>
      </c>
      <c r="O64" s="13">
        <f t="shared" si="7"/>
        <v>130.41965628978127</v>
      </c>
      <c r="P64" s="13">
        <f t="shared" si="7"/>
        <v>129.22456708304065</v>
      </c>
      <c r="Q64" s="13">
        <f t="shared" si="7"/>
        <v>120.09958291852544</v>
      </c>
      <c r="R64" s="13">
        <f t="shared" si="7"/>
        <v>86.32949206707598</v>
      </c>
      <c r="S64" s="13">
        <f t="shared" si="7"/>
        <v>119.64075220764778</v>
      </c>
      <c r="T64" s="13">
        <f t="shared" si="7"/>
        <v>89.84974382886783</v>
      </c>
      <c r="U64" s="13">
        <f t="shared" si="7"/>
        <v>98.60450592801442</v>
      </c>
      <c r="V64" s="13">
        <f t="shared" si="7"/>
        <v>66.00499701080372</v>
      </c>
      <c r="W64" s="13">
        <f t="shared" si="7"/>
        <v>22.229382883453408</v>
      </c>
      <c r="X64" s="13">
        <f t="shared" si="7"/>
        <v>0</v>
      </c>
      <c r="Y64" s="13">
        <f t="shared" si="7"/>
        <v>0</v>
      </c>
      <c r="Z64" s="14">
        <f t="shared" si="7"/>
        <v>22.01005740572734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164.23397124013405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97991226</v>
      </c>
      <c r="E67" s="26">
        <v>108801336</v>
      </c>
      <c r="F67" s="26">
        <v>7125122</v>
      </c>
      <c r="G67" s="26">
        <v>6454024</v>
      </c>
      <c r="H67" s="26">
        <v>6768242</v>
      </c>
      <c r="I67" s="26">
        <v>20347388</v>
      </c>
      <c r="J67" s="26">
        <v>7336966</v>
      </c>
      <c r="K67" s="26">
        <v>8005295</v>
      </c>
      <c r="L67" s="26">
        <v>8188314</v>
      </c>
      <c r="M67" s="26">
        <v>23530575</v>
      </c>
      <c r="N67" s="26">
        <v>6296353</v>
      </c>
      <c r="O67" s="26">
        <v>8737398</v>
      </c>
      <c r="P67" s="26">
        <v>6057105</v>
      </c>
      <c r="Q67" s="26">
        <v>21090856</v>
      </c>
      <c r="R67" s="26">
        <v>8648289</v>
      </c>
      <c r="S67" s="26">
        <v>6716976</v>
      </c>
      <c r="T67" s="26">
        <v>8533735</v>
      </c>
      <c r="U67" s="26">
        <v>23899000</v>
      </c>
      <c r="V67" s="26">
        <v>88867819</v>
      </c>
      <c r="W67" s="26">
        <v>97991206</v>
      </c>
      <c r="X67" s="26"/>
      <c r="Y67" s="25"/>
      <c r="Z67" s="27">
        <v>108801336</v>
      </c>
    </row>
    <row r="68" spans="1:26" ht="12.75" hidden="1">
      <c r="A68" s="37" t="s">
        <v>31</v>
      </c>
      <c r="B68" s="19"/>
      <c r="C68" s="19"/>
      <c r="D68" s="20">
        <v>24699676</v>
      </c>
      <c r="E68" s="21">
        <v>29934145</v>
      </c>
      <c r="F68" s="21">
        <v>1315207</v>
      </c>
      <c r="G68" s="21">
        <v>1329772</v>
      </c>
      <c r="H68" s="21">
        <v>1329229</v>
      </c>
      <c r="I68" s="21">
        <v>3974208</v>
      </c>
      <c r="J68" s="21">
        <v>1319859</v>
      </c>
      <c r="K68" s="21">
        <v>1820440</v>
      </c>
      <c r="L68" s="21">
        <v>1822957</v>
      </c>
      <c r="M68" s="21">
        <v>4963256</v>
      </c>
      <c r="N68" s="21">
        <v>1324761</v>
      </c>
      <c r="O68" s="21">
        <v>1341229</v>
      </c>
      <c r="P68" s="21">
        <v>1352898</v>
      </c>
      <c r="Q68" s="21">
        <v>4018888</v>
      </c>
      <c r="R68" s="21">
        <v>1340745</v>
      </c>
      <c r="S68" s="21">
        <v>1335266</v>
      </c>
      <c r="T68" s="21">
        <v>300702</v>
      </c>
      <c r="U68" s="21">
        <v>2976713</v>
      </c>
      <c r="V68" s="21">
        <v>15933065</v>
      </c>
      <c r="W68" s="21">
        <v>24699672</v>
      </c>
      <c r="X68" s="21"/>
      <c r="Y68" s="20"/>
      <c r="Z68" s="23">
        <v>29934145</v>
      </c>
    </row>
    <row r="69" spans="1:26" ht="12.75" hidden="1">
      <c r="A69" s="38" t="s">
        <v>32</v>
      </c>
      <c r="B69" s="19"/>
      <c r="C69" s="19"/>
      <c r="D69" s="20">
        <v>73291550</v>
      </c>
      <c r="E69" s="21">
        <v>78867191</v>
      </c>
      <c r="F69" s="21">
        <v>5809915</v>
      </c>
      <c r="G69" s="21">
        <v>5124252</v>
      </c>
      <c r="H69" s="21">
        <v>5439013</v>
      </c>
      <c r="I69" s="21">
        <v>16373180</v>
      </c>
      <c r="J69" s="21">
        <v>6017107</v>
      </c>
      <c r="K69" s="21">
        <v>6175606</v>
      </c>
      <c r="L69" s="21">
        <v>6365357</v>
      </c>
      <c r="M69" s="21">
        <v>18558070</v>
      </c>
      <c r="N69" s="21">
        <v>4971592</v>
      </c>
      <c r="O69" s="21">
        <v>7396169</v>
      </c>
      <c r="P69" s="21">
        <v>4704207</v>
      </c>
      <c r="Q69" s="21">
        <v>17071968</v>
      </c>
      <c r="R69" s="21">
        <v>7307544</v>
      </c>
      <c r="S69" s="21">
        <v>5381710</v>
      </c>
      <c r="T69" s="21">
        <v>8242282</v>
      </c>
      <c r="U69" s="21">
        <v>20931536</v>
      </c>
      <c r="V69" s="21">
        <v>72934754</v>
      </c>
      <c r="W69" s="21">
        <v>73291534</v>
      </c>
      <c r="X69" s="21"/>
      <c r="Y69" s="20"/>
      <c r="Z69" s="23">
        <v>78867191</v>
      </c>
    </row>
    <row r="70" spans="1:26" ht="12.75" hidden="1">
      <c r="A70" s="39" t="s">
        <v>103</v>
      </c>
      <c r="B70" s="19"/>
      <c r="C70" s="19"/>
      <c r="D70" s="20">
        <v>52381490</v>
      </c>
      <c r="E70" s="21">
        <v>59477265</v>
      </c>
      <c r="F70" s="21">
        <v>2259536</v>
      </c>
      <c r="G70" s="21">
        <v>2544165</v>
      </c>
      <c r="H70" s="21">
        <v>2174619</v>
      </c>
      <c r="I70" s="21">
        <v>6978320</v>
      </c>
      <c r="J70" s="21">
        <v>2719170</v>
      </c>
      <c r="K70" s="21">
        <v>2441442</v>
      </c>
      <c r="L70" s="21">
        <v>2580322</v>
      </c>
      <c r="M70" s="21">
        <v>7740934</v>
      </c>
      <c r="N70" s="21">
        <v>3422787</v>
      </c>
      <c r="O70" s="21">
        <v>2628093</v>
      </c>
      <c r="P70" s="21">
        <v>2340346</v>
      </c>
      <c r="Q70" s="21">
        <v>8391226</v>
      </c>
      <c r="R70" s="21">
        <v>2247881</v>
      </c>
      <c r="S70" s="21">
        <v>2316337</v>
      </c>
      <c r="T70" s="21">
        <v>5176909</v>
      </c>
      <c r="U70" s="21">
        <v>9741127</v>
      </c>
      <c r="V70" s="21">
        <v>32851607</v>
      </c>
      <c r="W70" s="21">
        <v>52381486</v>
      </c>
      <c r="X70" s="21"/>
      <c r="Y70" s="20"/>
      <c r="Z70" s="23">
        <v>59477265</v>
      </c>
    </row>
    <row r="71" spans="1:26" ht="12.75" hidden="1">
      <c r="A71" s="39" t="s">
        <v>104</v>
      </c>
      <c r="B71" s="19"/>
      <c r="C71" s="19"/>
      <c r="D71" s="20">
        <v>7075804</v>
      </c>
      <c r="E71" s="21">
        <v>8642881</v>
      </c>
      <c r="F71" s="21">
        <v>443637</v>
      </c>
      <c r="G71" s="21">
        <v>605576</v>
      </c>
      <c r="H71" s="21">
        <v>605576</v>
      </c>
      <c r="I71" s="21">
        <v>1654789</v>
      </c>
      <c r="J71" s="21">
        <v>450783</v>
      </c>
      <c r="K71" s="21">
        <v>763019</v>
      </c>
      <c r="L71" s="21">
        <v>739611</v>
      </c>
      <c r="M71" s="21">
        <v>1953413</v>
      </c>
      <c r="N71" s="21">
        <v>640103</v>
      </c>
      <c r="O71" s="21">
        <v>605992</v>
      </c>
      <c r="P71" s="21">
        <v>471098</v>
      </c>
      <c r="Q71" s="21">
        <v>1717193</v>
      </c>
      <c r="R71" s="21">
        <v>573517</v>
      </c>
      <c r="S71" s="21">
        <v>566574</v>
      </c>
      <c r="T71" s="21">
        <v>566574</v>
      </c>
      <c r="U71" s="21">
        <v>1706665</v>
      </c>
      <c r="V71" s="21">
        <v>7032060</v>
      </c>
      <c r="W71" s="21">
        <v>7075800</v>
      </c>
      <c r="X71" s="21"/>
      <c r="Y71" s="20"/>
      <c r="Z71" s="23">
        <v>8642881</v>
      </c>
    </row>
    <row r="72" spans="1:26" ht="12.75" hidden="1">
      <c r="A72" s="39" t="s">
        <v>105</v>
      </c>
      <c r="B72" s="19"/>
      <c r="C72" s="19"/>
      <c r="D72" s="20">
        <v>5780994</v>
      </c>
      <c r="E72" s="21">
        <v>2613536</v>
      </c>
      <c r="F72" s="21">
        <v>204759</v>
      </c>
      <c r="G72" s="21">
        <v>224339</v>
      </c>
      <c r="H72" s="21">
        <v>916944</v>
      </c>
      <c r="I72" s="21">
        <v>1346042</v>
      </c>
      <c r="J72" s="21">
        <v>224640</v>
      </c>
      <c r="K72" s="21">
        <v>230056</v>
      </c>
      <c r="L72" s="21">
        <v>218174</v>
      </c>
      <c r="M72" s="21">
        <v>672870</v>
      </c>
      <c r="N72" s="21">
        <v>220363</v>
      </c>
      <c r="O72" s="21">
        <v>228366</v>
      </c>
      <c r="P72" s="21">
        <v>215141</v>
      </c>
      <c r="Q72" s="21">
        <v>663870</v>
      </c>
      <c r="R72" s="21">
        <v>218111</v>
      </c>
      <c r="S72" s="21">
        <v>219767</v>
      </c>
      <c r="T72" s="21">
        <v>219767</v>
      </c>
      <c r="U72" s="21">
        <v>657645</v>
      </c>
      <c r="V72" s="21">
        <v>3340427</v>
      </c>
      <c r="W72" s="21">
        <v>5780988</v>
      </c>
      <c r="X72" s="21"/>
      <c r="Y72" s="20"/>
      <c r="Z72" s="23">
        <v>2613536</v>
      </c>
    </row>
    <row r="73" spans="1:26" ht="12.75" hidden="1">
      <c r="A73" s="39" t="s">
        <v>106</v>
      </c>
      <c r="B73" s="19"/>
      <c r="C73" s="19"/>
      <c r="D73" s="20">
        <v>8053262</v>
      </c>
      <c r="E73" s="21">
        <v>8133509</v>
      </c>
      <c r="F73" s="21">
        <v>646508</v>
      </c>
      <c r="G73" s="21">
        <v>689112</v>
      </c>
      <c r="H73" s="21">
        <v>680814</v>
      </c>
      <c r="I73" s="21">
        <v>2016434</v>
      </c>
      <c r="J73" s="21">
        <v>689495</v>
      </c>
      <c r="K73" s="21">
        <v>679443</v>
      </c>
      <c r="L73" s="21">
        <v>688290</v>
      </c>
      <c r="M73" s="21">
        <v>2057228</v>
      </c>
      <c r="N73" s="21">
        <v>688339</v>
      </c>
      <c r="O73" s="21">
        <v>691280</v>
      </c>
      <c r="P73" s="21">
        <v>687603</v>
      </c>
      <c r="Q73" s="21">
        <v>2067222</v>
      </c>
      <c r="R73" s="21">
        <v>690918</v>
      </c>
      <c r="S73" s="21">
        <v>690554</v>
      </c>
      <c r="T73" s="21">
        <v>690554</v>
      </c>
      <c r="U73" s="21">
        <v>2072026</v>
      </c>
      <c r="V73" s="21">
        <v>8212910</v>
      </c>
      <c r="W73" s="21">
        <v>8053260</v>
      </c>
      <c r="X73" s="21"/>
      <c r="Y73" s="20"/>
      <c r="Z73" s="23">
        <v>8133509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2255475</v>
      </c>
      <c r="G74" s="21">
        <v>1061060</v>
      </c>
      <c r="H74" s="21">
        <v>1061060</v>
      </c>
      <c r="I74" s="21">
        <v>4377595</v>
      </c>
      <c r="J74" s="21">
        <v>1933019</v>
      </c>
      <c r="K74" s="21">
        <v>2061646</v>
      </c>
      <c r="L74" s="21">
        <v>2138960</v>
      </c>
      <c r="M74" s="21">
        <v>6133625</v>
      </c>
      <c r="N74" s="21"/>
      <c r="O74" s="21">
        <v>3242438</v>
      </c>
      <c r="P74" s="21">
        <v>990019</v>
      </c>
      <c r="Q74" s="21">
        <v>4232457</v>
      </c>
      <c r="R74" s="21">
        <v>3577117</v>
      </c>
      <c r="S74" s="21">
        <v>1588478</v>
      </c>
      <c r="T74" s="21">
        <v>1588478</v>
      </c>
      <c r="U74" s="21">
        <v>6754073</v>
      </c>
      <c r="V74" s="21">
        <v>21497750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>
        <v>9249</v>
      </c>
      <c r="L75" s="30"/>
      <c r="M75" s="30">
        <v>9249</v>
      </c>
      <c r="N75" s="30"/>
      <c r="O75" s="30"/>
      <c r="P75" s="30"/>
      <c r="Q75" s="30"/>
      <c r="R75" s="30"/>
      <c r="S75" s="30"/>
      <c r="T75" s="30">
        <v>-9249</v>
      </c>
      <c r="U75" s="30">
        <v>-9249</v>
      </c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83323487</v>
      </c>
      <c r="E76" s="34">
        <v>90250206</v>
      </c>
      <c r="F76" s="34">
        <v>6487147</v>
      </c>
      <c r="G76" s="34">
        <v>6446010</v>
      </c>
      <c r="H76" s="34">
        <v>8673008</v>
      </c>
      <c r="I76" s="34">
        <v>21606165</v>
      </c>
      <c r="J76" s="34">
        <v>7522256</v>
      </c>
      <c r="K76" s="34">
        <v>7851880</v>
      </c>
      <c r="L76" s="34">
        <v>3644802</v>
      </c>
      <c r="M76" s="34">
        <v>19018938</v>
      </c>
      <c r="N76" s="34">
        <v>5186865</v>
      </c>
      <c r="O76" s="34">
        <v>6751723</v>
      </c>
      <c r="P76" s="34">
        <v>6654272</v>
      </c>
      <c r="Q76" s="34">
        <v>18592860</v>
      </c>
      <c r="R76" s="34">
        <v>4466870</v>
      </c>
      <c r="S76" s="34">
        <v>6187203</v>
      </c>
      <c r="T76" s="34">
        <v>4646566</v>
      </c>
      <c r="U76" s="34">
        <v>15300639</v>
      </c>
      <c r="V76" s="34">
        <v>74518602</v>
      </c>
      <c r="W76" s="34">
        <v>90250206</v>
      </c>
      <c r="X76" s="34"/>
      <c r="Y76" s="33"/>
      <c r="Z76" s="35">
        <v>90250206</v>
      </c>
    </row>
    <row r="77" spans="1:26" ht="12.75" hidden="1">
      <c r="A77" s="37" t="s">
        <v>31</v>
      </c>
      <c r="B77" s="19"/>
      <c r="C77" s="19"/>
      <c r="D77" s="20">
        <v>18771756</v>
      </c>
      <c r="E77" s="21">
        <v>45080200</v>
      </c>
      <c r="F77" s="21">
        <v>3861486</v>
      </c>
      <c r="G77" s="21">
        <v>3087058</v>
      </c>
      <c r="H77" s="21">
        <v>3730075</v>
      </c>
      <c r="I77" s="21">
        <v>10678619</v>
      </c>
      <c r="J77" s="21">
        <v>3208222</v>
      </c>
      <c r="K77" s="21">
        <v>3319942</v>
      </c>
      <c r="L77" s="21">
        <v>833317</v>
      </c>
      <c r="M77" s="21">
        <v>7361481</v>
      </c>
      <c r="N77" s="21">
        <v>1187817</v>
      </c>
      <c r="O77" s="21">
        <v>1546177</v>
      </c>
      <c r="P77" s="21">
        <v>1523860</v>
      </c>
      <c r="Q77" s="21">
        <v>4257854</v>
      </c>
      <c r="R77" s="21">
        <v>1022935</v>
      </c>
      <c r="S77" s="21">
        <v>1416899</v>
      </c>
      <c r="T77" s="21">
        <v>1064086</v>
      </c>
      <c r="U77" s="21">
        <v>3503920</v>
      </c>
      <c r="V77" s="21">
        <v>25801874</v>
      </c>
      <c r="W77" s="21">
        <v>45080200</v>
      </c>
      <c r="X77" s="21"/>
      <c r="Y77" s="20"/>
      <c r="Z77" s="23">
        <v>45080200</v>
      </c>
    </row>
    <row r="78" spans="1:26" ht="12.75" hidden="1">
      <c r="A78" s="38" t="s">
        <v>32</v>
      </c>
      <c r="B78" s="19"/>
      <c r="C78" s="19"/>
      <c r="D78" s="20">
        <v>64489864</v>
      </c>
      <c r="E78" s="21">
        <v>45108426</v>
      </c>
      <c r="F78" s="21">
        <v>2616861</v>
      </c>
      <c r="G78" s="21">
        <v>3352152</v>
      </c>
      <c r="H78" s="21">
        <v>4942933</v>
      </c>
      <c r="I78" s="21">
        <v>10911946</v>
      </c>
      <c r="J78" s="21">
        <v>4314034</v>
      </c>
      <c r="K78" s="21">
        <v>4522689</v>
      </c>
      <c r="L78" s="21">
        <v>2805544</v>
      </c>
      <c r="M78" s="21">
        <v>11642267</v>
      </c>
      <c r="N78" s="21">
        <v>3999048</v>
      </c>
      <c r="O78" s="21">
        <v>5205546</v>
      </c>
      <c r="P78" s="21">
        <v>5130412</v>
      </c>
      <c r="Q78" s="21">
        <v>14335006</v>
      </c>
      <c r="R78" s="21">
        <v>3443935</v>
      </c>
      <c r="S78" s="21">
        <v>4770304</v>
      </c>
      <c r="T78" s="21">
        <v>3582480</v>
      </c>
      <c r="U78" s="21">
        <v>11796719</v>
      </c>
      <c r="V78" s="21">
        <v>48685938</v>
      </c>
      <c r="W78" s="21">
        <v>45108426</v>
      </c>
      <c r="X78" s="21"/>
      <c r="Y78" s="20"/>
      <c r="Z78" s="23">
        <v>45108426</v>
      </c>
    </row>
    <row r="79" spans="1:26" ht="12.75" hidden="1">
      <c r="A79" s="39" t="s">
        <v>103</v>
      </c>
      <c r="B79" s="19"/>
      <c r="C79" s="19"/>
      <c r="D79" s="20">
        <v>48598220</v>
      </c>
      <c r="E79" s="21">
        <v>26167634</v>
      </c>
      <c r="F79" s="21">
        <v>2327441</v>
      </c>
      <c r="G79" s="21">
        <v>1605867</v>
      </c>
      <c r="H79" s="21">
        <v>2832906</v>
      </c>
      <c r="I79" s="21">
        <v>6766214</v>
      </c>
      <c r="J79" s="21">
        <v>2499209</v>
      </c>
      <c r="K79" s="21">
        <v>2644666</v>
      </c>
      <c r="L79" s="21">
        <v>1173728</v>
      </c>
      <c r="M79" s="21">
        <v>6317603</v>
      </c>
      <c r="N79" s="21">
        <v>1673042</v>
      </c>
      <c r="O79" s="21">
        <v>2177793</v>
      </c>
      <c r="P79" s="21">
        <v>2146360</v>
      </c>
      <c r="Q79" s="21">
        <v>5997195</v>
      </c>
      <c r="R79" s="21">
        <v>1440805</v>
      </c>
      <c r="S79" s="21">
        <v>1995705</v>
      </c>
      <c r="T79" s="21">
        <v>1498767</v>
      </c>
      <c r="U79" s="21">
        <v>4935277</v>
      </c>
      <c r="V79" s="21">
        <v>24016289</v>
      </c>
      <c r="W79" s="21">
        <v>26167634</v>
      </c>
      <c r="X79" s="21"/>
      <c r="Y79" s="20"/>
      <c r="Z79" s="23">
        <v>26167634</v>
      </c>
    </row>
    <row r="80" spans="1:26" ht="12.75" hidden="1">
      <c r="A80" s="39" t="s">
        <v>104</v>
      </c>
      <c r="B80" s="19"/>
      <c r="C80" s="19"/>
      <c r="D80" s="20">
        <v>5377610</v>
      </c>
      <c r="E80" s="21">
        <v>10392202</v>
      </c>
      <c r="F80" s="21">
        <v>191537</v>
      </c>
      <c r="G80" s="21">
        <v>1004638</v>
      </c>
      <c r="H80" s="21">
        <v>1213899</v>
      </c>
      <c r="I80" s="21">
        <v>2410074</v>
      </c>
      <c r="J80" s="21">
        <v>1044069</v>
      </c>
      <c r="K80" s="21">
        <v>1080427</v>
      </c>
      <c r="L80" s="21">
        <v>661531</v>
      </c>
      <c r="M80" s="21">
        <v>2786027</v>
      </c>
      <c r="N80" s="21">
        <v>942952</v>
      </c>
      <c r="O80" s="21">
        <v>1227437</v>
      </c>
      <c r="P80" s="21">
        <v>1209721</v>
      </c>
      <c r="Q80" s="21">
        <v>3380110</v>
      </c>
      <c r="R80" s="21">
        <v>812060</v>
      </c>
      <c r="S80" s="21">
        <v>1124810</v>
      </c>
      <c r="T80" s="21">
        <v>844728</v>
      </c>
      <c r="U80" s="21">
        <v>2781598</v>
      </c>
      <c r="V80" s="21">
        <v>11357809</v>
      </c>
      <c r="W80" s="21">
        <v>10392202</v>
      </c>
      <c r="X80" s="21"/>
      <c r="Y80" s="20"/>
      <c r="Z80" s="23">
        <v>10392202</v>
      </c>
    </row>
    <row r="81" spans="1:26" ht="12.75" hidden="1">
      <c r="A81" s="39" t="s">
        <v>105</v>
      </c>
      <c r="B81" s="19"/>
      <c r="C81" s="19"/>
      <c r="D81" s="20">
        <v>4393555</v>
      </c>
      <c r="E81" s="21">
        <v>6758400</v>
      </c>
      <c r="F81" s="21">
        <v>97883</v>
      </c>
      <c r="G81" s="21">
        <v>646992</v>
      </c>
      <c r="H81" s="21">
        <v>781756</v>
      </c>
      <c r="I81" s="21">
        <v>1526631</v>
      </c>
      <c r="J81" s="21">
        <v>672385</v>
      </c>
      <c r="K81" s="21">
        <v>695800</v>
      </c>
      <c r="L81" s="21">
        <v>484384</v>
      </c>
      <c r="M81" s="21">
        <v>1852569</v>
      </c>
      <c r="N81" s="21">
        <v>690446</v>
      </c>
      <c r="O81" s="21">
        <v>898751</v>
      </c>
      <c r="P81" s="21">
        <v>885779</v>
      </c>
      <c r="Q81" s="21">
        <v>2474976</v>
      </c>
      <c r="R81" s="21">
        <v>594604</v>
      </c>
      <c r="S81" s="21">
        <v>823605</v>
      </c>
      <c r="T81" s="21">
        <v>618524</v>
      </c>
      <c r="U81" s="21">
        <v>2036733</v>
      </c>
      <c r="V81" s="21">
        <v>7890909</v>
      </c>
      <c r="W81" s="21">
        <v>6758400</v>
      </c>
      <c r="X81" s="21"/>
      <c r="Y81" s="20"/>
      <c r="Z81" s="23">
        <v>6758400</v>
      </c>
    </row>
    <row r="82" spans="1:26" ht="12.75" hidden="1">
      <c r="A82" s="39" t="s">
        <v>106</v>
      </c>
      <c r="B82" s="19"/>
      <c r="C82" s="19"/>
      <c r="D82" s="20">
        <v>6120479</v>
      </c>
      <c r="E82" s="21">
        <v>1790190</v>
      </c>
      <c r="F82" s="21"/>
      <c r="G82" s="21">
        <v>94655</v>
      </c>
      <c r="H82" s="21">
        <v>114372</v>
      </c>
      <c r="I82" s="21">
        <v>209027</v>
      </c>
      <c r="J82" s="21">
        <v>98371</v>
      </c>
      <c r="K82" s="21">
        <v>101796</v>
      </c>
      <c r="L82" s="21">
        <v>485901</v>
      </c>
      <c r="M82" s="21">
        <v>686068</v>
      </c>
      <c r="N82" s="21">
        <v>692608</v>
      </c>
      <c r="O82" s="21">
        <v>901565</v>
      </c>
      <c r="P82" s="21">
        <v>888552</v>
      </c>
      <c r="Q82" s="21">
        <v>2482725</v>
      </c>
      <c r="R82" s="21">
        <v>596466</v>
      </c>
      <c r="S82" s="21">
        <v>826184</v>
      </c>
      <c r="T82" s="21">
        <v>620461</v>
      </c>
      <c r="U82" s="21">
        <v>2043111</v>
      </c>
      <c r="V82" s="21">
        <v>5420931</v>
      </c>
      <c r="W82" s="21">
        <v>1790190</v>
      </c>
      <c r="X82" s="21"/>
      <c r="Y82" s="20"/>
      <c r="Z82" s="23">
        <v>1790190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61867</v>
      </c>
      <c r="E84" s="30">
        <v>61580</v>
      </c>
      <c r="F84" s="30">
        <v>8800</v>
      </c>
      <c r="G84" s="30">
        <v>6800</v>
      </c>
      <c r="H84" s="30"/>
      <c r="I84" s="30">
        <v>15600</v>
      </c>
      <c r="J84" s="30"/>
      <c r="K84" s="30">
        <v>9249</v>
      </c>
      <c r="L84" s="30">
        <v>5941</v>
      </c>
      <c r="M84" s="30">
        <v>15190</v>
      </c>
      <c r="N84" s="30"/>
      <c r="O84" s="30"/>
      <c r="P84" s="30"/>
      <c r="Q84" s="30"/>
      <c r="R84" s="30"/>
      <c r="S84" s="30"/>
      <c r="T84" s="30"/>
      <c r="U84" s="30"/>
      <c r="V84" s="30">
        <v>30790</v>
      </c>
      <c r="W84" s="30">
        <v>61580</v>
      </c>
      <c r="X84" s="30"/>
      <c r="Y84" s="29"/>
      <c r="Z84" s="31">
        <v>61580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3166000</v>
      </c>
      <c r="F5" s="358">
        <f t="shared" si="0"/>
        <v>4426548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4426548</v>
      </c>
      <c r="Y5" s="358">
        <f t="shared" si="0"/>
        <v>-4426548</v>
      </c>
      <c r="Z5" s="359">
        <f>+IF(X5&lt;&gt;0,+(Y5/X5)*100,0)</f>
        <v>-100</v>
      </c>
      <c r="AA5" s="360">
        <f>+AA6+AA8+AA11+AA13+AA15</f>
        <v>4426548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1815000</v>
      </c>
      <c r="F6" s="59">
        <f t="shared" si="1"/>
        <v>3075548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3075548</v>
      </c>
      <c r="Y6" s="59">
        <f t="shared" si="1"/>
        <v>-3075548</v>
      </c>
      <c r="Z6" s="61">
        <f>+IF(X6&lt;&gt;0,+(Y6/X6)*100,0)</f>
        <v>-100</v>
      </c>
      <c r="AA6" s="62">
        <f t="shared" si="1"/>
        <v>3075548</v>
      </c>
    </row>
    <row r="7" spans="1:27" ht="12.75">
      <c r="A7" s="291" t="s">
        <v>229</v>
      </c>
      <c r="B7" s="142"/>
      <c r="C7" s="60"/>
      <c r="D7" s="340"/>
      <c r="E7" s="60">
        <v>1815000</v>
      </c>
      <c r="F7" s="59">
        <v>3075548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3075548</v>
      </c>
      <c r="Y7" s="59">
        <v>-3075548</v>
      </c>
      <c r="Z7" s="61">
        <v>-100</v>
      </c>
      <c r="AA7" s="62">
        <v>3075548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1160000</v>
      </c>
      <c r="F8" s="59">
        <f t="shared" si="2"/>
        <v>1160000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1160000</v>
      </c>
      <c r="Y8" s="59">
        <f t="shared" si="2"/>
        <v>-1160000</v>
      </c>
      <c r="Z8" s="61">
        <f>+IF(X8&lt;&gt;0,+(Y8/X8)*100,0)</f>
        <v>-100</v>
      </c>
      <c r="AA8" s="62">
        <f>SUM(AA9:AA10)</f>
        <v>1160000</v>
      </c>
    </row>
    <row r="9" spans="1:27" ht="12.75">
      <c r="A9" s="291" t="s">
        <v>230</v>
      </c>
      <c r="B9" s="142"/>
      <c r="C9" s="60"/>
      <c r="D9" s="340"/>
      <c r="E9" s="60">
        <v>1160000</v>
      </c>
      <c r="F9" s="59">
        <v>1160000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1160000</v>
      </c>
      <c r="Y9" s="59">
        <v>-1160000</v>
      </c>
      <c r="Z9" s="61">
        <v>-100</v>
      </c>
      <c r="AA9" s="62">
        <v>1160000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51000</v>
      </c>
      <c r="F11" s="364">
        <f t="shared" si="3"/>
        <v>51000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51000</v>
      </c>
      <c r="Y11" s="364">
        <f t="shared" si="3"/>
        <v>-51000</v>
      </c>
      <c r="Z11" s="365">
        <f>+IF(X11&lt;&gt;0,+(Y11/X11)*100,0)</f>
        <v>-100</v>
      </c>
      <c r="AA11" s="366">
        <f t="shared" si="3"/>
        <v>51000</v>
      </c>
    </row>
    <row r="12" spans="1:27" ht="12.75">
      <c r="A12" s="291" t="s">
        <v>232</v>
      </c>
      <c r="B12" s="136"/>
      <c r="C12" s="60"/>
      <c r="D12" s="340"/>
      <c r="E12" s="60">
        <v>51000</v>
      </c>
      <c r="F12" s="59">
        <v>51000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51000</v>
      </c>
      <c r="Y12" s="59">
        <v>-51000</v>
      </c>
      <c r="Z12" s="61">
        <v>-100</v>
      </c>
      <c r="AA12" s="62">
        <v>51000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</v>
      </c>
      <c r="F13" s="342">
        <f t="shared" si="4"/>
        <v>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</v>
      </c>
      <c r="Y13" s="342">
        <f t="shared" si="4"/>
        <v>-50000</v>
      </c>
      <c r="Z13" s="335">
        <f>+IF(X13&lt;&gt;0,+(Y13/X13)*100,0)</f>
        <v>-100</v>
      </c>
      <c r="AA13" s="273">
        <f t="shared" si="4"/>
        <v>50000</v>
      </c>
    </row>
    <row r="14" spans="1:27" ht="12.75">
      <c r="A14" s="291" t="s">
        <v>233</v>
      </c>
      <c r="B14" s="136"/>
      <c r="C14" s="60"/>
      <c r="D14" s="340"/>
      <c r="E14" s="60">
        <v>50000</v>
      </c>
      <c r="F14" s="59">
        <v>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</v>
      </c>
      <c r="Y14" s="59">
        <v>-50000</v>
      </c>
      <c r="Z14" s="61">
        <v>-100</v>
      </c>
      <c r="AA14" s="62">
        <v>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90000</v>
      </c>
      <c r="F15" s="59">
        <f t="shared" si="5"/>
        <v>90000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90000</v>
      </c>
      <c r="Y15" s="59">
        <f t="shared" si="5"/>
        <v>-90000</v>
      </c>
      <c r="Z15" s="61">
        <f>+IF(X15&lt;&gt;0,+(Y15/X15)*100,0)</f>
        <v>-100</v>
      </c>
      <c r="AA15" s="62">
        <f>SUM(AA16:AA20)</f>
        <v>90000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90000</v>
      </c>
      <c r="F20" s="59">
        <v>90000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90000</v>
      </c>
      <c r="Y20" s="59">
        <v>-90000</v>
      </c>
      <c r="Z20" s="61">
        <v>-100</v>
      </c>
      <c r="AA20" s="62">
        <v>90000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260000</v>
      </c>
      <c r="F22" s="345">
        <f t="shared" si="6"/>
        <v>210000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210000</v>
      </c>
      <c r="Y22" s="345">
        <f t="shared" si="6"/>
        <v>-210000</v>
      </c>
      <c r="Z22" s="336">
        <f>+IF(X22&lt;&gt;0,+(Y22/X22)*100,0)</f>
        <v>-100</v>
      </c>
      <c r="AA22" s="350">
        <f>SUM(AA23:AA32)</f>
        <v>210000</v>
      </c>
    </row>
    <row r="23" spans="1:27" ht="12.75">
      <c r="A23" s="361" t="s">
        <v>237</v>
      </c>
      <c r="B23" s="142"/>
      <c r="C23" s="60"/>
      <c r="D23" s="340"/>
      <c r="E23" s="60"/>
      <c r="F23" s="59">
        <v>35000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35000</v>
      </c>
      <c r="Y23" s="59">
        <v>-35000</v>
      </c>
      <c r="Z23" s="61">
        <v>-100</v>
      </c>
      <c r="AA23" s="62">
        <v>35000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>
        <v>150000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150000</v>
      </c>
      <c r="Y26" s="364">
        <v>-150000</v>
      </c>
      <c r="Z26" s="365">
        <v>-100</v>
      </c>
      <c r="AA26" s="366">
        <v>150000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260000</v>
      </c>
      <c r="F32" s="59">
        <v>25000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25000</v>
      </c>
      <c r="Y32" s="59">
        <v>-25000</v>
      </c>
      <c r="Z32" s="61">
        <v>-100</v>
      </c>
      <c r="AA32" s="62">
        <v>25000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1444750</v>
      </c>
      <c r="F40" s="345">
        <f t="shared" si="9"/>
        <v>1494750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1494750</v>
      </c>
      <c r="Y40" s="345">
        <f t="shared" si="9"/>
        <v>-1494750</v>
      </c>
      <c r="Z40" s="336">
        <f>+IF(X40&lt;&gt;0,+(Y40/X40)*100,0)</f>
        <v>-100</v>
      </c>
      <c r="AA40" s="350">
        <f>SUM(AA41:AA49)</f>
        <v>1494750</v>
      </c>
    </row>
    <row r="41" spans="1:27" ht="12.75">
      <c r="A41" s="361" t="s">
        <v>248</v>
      </c>
      <c r="B41" s="142"/>
      <c r="C41" s="362"/>
      <c r="D41" s="363"/>
      <c r="E41" s="362">
        <v>1094750</v>
      </c>
      <c r="F41" s="364">
        <v>1094750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1094750</v>
      </c>
      <c r="Y41" s="364">
        <v>-1094750</v>
      </c>
      <c r="Z41" s="365">
        <v>-100</v>
      </c>
      <c r="AA41" s="366">
        <v>1094750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300000</v>
      </c>
      <c r="F47" s="53">
        <v>350000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350000</v>
      </c>
      <c r="Y47" s="53">
        <v>-350000</v>
      </c>
      <c r="Z47" s="94">
        <v>-100</v>
      </c>
      <c r="AA47" s="95">
        <v>350000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50000</v>
      </c>
      <c r="F49" s="53">
        <v>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</v>
      </c>
      <c r="Y49" s="53">
        <v>-50000</v>
      </c>
      <c r="Z49" s="94">
        <v>-100</v>
      </c>
      <c r="AA49" s="95">
        <v>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4870750</v>
      </c>
      <c r="F60" s="264">
        <f t="shared" si="14"/>
        <v>6131298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6131298</v>
      </c>
      <c r="Y60" s="264">
        <f t="shared" si="14"/>
        <v>-6131298</v>
      </c>
      <c r="Z60" s="337">
        <f>+IF(X60&lt;&gt;0,+(Y60/X60)*100,0)</f>
        <v>-100</v>
      </c>
      <c r="AA60" s="232">
        <f>+AA57+AA54+AA51+AA40+AA37+AA34+AA22+AA5</f>
        <v>6131298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95247214</v>
      </c>
      <c r="F5" s="100">
        <f t="shared" si="0"/>
        <v>172626755</v>
      </c>
      <c r="G5" s="100">
        <f t="shared" si="0"/>
        <v>31096371</v>
      </c>
      <c r="H5" s="100">
        <f t="shared" si="0"/>
        <v>2472940</v>
      </c>
      <c r="I5" s="100">
        <f t="shared" si="0"/>
        <v>3259793</v>
      </c>
      <c r="J5" s="100">
        <f t="shared" si="0"/>
        <v>36829104</v>
      </c>
      <c r="K5" s="100">
        <f t="shared" si="0"/>
        <v>3291006</v>
      </c>
      <c r="L5" s="100">
        <f t="shared" si="0"/>
        <v>3884341</v>
      </c>
      <c r="M5" s="100">
        <f t="shared" si="0"/>
        <v>25718238</v>
      </c>
      <c r="N5" s="100">
        <f t="shared" si="0"/>
        <v>32893585</v>
      </c>
      <c r="O5" s="100">
        <f t="shared" si="0"/>
        <v>1348675</v>
      </c>
      <c r="P5" s="100">
        <f t="shared" si="0"/>
        <v>5230952</v>
      </c>
      <c r="Q5" s="100">
        <f t="shared" si="0"/>
        <v>2250820</v>
      </c>
      <c r="R5" s="100">
        <f t="shared" si="0"/>
        <v>8830447</v>
      </c>
      <c r="S5" s="100">
        <f t="shared" si="0"/>
        <v>5076336</v>
      </c>
      <c r="T5" s="100">
        <f t="shared" si="0"/>
        <v>2980012</v>
      </c>
      <c r="U5" s="100">
        <f t="shared" si="0"/>
        <v>33787970</v>
      </c>
      <c r="V5" s="100">
        <f t="shared" si="0"/>
        <v>41844318</v>
      </c>
      <c r="W5" s="100">
        <f t="shared" si="0"/>
        <v>120397454</v>
      </c>
      <c r="X5" s="100">
        <f t="shared" si="0"/>
        <v>95247208</v>
      </c>
      <c r="Y5" s="100">
        <f t="shared" si="0"/>
        <v>25150246</v>
      </c>
      <c r="Z5" s="137">
        <f>+IF(X5&lt;&gt;0,+(Y5/X5)*100,0)</f>
        <v>26.405231741806016</v>
      </c>
      <c r="AA5" s="153">
        <f>SUM(AA6:AA8)</f>
        <v>172626755</v>
      </c>
    </row>
    <row r="6" spans="1:27" ht="12.75">
      <c r="A6" s="138" t="s">
        <v>75</v>
      </c>
      <c r="B6" s="136"/>
      <c r="C6" s="155"/>
      <c r="D6" s="155"/>
      <c r="E6" s="156">
        <v>52938621</v>
      </c>
      <c r="F6" s="60"/>
      <c r="G6" s="60">
        <v>18472334</v>
      </c>
      <c r="H6" s="60">
        <v>2500</v>
      </c>
      <c r="I6" s="60">
        <v>650946</v>
      </c>
      <c r="J6" s="60">
        <v>19125780</v>
      </c>
      <c r="K6" s="60"/>
      <c r="L6" s="60">
        <v>3480</v>
      </c>
      <c r="M6" s="60">
        <v>14777726</v>
      </c>
      <c r="N6" s="60">
        <v>14781206</v>
      </c>
      <c r="O6" s="60">
        <v>5980</v>
      </c>
      <c r="P6" s="60">
        <v>2327</v>
      </c>
      <c r="Q6" s="60"/>
      <c r="R6" s="60">
        <v>8307</v>
      </c>
      <c r="S6" s="60">
        <v>5564</v>
      </c>
      <c r="T6" s="60">
        <v>6400</v>
      </c>
      <c r="U6" s="60">
        <v>6400</v>
      </c>
      <c r="V6" s="60">
        <v>18364</v>
      </c>
      <c r="W6" s="60">
        <v>33933657</v>
      </c>
      <c r="X6" s="60">
        <v>52938618</v>
      </c>
      <c r="Y6" s="60">
        <v>-19004961</v>
      </c>
      <c r="Z6" s="140">
        <v>-35.9</v>
      </c>
      <c r="AA6" s="155"/>
    </row>
    <row r="7" spans="1:27" ht="12.75">
      <c r="A7" s="138" t="s">
        <v>76</v>
      </c>
      <c r="B7" s="136"/>
      <c r="C7" s="157"/>
      <c r="D7" s="157"/>
      <c r="E7" s="158">
        <v>28846771</v>
      </c>
      <c r="F7" s="159">
        <v>172340918</v>
      </c>
      <c r="G7" s="159">
        <v>7014936</v>
      </c>
      <c r="H7" s="159">
        <v>2470440</v>
      </c>
      <c r="I7" s="159">
        <v>2469897</v>
      </c>
      <c r="J7" s="159">
        <v>11955273</v>
      </c>
      <c r="K7" s="159">
        <v>3291006</v>
      </c>
      <c r="L7" s="159">
        <v>3880861</v>
      </c>
      <c r="M7" s="159">
        <v>6453274</v>
      </c>
      <c r="N7" s="159">
        <v>13625141</v>
      </c>
      <c r="O7" s="159">
        <v>1342695</v>
      </c>
      <c r="P7" s="159">
        <v>5228625</v>
      </c>
      <c r="Q7" s="159">
        <v>2250820</v>
      </c>
      <c r="R7" s="159">
        <v>8822140</v>
      </c>
      <c r="S7" s="159">
        <v>5070772</v>
      </c>
      <c r="T7" s="159">
        <v>2973612</v>
      </c>
      <c r="U7" s="159">
        <v>33781570</v>
      </c>
      <c r="V7" s="159">
        <v>41825954</v>
      </c>
      <c r="W7" s="159">
        <v>76228508</v>
      </c>
      <c r="X7" s="159">
        <v>28846766</v>
      </c>
      <c r="Y7" s="159">
        <v>47381742</v>
      </c>
      <c r="Z7" s="141">
        <v>164.25</v>
      </c>
      <c r="AA7" s="157">
        <v>172340918</v>
      </c>
    </row>
    <row r="8" spans="1:27" ht="12.75">
      <c r="A8" s="138" t="s">
        <v>77</v>
      </c>
      <c r="B8" s="136"/>
      <c r="C8" s="155"/>
      <c r="D8" s="155"/>
      <c r="E8" s="156">
        <v>13461822</v>
      </c>
      <c r="F8" s="60">
        <v>285837</v>
      </c>
      <c r="G8" s="60">
        <v>5609101</v>
      </c>
      <c r="H8" s="60"/>
      <c r="I8" s="60">
        <v>138950</v>
      </c>
      <c r="J8" s="60">
        <v>5748051</v>
      </c>
      <c r="K8" s="60"/>
      <c r="L8" s="60"/>
      <c r="M8" s="60">
        <v>4487238</v>
      </c>
      <c r="N8" s="60">
        <v>4487238</v>
      </c>
      <c r="O8" s="60"/>
      <c r="P8" s="60"/>
      <c r="Q8" s="60"/>
      <c r="R8" s="60"/>
      <c r="S8" s="60"/>
      <c r="T8" s="60"/>
      <c r="U8" s="60"/>
      <c r="V8" s="60"/>
      <c r="W8" s="60">
        <v>10235289</v>
      </c>
      <c r="X8" s="60">
        <v>13461824</v>
      </c>
      <c r="Y8" s="60">
        <v>-3226535</v>
      </c>
      <c r="Z8" s="140">
        <v>-23.97</v>
      </c>
      <c r="AA8" s="155">
        <v>285837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18189209</v>
      </c>
      <c r="F9" s="100">
        <f t="shared" si="1"/>
        <v>0</v>
      </c>
      <c r="G9" s="100">
        <f t="shared" si="1"/>
        <v>2275392</v>
      </c>
      <c r="H9" s="100">
        <f t="shared" si="1"/>
        <v>6332</v>
      </c>
      <c r="I9" s="100">
        <f t="shared" si="1"/>
        <v>7045</v>
      </c>
      <c r="J9" s="100">
        <f t="shared" si="1"/>
        <v>2288769</v>
      </c>
      <c r="K9" s="100">
        <f t="shared" si="1"/>
        <v>5790</v>
      </c>
      <c r="L9" s="100">
        <f t="shared" si="1"/>
        <v>6515</v>
      </c>
      <c r="M9" s="100">
        <f t="shared" si="1"/>
        <v>1819331</v>
      </c>
      <c r="N9" s="100">
        <f t="shared" si="1"/>
        <v>1831636</v>
      </c>
      <c r="O9" s="100">
        <f t="shared" si="1"/>
        <v>5192</v>
      </c>
      <c r="P9" s="100">
        <f t="shared" si="1"/>
        <v>4080584</v>
      </c>
      <c r="Q9" s="100">
        <f t="shared" si="1"/>
        <v>8393</v>
      </c>
      <c r="R9" s="100">
        <f t="shared" si="1"/>
        <v>4094169</v>
      </c>
      <c r="S9" s="100">
        <f t="shared" si="1"/>
        <v>6311</v>
      </c>
      <c r="T9" s="100">
        <f t="shared" si="1"/>
        <v>12750</v>
      </c>
      <c r="U9" s="100">
        <f t="shared" si="1"/>
        <v>3655560</v>
      </c>
      <c r="V9" s="100">
        <f t="shared" si="1"/>
        <v>3674621</v>
      </c>
      <c r="W9" s="100">
        <f t="shared" si="1"/>
        <v>11889195</v>
      </c>
      <c r="X9" s="100">
        <f t="shared" si="1"/>
        <v>18189213</v>
      </c>
      <c r="Y9" s="100">
        <f t="shared" si="1"/>
        <v>-6300018</v>
      </c>
      <c r="Z9" s="137">
        <f>+IF(X9&lt;&gt;0,+(Y9/X9)*100,0)</f>
        <v>-34.63601201437358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3601719</v>
      </c>
      <c r="F10" s="60"/>
      <c r="G10" s="60">
        <v>1036783</v>
      </c>
      <c r="H10" s="60">
        <v>6332</v>
      </c>
      <c r="I10" s="60">
        <v>7045</v>
      </c>
      <c r="J10" s="60">
        <v>1050160</v>
      </c>
      <c r="K10" s="60">
        <v>5790</v>
      </c>
      <c r="L10" s="60">
        <v>6515</v>
      </c>
      <c r="M10" s="60">
        <v>828693</v>
      </c>
      <c r="N10" s="60">
        <v>840998</v>
      </c>
      <c r="O10" s="60">
        <v>5192</v>
      </c>
      <c r="P10" s="60">
        <v>4080584</v>
      </c>
      <c r="Q10" s="60">
        <v>8393</v>
      </c>
      <c r="R10" s="60">
        <v>4094169</v>
      </c>
      <c r="S10" s="60">
        <v>6311</v>
      </c>
      <c r="T10" s="60">
        <v>12750</v>
      </c>
      <c r="U10" s="60">
        <v>3655560</v>
      </c>
      <c r="V10" s="60">
        <v>3674621</v>
      </c>
      <c r="W10" s="60">
        <v>9659948</v>
      </c>
      <c r="X10" s="60">
        <v>3601717</v>
      </c>
      <c r="Y10" s="60">
        <v>6058231</v>
      </c>
      <c r="Z10" s="140">
        <v>168.2</v>
      </c>
      <c r="AA10" s="155"/>
    </row>
    <row r="11" spans="1:27" ht="12.75">
      <c r="A11" s="138" t="s">
        <v>80</v>
      </c>
      <c r="B11" s="136"/>
      <c r="C11" s="155"/>
      <c r="D11" s="155"/>
      <c r="E11" s="156">
        <v>2972044</v>
      </c>
      <c r="F11" s="60"/>
      <c r="G11" s="60">
        <v>1238609</v>
      </c>
      <c r="H11" s="60"/>
      <c r="I11" s="60"/>
      <c r="J11" s="60">
        <v>1238609</v>
      </c>
      <c r="K11" s="60"/>
      <c r="L11" s="60"/>
      <c r="M11" s="60">
        <v>990638</v>
      </c>
      <c r="N11" s="60">
        <v>990638</v>
      </c>
      <c r="O11" s="60"/>
      <c r="P11" s="60"/>
      <c r="Q11" s="60"/>
      <c r="R11" s="60"/>
      <c r="S11" s="60"/>
      <c r="T11" s="60"/>
      <c r="U11" s="60"/>
      <c r="V11" s="60"/>
      <c r="W11" s="60">
        <v>2229247</v>
      </c>
      <c r="X11" s="60">
        <v>2972043</v>
      </c>
      <c r="Y11" s="60">
        <v>-742796</v>
      </c>
      <c r="Z11" s="140">
        <v>-24.99</v>
      </c>
      <c r="AA11" s="155"/>
    </row>
    <row r="12" spans="1:27" ht="12.75">
      <c r="A12" s="138" t="s">
        <v>81</v>
      </c>
      <c r="B12" s="136"/>
      <c r="C12" s="155"/>
      <c r="D12" s="155"/>
      <c r="E12" s="156">
        <v>9954304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9954307</v>
      </c>
      <c r="Y12" s="60">
        <v>-9954307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>
        <v>1661142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1661146</v>
      </c>
      <c r="Y13" s="60">
        <v>-1661146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99808330</v>
      </c>
      <c r="F15" s="100">
        <f t="shared" si="2"/>
        <v>43300121</v>
      </c>
      <c r="G15" s="100">
        <f t="shared" si="2"/>
        <v>20897668</v>
      </c>
      <c r="H15" s="100">
        <f t="shared" si="2"/>
        <v>35627</v>
      </c>
      <c r="I15" s="100">
        <f t="shared" si="2"/>
        <v>309442</v>
      </c>
      <c r="J15" s="100">
        <f t="shared" si="2"/>
        <v>21242737</v>
      </c>
      <c r="K15" s="100">
        <f t="shared" si="2"/>
        <v>317407</v>
      </c>
      <c r="L15" s="100">
        <f t="shared" si="2"/>
        <v>278870</v>
      </c>
      <c r="M15" s="100">
        <f t="shared" si="2"/>
        <v>16170583</v>
      </c>
      <c r="N15" s="100">
        <f t="shared" si="2"/>
        <v>16766860</v>
      </c>
      <c r="O15" s="100">
        <f t="shared" si="2"/>
        <v>627424</v>
      </c>
      <c r="P15" s="100">
        <f t="shared" si="2"/>
        <v>329117</v>
      </c>
      <c r="Q15" s="100">
        <f t="shared" si="2"/>
        <v>295047</v>
      </c>
      <c r="R15" s="100">
        <f t="shared" si="2"/>
        <v>1251588</v>
      </c>
      <c r="S15" s="100">
        <f t="shared" si="2"/>
        <v>275053</v>
      </c>
      <c r="T15" s="100">
        <f t="shared" si="2"/>
        <v>36849</v>
      </c>
      <c r="U15" s="100">
        <f t="shared" si="2"/>
        <v>35492140</v>
      </c>
      <c r="V15" s="100">
        <f t="shared" si="2"/>
        <v>35804042</v>
      </c>
      <c r="W15" s="100">
        <f t="shared" si="2"/>
        <v>75065227</v>
      </c>
      <c r="X15" s="100">
        <f t="shared" si="2"/>
        <v>99808332</v>
      </c>
      <c r="Y15" s="100">
        <f t="shared" si="2"/>
        <v>-24743105</v>
      </c>
      <c r="Z15" s="137">
        <f>+IF(X15&lt;&gt;0,+(Y15/X15)*100,0)</f>
        <v>-24.790620686858087</v>
      </c>
      <c r="AA15" s="153">
        <f>SUM(AA16:AA18)</f>
        <v>43300121</v>
      </c>
    </row>
    <row r="16" spans="1:27" ht="12.75">
      <c r="A16" s="138" t="s">
        <v>85</v>
      </c>
      <c r="B16" s="136"/>
      <c r="C16" s="155"/>
      <c r="D16" s="155"/>
      <c r="E16" s="156">
        <v>22890890</v>
      </c>
      <c r="F16" s="60">
        <v>35460000</v>
      </c>
      <c r="G16" s="60">
        <v>13147904</v>
      </c>
      <c r="H16" s="60">
        <v>8499</v>
      </c>
      <c r="I16" s="60">
        <v>8499</v>
      </c>
      <c r="J16" s="60">
        <v>13164902</v>
      </c>
      <c r="K16" s="60">
        <v>12601</v>
      </c>
      <c r="L16" s="60">
        <v>16691</v>
      </c>
      <c r="M16" s="60">
        <v>10520415</v>
      </c>
      <c r="N16" s="60">
        <v>10549707</v>
      </c>
      <c r="O16" s="60">
        <v>605813</v>
      </c>
      <c r="P16" s="60">
        <v>52310</v>
      </c>
      <c r="Q16" s="60">
        <v>18541</v>
      </c>
      <c r="R16" s="60">
        <v>676664</v>
      </c>
      <c r="S16" s="60">
        <v>17676</v>
      </c>
      <c r="T16" s="60">
        <v>10329</v>
      </c>
      <c r="U16" s="60">
        <v>35472520</v>
      </c>
      <c r="V16" s="60">
        <v>35500525</v>
      </c>
      <c r="W16" s="60">
        <v>59891798</v>
      </c>
      <c r="X16" s="60">
        <v>22890891</v>
      </c>
      <c r="Y16" s="60">
        <v>37000907</v>
      </c>
      <c r="Z16" s="140">
        <v>161.64</v>
      </c>
      <c r="AA16" s="155">
        <v>35460000</v>
      </c>
    </row>
    <row r="17" spans="1:27" ht="12.75">
      <c r="A17" s="138" t="s">
        <v>86</v>
      </c>
      <c r="B17" s="136"/>
      <c r="C17" s="155"/>
      <c r="D17" s="155"/>
      <c r="E17" s="156">
        <v>76917440</v>
      </c>
      <c r="F17" s="60">
        <v>7840121</v>
      </c>
      <c r="G17" s="60">
        <v>7749764</v>
      </c>
      <c r="H17" s="60">
        <v>27128</v>
      </c>
      <c r="I17" s="60">
        <v>300943</v>
      </c>
      <c r="J17" s="60">
        <v>8077835</v>
      </c>
      <c r="K17" s="60">
        <v>304806</v>
      </c>
      <c r="L17" s="60">
        <v>262179</v>
      </c>
      <c r="M17" s="60">
        <v>5650168</v>
      </c>
      <c r="N17" s="60">
        <v>6217153</v>
      </c>
      <c r="O17" s="60">
        <v>21611</v>
      </c>
      <c r="P17" s="60">
        <v>276807</v>
      </c>
      <c r="Q17" s="60">
        <v>276506</v>
      </c>
      <c r="R17" s="60">
        <v>574924</v>
      </c>
      <c r="S17" s="60">
        <v>257377</v>
      </c>
      <c r="T17" s="60">
        <v>26520</v>
      </c>
      <c r="U17" s="60">
        <v>19620</v>
      </c>
      <c r="V17" s="60">
        <v>303517</v>
      </c>
      <c r="W17" s="60">
        <v>15173429</v>
      </c>
      <c r="X17" s="60">
        <v>76917441</v>
      </c>
      <c r="Y17" s="60">
        <v>-61744012</v>
      </c>
      <c r="Z17" s="140">
        <v>-80.27</v>
      </c>
      <c r="AA17" s="155">
        <v>7840121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78766449</v>
      </c>
      <c r="F19" s="100">
        <f t="shared" si="3"/>
        <v>78867191</v>
      </c>
      <c r="G19" s="100">
        <f t="shared" si="3"/>
        <v>6514088</v>
      </c>
      <c r="H19" s="100">
        <f t="shared" si="3"/>
        <v>4063192</v>
      </c>
      <c r="I19" s="100">
        <f t="shared" si="3"/>
        <v>5028885</v>
      </c>
      <c r="J19" s="100">
        <f t="shared" si="3"/>
        <v>15606165</v>
      </c>
      <c r="K19" s="100">
        <f t="shared" si="3"/>
        <v>4084088</v>
      </c>
      <c r="L19" s="100">
        <f t="shared" si="3"/>
        <v>4113960</v>
      </c>
      <c r="M19" s="100">
        <f t="shared" si="3"/>
        <v>6594095</v>
      </c>
      <c r="N19" s="100">
        <f t="shared" si="3"/>
        <v>14792143</v>
      </c>
      <c r="O19" s="100">
        <f t="shared" si="3"/>
        <v>4971592</v>
      </c>
      <c r="P19" s="100">
        <f t="shared" si="3"/>
        <v>4153731</v>
      </c>
      <c r="Q19" s="100">
        <f t="shared" si="3"/>
        <v>3714188</v>
      </c>
      <c r="R19" s="100">
        <f t="shared" si="3"/>
        <v>12839511</v>
      </c>
      <c r="S19" s="100">
        <f t="shared" si="3"/>
        <v>3732427</v>
      </c>
      <c r="T19" s="100">
        <f t="shared" si="3"/>
        <v>3793232</v>
      </c>
      <c r="U19" s="100">
        <f t="shared" si="3"/>
        <v>6653804</v>
      </c>
      <c r="V19" s="100">
        <f t="shared" si="3"/>
        <v>14179463</v>
      </c>
      <c r="W19" s="100">
        <f t="shared" si="3"/>
        <v>57417282</v>
      </c>
      <c r="X19" s="100">
        <f t="shared" si="3"/>
        <v>78766450</v>
      </c>
      <c r="Y19" s="100">
        <f t="shared" si="3"/>
        <v>-21349168</v>
      </c>
      <c r="Z19" s="137">
        <f>+IF(X19&lt;&gt;0,+(Y19/X19)*100,0)</f>
        <v>-27.104392796679296</v>
      </c>
      <c r="AA19" s="153">
        <f>SUM(AA20:AA23)</f>
        <v>78867191</v>
      </c>
    </row>
    <row r="20" spans="1:27" ht="12.75">
      <c r="A20" s="138" t="s">
        <v>89</v>
      </c>
      <c r="B20" s="136"/>
      <c r="C20" s="155"/>
      <c r="D20" s="155"/>
      <c r="E20" s="156">
        <v>52516255</v>
      </c>
      <c r="F20" s="60">
        <v>59477265</v>
      </c>
      <c r="G20" s="60">
        <v>3027188</v>
      </c>
      <c r="H20" s="60">
        <v>2544165</v>
      </c>
      <c r="I20" s="60">
        <v>2177105</v>
      </c>
      <c r="J20" s="60">
        <v>7748458</v>
      </c>
      <c r="K20" s="60">
        <v>2719170</v>
      </c>
      <c r="L20" s="60">
        <v>2441442</v>
      </c>
      <c r="M20" s="60">
        <v>3194440</v>
      </c>
      <c r="N20" s="60">
        <v>8355052</v>
      </c>
      <c r="O20" s="60">
        <v>3422787</v>
      </c>
      <c r="P20" s="60">
        <v>2628093</v>
      </c>
      <c r="Q20" s="60">
        <v>2340346</v>
      </c>
      <c r="R20" s="60">
        <v>8391226</v>
      </c>
      <c r="S20" s="60">
        <v>2249881</v>
      </c>
      <c r="T20" s="60">
        <v>2316337</v>
      </c>
      <c r="U20" s="60">
        <v>5176909</v>
      </c>
      <c r="V20" s="60">
        <v>9743127</v>
      </c>
      <c r="W20" s="60">
        <v>34237863</v>
      </c>
      <c r="X20" s="60">
        <v>52516256</v>
      </c>
      <c r="Y20" s="60">
        <v>-18278393</v>
      </c>
      <c r="Z20" s="140">
        <v>-34.81</v>
      </c>
      <c r="AA20" s="155">
        <v>59477265</v>
      </c>
    </row>
    <row r="21" spans="1:27" ht="12.75">
      <c r="A21" s="138" t="s">
        <v>90</v>
      </c>
      <c r="B21" s="136"/>
      <c r="C21" s="155"/>
      <c r="D21" s="155"/>
      <c r="E21" s="156">
        <v>7075805</v>
      </c>
      <c r="F21" s="60">
        <v>8642881</v>
      </c>
      <c r="G21" s="60">
        <v>443637</v>
      </c>
      <c r="H21" s="60">
        <v>605576</v>
      </c>
      <c r="I21" s="60">
        <v>605576</v>
      </c>
      <c r="J21" s="60">
        <v>1654789</v>
      </c>
      <c r="K21" s="60">
        <v>450783</v>
      </c>
      <c r="L21" s="60">
        <v>763019</v>
      </c>
      <c r="M21" s="60">
        <v>739611</v>
      </c>
      <c r="N21" s="60">
        <v>1953413</v>
      </c>
      <c r="O21" s="60">
        <v>640103</v>
      </c>
      <c r="P21" s="60">
        <v>605992</v>
      </c>
      <c r="Q21" s="60">
        <v>471098</v>
      </c>
      <c r="R21" s="60">
        <v>1717193</v>
      </c>
      <c r="S21" s="60">
        <v>573517</v>
      </c>
      <c r="T21" s="60">
        <v>566574</v>
      </c>
      <c r="U21" s="60">
        <v>566574</v>
      </c>
      <c r="V21" s="60">
        <v>1706665</v>
      </c>
      <c r="W21" s="60">
        <v>7032060</v>
      </c>
      <c r="X21" s="60">
        <v>7075805</v>
      </c>
      <c r="Y21" s="60">
        <v>-43745</v>
      </c>
      <c r="Z21" s="140">
        <v>-0.62</v>
      </c>
      <c r="AA21" s="155">
        <v>8642881</v>
      </c>
    </row>
    <row r="22" spans="1:27" ht="12.75">
      <c r="A22" s="138" t="s">
        <v>91</v>
      </c>
      <c r="B22" s="136"/>
      <c r="C22" s="157"/>
      <c r="D22" s="157"/>
      <c r="E22" s="158">
        <v>5780994</v>
      </c>
      <c r="F22" s="159">
        <v>2613536</v>
      </c>
      <c r="G22" s="159">
        <v>204759</v>
      </c>
      <c r="H22" s="159">
        <v>224339</v>
      </c>
      <c r="I22" s="159">
        <v>1565390</v>
      </c>
      <c r="J22" s="159">
        <v>1994488</v>
      </c>
      <c r="K22" s="159">
        <v>224640</v>
      </c>
      <c r="L22" s="159">
        <v>230056</v>
      </c>
      <c r="M22" s="159">
        <v>218174</v>
      </c>
      <c r="N22" s="159">
        <v>672870</v>
      </c>
      <c r="O22" s="159">
        <v>220363</v>
      </c>
      <c r="P22" s="159">
        <v>228366</v>
      </c>
      <c r="Q22" s="159">
        <v>215141</v>
      </c>
      <c r="R22" s="159">
        <v>663870</v>
      </c>
      <c r="S22" s="159">
        <v>218111</v>
      </c>
      <c r="T22" s="159">
        <v>219767</v>
      </c>
      <c r="U22" s="159">
        <v>219767</v>
      </c>
      <c r="V22" s="159">
        <v>657645</v>
      </c>
      <c r="W22" s="159">
        <v>3988873</v>
      </c>
      <c r="X22" s="159">
        <v>5780993</v>
      </c>
      <c r="Y22" s="159">
        <v>-1792120</v>
      </c>
      <c r="Z22" s="141">
        <v>-31</v>
      </c>
      <c r="AA22" s="157">
        <v>2613536</v>
      </c>
    </row>
    <row r="23" spans="1:27" ht="12.75">
      <c r="A23" s="138" t="s">
        <v>92</v>
      </c>
      <c r="B23" s="136"/>
      <c r="C23" s="155"/>
      <c r="D23" s="155"/>
      <c r="E23" s="156">
        <v>13393395</v>
      </c>
      <c r="F23" s="60">
        <v>8133509</v>
      </c>
      <c r="G23" s="60">
        <v>2838504</v>
      </c>
      <c r="H23" s="60">
        <v>689112</v>
      </c>
      <c r="I23" s="60">
        <v>680814</v>
      </c>
      <c r="J23" s="60">
        <v>4208430</v>
      </c>
      <c r="K23" s="60">
        <v>689495</v>
      </c>
      <c r="L23" s="60">
        <v>679443</v>
      </c>
      <c r="M23" s="60">
        <v>2441870</v>
      </c>
      <c r="N23" s="60">
        <v>3810808</v>
      </c>
      <c r="O23" s="60">
        <v>688339</v>
      </c>
      <c r="P23" s="60">
        <v>691280</v>
      </c>
      <c r="Q23" s="60">
        <v>687603</v>
      </c>
      <c r="R23" s="60">
        <v>2067222</v>
      </c>
      <c r="S23" s="60">
        <v>690918</v>
      </c>
      <c r="T23" s="60">
        <v>690554</v>
      </c>
      <c r="U23" s="60">
        <v>690554</v>
      </c>
      <c r="V23" s="60">
        <v>2072026</v>
      </c>
      <c r="W23" s="60">
        <v>12158486</v>
      </c>
      <c r="X23" s="60">
        <v>13393396</v>
      </c>
      <c r="Y23" s="60">
        <v>-1234910</v>
      </c>
      <c r="Z23" s="140">
        <v>-9.22</v>
      </c>
      <c r="AA23" s="155">
        <v>8133509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292011202</v>
      </c>
      <c r="F25" s="73">
        <f t="shared" si="4"/>
        <v>294794067</v>
      </c>
      <c r="G25" s="73">
        <f t="shared" si="4"/>
        <v>60783519</v>
      </c>
      <c r="H25" s="73">
        <f t="shared" si="4"/>
        <v>6578091</v>
      </c>
      <c r="I25" s="73">
        <f t="shared" si="4"/>
        <v>8605165</v>
      </c>
      <c r="J25" s="73">
        <f t="shared" si="4"/>
        <v>75966775</v>
      </c>
      <c r="K25" s="73">
        <f t="shared" si="4"/>
        <v>7698291</v>
      </c>
      <c r="L25" s="73">
        <f t="shared" si="4"/>
        <v>8283686</v>
      </c>
      <c r="M25" s="73">
        <f t="shared" si="4"/>
        <v>50302247</v>
      </c>
      <c r="N25" s="73">
        <f t="shared" si="4"/>
        <v>66284224</v>
      </c>
      <c r="O25" s="73">
        <f t="shared" si="4"/>
        <v>6952883</v>
      </c>
      <c r="P25" s="73">
        <f t="shared" si="4"/>
        <v>13794384</v>
      </c>
      <c r="Q25" s="73">
        <f t="shared" si="4"/>
        <v>6268448</v>
      </c>
      <c r="R25" s="73">
        <f t="shared" si="4"/>
        <v>27015715</v>
      </c>
      <c r="S25" s="73">
        <f t="shared" si="4"/>
        <v>9090127</v>
      </c>
      <c r="T25" s="73">
        <f t="shared" si="4"/>
        <v>6822843</v>
      </c>
      <c r="U25" s="73">
        <f t="shared" si="4"/>
        <v>79589474</v>
      </c>
      <c r="V25" s="73">
        <f t="shared" si="4"/>
        <v>95502444</v>
      </c>
      <c r="W25" s="73">
        <f t="shared" si="4"/>
        <v>264769158</v>
      </c>
      <c r="X25" s="73">
        <f t="shared" si="4"/>
        <v>292011203</v>
      </c>
      <c r="Y25" s="73">
        <f t="shared" si="4"/>
        <v>-27242045</v>
      </c>
      <c r="Z25" s="170">
        <f>+IF(X25&lt;&gt;0,+(Y25/X25)*100,0)</f>
        <v>-9.3291095410473</v>
      </c>
      <c r="AA25" s="168">
        <f>+AA5+AA9+AA15+AA19+AA24</f>
        <v>294794067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169521913</v>
      </c>
      <c r="F28" s="100">
        <f t="shared" si="5"/>
        <v>213690157</v>
      </c>
      <c r="G28" s="100">
        <f t="shared" si="5"/>
        <v>7679832</v>
      </c>
      <c r="H28" s="100">
        <f t="shared" si="5"/>
        <v>6575186</v>
      </c>
      <c r="I28" s="100">
        <f t="shared" si="5"/>
        <v>3963731</v>
      </c>
      <c r="J28" s="100">
        <f t="shared" si="5"/>
        <v>18218749</v>
      </c>
      <c r="K28" s="100">
        <f t="shared" si="5"/>
        <v>4705903</v>
      </c>
      <c r="L28" s="100">
        <f t="shared" si="5"/>
        <v>5739301</v>
      </c>
      <c r="M28" s="100">
        <f t="shared" si="5"/>
        <v>6050696</v>
      </c>
      <c r="N28" s="100">
        <f t="shared" si="5"/>
        <v>16495900</v>
      </c>
      <c r="O28" s="100">
        <f t="shared" si="5"/>
        <v>5661338</v>
      </c>
      <c r="P28" s="100">
        <f t="shared" si="5"/>
        <v>5367125</v>
      </c>
      <c r="Q28" s="100">
        <f t="shared" si="5"/>
        <v>5398220</v>
      </c>
      <c r="R28" s="100">
        <f t="shared" si="5"/>
        <v>16426683</v>
      </c>
      <c r="S28" s="100">
        <f t="shared" si="5"/>
        <v>4928657</v>
      </c>
      <c r="T28" s="100">
        <f t="shared" si="5"/>
        <v>5303465</v>
      </c>
      <c r="U28" s="100">
        <f t="shared" si="5"/>
        <v>4458859</v>
      </c>
      <c r="V28" s="100">
        <f t="shared" si="5"/>
        <v>14690981</v>
      </c>
      <c r="W28" s="100">
        <f t="shared" si="5"/>
        <v>65832313</v>
      </c>
      <c r="X28" s="100">
        <f t="shared" si="5"/>
        <v>169521923</v>
      </c>
      <c r="Y28" s="100">
        <f t="shared" si="5"/>
        <v>-103689610</v>
      </c>
      <c r="Z28" s="137">
        <f>+IF(X28&lt;&gt;0,+(Y28/X28)*100,0)</f>
        <v>-61.16590005883782</v>
      </c>
      <c r="AA28" s="153">
        <f>SUM(AA29:AA31)</f>
        <v>213690157</v>
      </c>
    </row>
    <row r="29" spans="1:27" ht="12.75">
      <c r="A29" s="138" t="s">
        <v>75</v>
      </c>
      <c r="B29" s="136"/>
      <c r="C29" s="155"/>
      <c r="D29" s="155"/>
      <c r="E29" s="156">
        <v>37476991</v>
      </c>
      <c r="F29" s="60">
        <v>32059400</v>
      </c>
      <c r="G29" s="60">
        <v>3394550</v>
      </c>
      <c r="H29" s="60">
        <v>2338436</v>
      </c>
      <c r="I29" s="60">
        <v>1581133</v>
      </c>
      <c r="J29" s="60">
        <v>7314119</v>
      </c>
      <c r="K29" s="60">
        <v>1520524</v>
      </c>
      <c r="L29" s="60">
        <v>2064030</v>
      </c>
      <c r="M29" s="60">
        <v>1716000</v>
      </c>
      <c r="N29" s="60">
        <v>5300554</v>
      </c>
      <c r="O29" s="60">
        <v>1916121</v>
      </c>
      <c r="P29" s="60">
        <v>2198368</v>
      </c>
      <c r="Q29" s="60">
        <v>2057285</v>
      </c>
      <c r="R29" s="60">
        <v>6171774</v>
      </c>
      <c r="S29" s="60">
        <v>1939661</v>
      </c>
      <c r="T29" s="60">
        <v>2090385</v>
      </c>
      <c r="U29" s="60">
        <v>3427253</v>
      </c>
      <c r="V29" s="60">
        <v>7457299</v>
      </c>
      <c r="W29" s="60">
        <v>26243746</v>
      </c>
      <c r="X29" s="60">
        <v>37476991</v>
      </c>
      <c r="Y29" s="60">
        <v>-11233245</v>
      </c>
      <c r="Z29" s="140">
        <v>-29.97</v>
      </c>
      <c r="AA29" s="155">
        <v>32059400</v>
      </c>
    </row>
    <row r="30" spans="1:27" ht="12.75">
      <c r="A30" s="138" t="s">
        <v>76</v>
      </c>
      <c r="B30" s="136"/>
      <c r="C30" s="157"/>
      <c r="D30" s="157"/>
      <c r="E30" s="158">
        <v>109877146</v>
      </c>
      <c r="F30" s="159">
        <v>79471850</v>
      </c>
      <c r="G30" s="159">
        <v>2872117</v>
      </c>
      <c r="H30" s="159">
        <v>2629572</v>
      </c>
      <c r="I30" s="159">
        <v>1629527</v>
      </c>
      <c r="J30" s="159">
        <v>7131216</v>
      </c>
      <c r="K30" s="159">
        <v>2152535</v>
      </c>
      <c r="L30" s="159">
        <v>2647896</v>
      </c>
      <c r="M30" s="159">
        <v>1711036</v>
      </c>
      <c r="N30" s="159">
        <v>6511467</v>
      </c>
      <c r="O30" s="159">
        <v>2880333</v>
      </c>
      <c r="P30" s="159">
        <v>2033396</v>
      </c>
      <c r="Q30" s="159">
        <v>1956876</v>
      </c>
      <c r="R30" s="159">
        <v>6870605</v>
      </c>
      <c r="S30" s="159">
        <v>2022986</v>
      </c>
      <c r="T30" s="159">
        <v>2024848</v>
      </c>
      <c r="U30" s="159">
        <v>2590612</v>
      </c>
      <c r="V30" s="159">
        <v>6638446</v>
      </c>
      <c r="W30" s="159">
        <v>27151734</v>
      </c>
      <c r="X30" s="159">
        <v>109877152</v>
      </c>
      <c r="Y30" s="159">
        <v>-82725418</v>
      </c>
      <c r="Z30" s="141">
        <v>-75.29</v>
      </c>
      <c r="AA30" s="157">
        <v>79471850</v>
      </c>
    </row>
    <row r="31" spans="1:27" ht="12.75">
      <c r="A31" s="138" t="s">
        <v>77</v>
      </c>
      <c r="B31" s="136"/>
      <c r="C31" s="155"/>
      <c r="D31" s="155"/>
      <c r="E31" s="156">
        <v>22167776</v>
      </c>
      <c r="F31" s="60">
        <v>102158907</v>
      </c>
      <c r="G31" s="60">
        <v>1413165</v>
      </c>
      <c r="H31" s="60">
        <v>1607178</v>
      </c>
      <c r="I31" s="60">
        <v>753071</v>
      </c>
      <c r="J31" s="60">
        <v>3773414</v>
      </c>
      <c r="K31" s="60">
        <v>1032844</v>
      </c>
      <c r="L31" s="60">
        <v>1027375</v>
      </c>
      <c r="M31" s="60">
        <v>2623660</v>
      </c>
      <c r="N31" s="60">
        <v>4683879</v>
      </c>
      <c r="O31" s="60">
        <v>864884</v>
      </c>
      <c r="P31" s="60">
        <v>1135361</v>
      </c>
      <c r="Q31" s="60">
        <v>1384059</v>
      </c>
      <c r="R31" s="60">
        <v>3384304</v>
      </c>
      <c r="S31" s="60">
        <v>966010</v>
      </c>
      <c r="T31" s="60">
        <v>1188232</v>
      </c>
      <c r="U31" s="60">
        <v>-1559006</v>
      </c>
      <c r="V31" s="60">
        <v>595236</v>
      </c>
      <c r="W31" s="60">
        <v>12436833</v>
      </c>
      <c r="X31" s="60">
        <v>22167780</v>
      </c>
      <c r="Y31" s="60">
        <v>-9730947</v>
      </c>
      <c r="Z31" s="140">
        <v>-43.9</v>
      </c>
      <c r="AA31" s="155">
        <v>102158907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13688904</v>
      </c>
      <c r="F32" s="100">
        <f t="shared" si="6"/>
        <v>20313311</v>
      </c>
      <c r="G32" s="100">
        <f t="shared" si="6"/>
        <v>745174</v>
      </c>
      <c r="H32" s="100">
        <f t="shared" si="6"/>
        <v>703657</v>
      </c>
      <c r="I32" s="100">
        <f t="shared" si="6"/>
        <v>699959</v>
      </c>
      <c r="J32" s="100">
        <f t="shared" si="6"/>
        <v>2148790</v>
      </c>
      <c r="K32" s="100">
        <f t="shared" si="6"/>
        <v>770793</v>
      </c>
      <c r="L32" s="100">
        <f t="shared" si="6"/>
        <v>1504683</v>
      </c>
      <c r="M32" s="100">
        <f t="shared" si="6"/>
        <v>1515709</v>
      </c>
      <c r="N32" s="100">
        <f t="shared" si="6"/>
        <v>3791185</v>
      </c>
      <c r="O32" s="100">
        <f t="shared" si="6"/>
        <v>765695</v>
      </c>
      <c r="P32" s="100">
        <f t="shared" si="6"/>
        <v>774163</v>
      </c>
      <c r="Q32" s="100">
        <f t="shared" si="6"/>
        <v>797872</v>
      </c>
      <c r="R32" s="100">
        <f t="shared" si="6"/>
        <v>2337730</v>
      </c>
      <c r="S32" s="100">
        <f t="shared" si="6"/>
        <v>920393</v>
      </c>
      <c r="T32" s="100">
        <f t="shared" si="6"/>
        <v>780345</v>
      </c>
      <c r="U32" s="100">
        <f t="shared" si="6"/>
        <v>18435911</v>
      </c>
      <c r="V32" s="100">
        <f t="shared" si="6"/>
        <v>20136649</v>
      </c>
      <c r="W32" s="100">
        <f t="shared" si="6"/>
        <v>28414354</v>
      </c>
      <c r="X32" s="100">
        <f t="shared" si="6"/>
        <v>13688899</v>
      </c>
      <c r="Y32" s="100">
        <f t="shared" si="6"/>
        <v>14725455</v>
      </c>
      <c r="Z32" s="137">
        <f>+IF(X32&lt;&gt;0,+(Y32/X32)*100,0)</f>
        <v>107.57223791336324</v>
      </c>
      <c r="AA32" s="153">
        <f>SUM(AA33:AA37)</f>
        <v>20313311</v>
      </c>
    </row>
    <row r="33" spans="1:27" ht="12.75">
      <c r="A33" s="138" t="s">
        <v>79</v>
      </c>
      <c r="B33" s="136"/>
      <c r="C33" s="155"/>
      <c r="D33" s="155"/>
      <c r="E33" s="156">
        <v>3604757</v>
      </c>
      <c r="F33" s="60">
        <v>20313311</v>
      </c>
      <c r="G33" s="60">
        <v>359212</v>
      </c>
      <c r="H33" s="60">
        <v>359620</v>
      </c>
      <c r="I33" s="60">
        <v>355922</v>
      </c>
      <c r="J33" s="60">
        <v>1074754</v>
      </c>
      <c r="K33" s="60">
        <v>387952</v>
      </c>
      <c r="L33" s="60">
        <v>1015357</v>
      </c>
      <c r="M33" s="60">
        <v>1085540</v>
      </c>
      <c r="N33" s="60">
        <v>2488849</v>
      </c>
      <c r="O33" s="60">
        <v>395469</v>
      </c>
      <c r="P33" s="60">
        <v>389387</v>
      </c>
      <c r="Q33" s="60">
        <v>416750</v>
      </c>
      <c r="R33" s="60">
        <v>1201606</v>
      </c>
      <c r="S33" s="60">
        <v>470377</v>
      </c>
      <c r="T33" s="60">
        <v>399713</v>
      </c>
      <c r="U33" s="60">
        <v>18055279</v>
      </c>
      <c r="V33" s="60">
        <v>18925369</v>
      </c>
      <c r="W33" s="60">
        <v>23690578</v>
      </c>
      <c r="X33" s="60">
        <v>3604753</v>
      </c>
      <c r="Y33" s="60">
        <v>20085825</v>
      </c>
      <c r="Z33" s="140">
        <v>557.2</v>
      </c>
      <c r="AA33" s="155">
        <v>20313311</v>
      </c>
    </row>
    <row r="34" spans="1:27" ht="12.75">
      <c r="A34" s="138" t="s">
        <v>80</v>
      </c>
      <c r="B34" s="136"/>
      <c r="C34" s="155"/>
      <c r="D34" s="155"/>
      <c r="E34" s="156">
        <v>2665474</v>
      </c>
      <c r="F34" s="60"/>
      <c r="G34" s="60">
        <v>385962</v>
      </c>
      <c r="H34" s="60">
        <v>344037</v>
      </c>
      <c r="I34" s="60">
        <v>344037</v>
      </c>
      <c r="J34" s="60">
        <v>1074036</v>
      </c>
      <c r="K34" s="60">
        <v>382841</v>
      </c>
      <c r="L34" s="60">
        <v>489326</v>
      </c>
      <c r="M34" s="60">
        <v>430169</v>
      </c>
      <c r="N34" s="60">
        <v>1302336</v>
      </c>
      <c r="O34" s="60">
        <v>370226</v>
      </c>
      <c r="P34" s="60">
        <v>384776</v>
      </c>
      <c r="Q34" s="60">
        <v>381122</v>
      </c>
      <c r="R34" s="60">
        <v>1136124</v>
      </c>
      <c r="S34" s="60">
        <v>450016</v>
      </c>
      <c r="T34" s="60">
        <v>380632</v>
      </c>
      <c r="U34" s="60">
        <v>380632</v>
      </c>
      <c r="V34" s="60">
        <v>1211280</v>
      </c>
      <c r="W34" s="60">
        <v>4723776</v>
      </c>
      <c r="X34" s="60">
        <v>2665475</v>
      </c>
      <c r="Y34" s="60">
        <v>2058301</v>
      </c>
      <c r="Z34" s="140">
        <v>77.22</v>
      </c>
      <c r="AA34" s="155"/>
    </row>
    <row r="35" spans="1:27" ht="12.75">
      <c r="A35" s="138" t="s">
        <v>81</v>
      </c>
      <c r="B35" s="136"/>
      <c r="C35" s="155"/>
      <c r="D35" s="155"/>
      <c r="E35" s="156">
        <v>6523078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6523080</v>
      </c>
      <c r="Y35" s="60">
        <v>-6523080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>
        <v>895595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895591</v>
      </c>
      <c r="Y36" s="60">
        <v>-895591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41977749</v>
      </c>
      <c r="F38" s="100">
        <f t="shared" si="7"/>
        <v>26444604</v>
      </c>
      <c r="G38" s="100">
        <f t="shared" si="7"/>
        <v>3811466</v>
      </c>
      <c r="H38" s="100">
        <f t="shared" si="7"/>
        <v>3619494</v>
      </c>
      <c r="I38" s="100">
        <f t="shared" si="7"/>
        <v>3550233</v>
      </c>
      <c r="J38" s="100">
        <f t="shared" si="7"/>
        <v>10981193</v>
      </c>
      <c r="K38" s="100">
        <f t="shared" si="7"/>
        <v>3973609</v>
      </c>
      <c r="L38" s="100">
        <f t="shared" si="7"/>
        <v>4081074</v>
      </c>
      <c r="M38" s="100">
        <f t="shared" si="7"/>
        <v>4348683</v>
      </c>
      <c r="N38" s="100">
        <f t="shared" si="7"/>
        <v>12403366</v>
      </c>
      <c r="O38" s="100">
        <f t="shared" si="7"/>
        <v>4269344</v>
      </c>
      <c r="P38" s="100">
        <f t="shared" si="7"/>
        <v>3772355</v>
      </c>
      <c r="Q38" s="100">
        <f t="shared" si="7"/>
        <v>4792698</v>
      </c>
      <c r="R38" s="100">
        <f t="shared" si="7"/>
        <v>12834397</v>
      </c>
      <c r="S38" s="100">
        <f t="shared" si="7"/>
        <v>4039460</v>
      </c>
      <c r="T38" s="100">
        <f t="shared" si="7"/>
        <v>4429997</v>
      </c>
      <c r="U38" s="100">
        <f t="shared" si="7"/>
        <v>8110906</v>
      </c>
      <c r="V38" s="100">
        <f t="shared" si="7"/>
        <v>16580363</v>
      </c>
      <c r="W38" s="100">
        <f t="shared" si="7"/>
        <v>52799319</v>
      </c>
      <c r="X38" s="100">
        <f t="shared" si="7"/>
        <v>41977746</v>
      </c>
      <c r="Y38" s="100">
        <f t="shared" si="7"/>
        <v>10821573</v>
      </c>
      <c r="Z38" s="137">
        <f>+IF(X38&lt;&gt;0,+(Y38/X38)*100,0)</f>
        <v>25.779309351197654</v>
      </c>
      <c r="AA38" s="153">
        <f>SUM(AA39:AA41)</f>
        <v>26444604</v>
      </c>
    </row>
    <row r="39" spans="1:27" ht="12.75">
      <c r="A39" s="138" t="s">
        <v>85</v>
      </c>
      <c r="B39" s="136"/>
      <c r="C39" s="155"/>
      <c r="D39" s="155"/>
      <c r="E39" s="156">
        <v>8435105</v>
      </c>
      <c r="F39" s="60">
        <v>20313306</v>
      </c>
      <c r="G39" s="60">
        <v>2542150</v>
      </c>
      <c r="H39" s="60">
        <v>1267121</v>
      </c>
      <c r="I39" s="60">
        <v>1108421</v>
      </c>
      <c r="J39" s="60">
        <v>4917692</v>
      </c>
      <c r="K39" s="60">
        <v>1922955</v>
      </c>
      <c r="L39" s="60">
        <v>2285066</v>
      </c>
      <c r="M39" s="60">
        <v>2960665</v>
      </c>
      <c r="N39" s="60">
        <v>7168686</v>
      </c>
      <c r="O39" s="60">
        <v>2225616</v>
      </c>
      <c r="P39" s="60">
        <v>2128026</v>
      </c>
      <c r="Q39" s="60">
        <v>2826697</v>
      </c>
      <c r="R39" s="60">
        <v>7180339</v>
      </c>
      <c r="S39" s="60">
        <v>2411724</v>
      </c>
      <c r="T39" s="60">
        <v>2339076</v>
      </c>
      <c r="U39" s="60">
        <v>2339076</v>
      </c>
      <c r="V39" s="60">
        <v>7089876</v>
      </c>
      <c r="W39" s="60">
        <v>26356593</v>
      </c>
      <c r="X39" s="60">
        <v>8435100</v>
      </c>
      <c r="Y39" s="60">
        <v>17921493</v>
      </c>
      <c r="Z39" s="140">
        <v>212.46</v>
      </c>
      <c r="AA39" s="155">
        <v>20313306</v>
      </c>
    </row>
    <row r="40" spans="1:27" ht="12.75">
      <c r="A40" s="138" t="s">
        <v>86</v>
      </c>
      <c r="B40" s="136"/>
      <c r="C40" s="155"/>
      <c r="D40" s="155"/>
      <c r="E40" s="156">
        <v>33542644</v>
      </c>
      <c r="F40" s="60">
        <v>6131298</v>
      </c>
      <c r="G40" s="60">
        <v>1269316</v>
      </c>
      <c r="H40" s="60">
        <v>2352373</v>
      </c>
      <c r="I40" s="60">
        <v>2441812</v>
      </c>
      <c r="J40" s="60">
        <v>6063501</v>
      </c>
      <c r="K40" s="60">
        <v>2050654</v>
      </c>
      <c r="L40" s="60">
        <v>1796008</v>
      </c>
      <c r="M40" s="60">
        <v>1388018</v>
      </c>
      <c r="N40" s="60">
        <v>5234680</v>
      </c>
      <c r="O40" s="60">
        <v>2043728</v>
      </c>
      <c r="P40" s="60">
        <v>1644329</v>
      </c>
      <c r="Q40" s="60">
        <v>1966001</v>
      </c>
      <c r="R40" s="60">
        <v>5654058</v>
      </c>
      <c r="S40" s="60">
        <v>1627736</v>
      </c>
      <c r="T40" s="60">
        <v>2090921</v>
      </c>
      <c r="U40" s="60">
        <v>5771830</v>
      </c>
      <c r="V40" s="60">
        <v>9490487</v>
      </c>
      <c r="W40" s="60">
        <v>26442726</v>
      </c>
      <c r="X40" s="60">
        <v>33542646</v>
      </c>
      <c r="Y40" s="60">
        <v>-7099920</v>
      </c>
      <c r="Z40" s="140">
        <v>-21.17</v>
      </c>
      <c r="AA40" s="155">
        <v>6131298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68049427</v>
      </c>
      <c r="F42" s="100">
        <f t="shared" si="8"/>
        <v>46778447</v>
      </c>
      <c r="G42" s="100">
        <f t="shared" si="8"/>
        <v>8535392</v>
      </c>
      <c r="H42" s="100">
        <f t="shared" si="8"/>
        <v>7749758</v>
      </c>
      <c r="I42" s="100">
        <f t="shared" si="8"/>
        <v>9433516</v>
      </c>
      <c r="J42" s="100">
        <f t="shared" si="8"/>
        <v>25718666</v>
      </c>
      <c r="K42" s="100">
        <f t="shared" si="8"/>
        <v>4815107</v>
      </c>
      <c r="L42" s="100">
        <f t="shared" si="8"/>
        <v>5261225</v>
      </c>
      <c r="M42" s="100">
        <f t="shared" si="8"/>
        <v>7194143</v>
      </c>
      <c r="N42" s="100">
        <f t="shared" si="8"/>
        <v>17270475</v>
      </c>
      <c r="O42" s="100">
        <f t="shared" si="8"/>
        <v>5550936</v>
      </c>
      <c r="P42" s="100">
        <f t="shared" si="8"/>
        <v>5641457</v>
      </c>
      <c r="Q42" s="100">
        <f t="shared" si="8"/>
        <v>3859497</v>
      </c>
      <c r="R42" s="100">
        <f t="shared" si="8"/>
        <v>15051890</v>
      </c>
      <c r="S42" s="100">
        <f t="shared" si="8"/>
        <v>6336351</v>
      </c>
      <c r="T42" s="100">
        <f t="shared" si="8"/>
        <v>5490316</v>
      </c>
      <c r="U42" s="100">
        <f t="shared" si="8"/>
        <v>10892083</v>
      </c>
      <c r="V42" s="100">
        <f t="shared" si="8"/>
        <v>22718750</v>
      </c>
      <c r="W42" s="100">
        <f t="shared" si="8"/>
        <v>80759781</v>
      </c>
      <c r="X42" s="100">
        <f t="shared" si="8"/>
        <v>68049435</v>
      </c>
      <c r="Y42" s="100">
        <f t="shared" si="8"/>
        <v>12710346</v>
      </c>
      <c r="Z42" s="137">
        <f>+IF(X42&lt;&gt;0,+(Y42/X42)*100,0)</f>
        <v>18.678106585308164</v>
      </c>
      <c r="AA42" s="153">
        <f>SUM(AA43:AA46)</f>
        <v>46778447</v>
      </c>
    </row>
    <row r="43" spans="1:27" ht="12.75">
      <c r="A43" s="138" t="s">
        <v>89</v>
      </c>
      <c r="B43" s="136"/>
      <c r="C43" s="155"/>
      <c r="D43" s="155"/>
      <c r="E43" s="156">
        <v>46855828</v>
      </c>
      <c r="F43" s="60">
        <v>46778447</v>
      </c>
      <c r="G43" s="60">
        <v>6646180</v>
      </c>
      <c r="H43" s="60">
        <v>5653348</v>
      </c>
      <c r="I43" s="60">
        <v>7788682</v>
      </c>
      <c r="J43" s="60">
        <v>20088210</v>
      </c>
      <c r="K43" s="60">
        <v>3057687</v>
      </c>
      <c r="L43" s="60">
        <v>3326725</v>
      </c>
      <c r="M43" s="60">
        <v>5104385</v>
      </c>
      <c r="N43" s="60">
        <v>11488797</v>
      </c>
      <c r="O43" s="60">
        <v>625531</v>
      </c>
      <c r="P43" s="60">
        <v>3841862</v>
      </c>
      <c r="Q43" s="60">
        <v>3636089</v>
      </c>
      <c r="R43" s="60">
        <v>8103482</v>
      </c>
      <c r="S43" s="60">
        <v>4317473</v>
      </c>
      <c r="T43" s="60">
        <v>3662737</v>
      </c>
      <c r="U43" s="60">
        <v>9064504</v>
      </c>
      <c r="V43" s="60">
        <v>17044714</v>
      </c>
      <c r="W43" s="60">
        <v>56725203</v>
      </c>
      <c r="X43" s="60">
        <v>46855832</v>
      </c>
      <c r="Y43" s="60">
        <v>9869371</v>
      </c>
      <c r="Z43" s="140">
        <v>21.06</v>
      </c>
      <c r="AA43" s="155">
        <v>46778447</v>
      </c>
    </row>
    <row r="44" spans="1:27" ht="12.75">
      <c r="A44" s="138" t="s">
        <v>90</v>
      </c>
      <c r="B44" s="136"/>
      <c r="C44" s="155"/>
      <c r="D44" s="155"/>
      <c r="E44" s="156">
        <v>6010371</v>
      </c>
      <c r="F44" s="60"/>
      <c r="G44" s="60">
        <v>643537</v>
      </c>
      <c r="H44" s="60">
        <v>619428</v>
      </c>
      <c r="I44" s="60">
        <v>442365</v>
      </c>
      <c r="J44" s="60">
        <v>1705330</v>
      </c>
      <c r="K44" s="60">
        <v>555172</v>
      </c>
      <c r="L44" s="60">
        <v>770955</v>
      </c>
      <c r="M44" s="60">
        <v>725371</v>
      </c>
      <c r="N44" s="60">
        <v>2051498</v>
      </c>
      <c r="O44" s="60">
        <v>3689117</v>
      </c>
      <c r="P44" s="60">
        <v>585407</v>
      </c>
      <c r="Q44" s="60">
        <v>593417</v>
      </c>
      <c r="R44" s="60">
        <v>4867941</v>
      </c>
      <c r="S44" s="60">
        <v>657735</v>
      </c>
      <c r="T44" s="60">
        <v>662444</v>
      </c>
      <c r="U44" s="60">
        <v>662444</v>
      </c>
      <c r="V44" s="60">
        <v>1982623</v>
      </c>
      <c r="W44" s="60">
        <v>10607392</v>
      </c>
      <c r="X44" s="60">
        <v>6010370</v>
      </c>
      <c r="Y44" s="60">
        <v>4597022</v>
      </c>
      <c r="Z44" s="140">
        <v>76.48</v>
      </c>
      <c r="AA44" s="155"/>
    </row>
    <row r="45" spans="1:27" ht="12.75">
      <c r="A45" s="138" t="s">
        <v>91</v>
      </c>
      <c r="B45" s="136"/>
      <c r="C45" s="157"/>
      <c r="D45" s="157"/>
      <c r="E45" s="158">
        <v>10299603</v>
      </c>
      <c r="F45" s="159"/>
      <c r="G45" s="159">
        <v>843403</v>
      </c>
      <c r="H45" s="159">
        <v>1164367</v>
      </c>
      <c r="I45" s="159">
        <v>963223</v>
      </c>
      <c r="J45" s="159">
        <v>2970993</v>
      </c>
      <c r="K45" s="159">
        <v>850017</v>
      </c>
      <c r="L45" s="159">
        <v>872263</v>
      </c>
      <c r="M45" s="159">
        <v>1002517</v>
      </c>
      <c r="N45" s="159">
        <v>2724797</v>
      </c>
      <c r="O45" s="159">
        <v>897047</v>
      </c>
      <c r="P45" s="159">
        <v>872699</v>
      </c>
      <c r="Q45" s="159">
        <v>1315318</v>
      </c>
      <c r="R45" s="159">
        <v>3085064</v>
      </c>
      <c r="S45" s="159">
        <v>1025579</v>
      </c>
      <c r="T45" s="159">
        <v>854381</v>
      </c>
      <c r="U45" s="159">
        <v>854381</v>
      </c>
      <c r="V45" s="159">
        <v>2734341</v>
      </c>
      <c r="W45" s="159">
        <v>11515195</v>
      </c>
      <c r="X45" s="159">
        <v>10299606</v>
      </c>
      <c r="Y45" s="159">
        <v>1215589</v>
      </c>
      <c r="Z45" s="141">
        <v>11.8</v>
      </c>
      <c r="AA45" s="157"/>
    </row>
    <row r="46" spans="1:27" ht="12.75">
      <c r="A46" s="138" t="s">
        <v>92</v>
      </c>
      <c r="B46" s="136"/>
      <c r="C46" s="155"/>
      <c r="D46" s="155"/>
      <c r="E46" s="156">
        <v>4883625</v>
      </c>
      <c r="F46" s="60"/>
      <c r="G46" s="60">
        <v>402272</v>
      </c>
      <c r="H46" s="60">
        <v>312615</v>
      </c>
      <c r="I46" s="60">
        <v>239246</v>
      </c>
      <c r="J46" s="60">
        <v>954133</v>
      </c>
      <c r="K46" s="60">
        <v>352231</v>
      </c>
      <c r="L46" s="60">
        <v>291282</v>
      </c>
      <c r="M46" s="60">
        <v>361870</v>
      </c>
      <c r="N46" s="60">
        <v>1005383</v>
      </c>
      <c r="O46" s="60">
        <v>339241</v>
      </c>
      <c r="P46" s="60">
        <v>341489</v>
      </c>
      <c r="Q46" s="60">
        <v>-1685327</v>
      </c>
      <c r="R46" s="60">
        <v>-1004597</v>
      </c>
      <c r="S46" s="60">
        <v>335564</v>
      </c>
      <c r="T46" s="60">
        <v>310754</v>
      </c>
      <c r="U46" s="60">
        <v>310754</v>
      </c>
      <c r="V46" s="60">
        <v>957072</v>
      </c>
      <c r="W46" s="60">
        <v>1911991</v>
      </c>
      <c r="X46" s="60">
        <v>4883627</v>
      </c>
      <c r="Y46" s="60">
        <v>-2971636</v>
      </c>
      <c r="Z46" s="140">
        <v>-60.85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293237993</v>
      </c>
      <c r="F48" s="73">
        <f t="shared" si="9"/>
        <v>307226519</v>
      </c>
      <c r="G48" s="73">
        <f t="shared" si="9"/>
        <v>20771864</v>
      </c>
      <c r="H48" s="73">
        <f t="shared" si="9"/>
        <v>18648095</v>
      </c>
      <c r="I48" s="73">
        <f t="shared" si="9"/>
        <v>17647439</v>
      </c>
      <c r="J48" s="73">
        <f t="shared" si="9"/>
        <v>57067398</v>
      </c>
      <c r="K48" s="73">
        <f t="shared" si="9"/>
        <v>14265412</v>
      </c>
      <c r="L48" s="73">
        <f t="shared" si="9"/>
        <v>16586283</v>
      </c>
      <c r="M48" s="73">
        <f t="shared" si="9"/>
        <v>19109231</v>
      </c>
      <c r="N48" s="73">
        <f t="shared" si="9"/>
        <v>49960926</v>
      </c>
      <c r="O48" s="73">
        <f t="shared" si="9"/>
        <v>16247313</v>
      </c>
      <c r="P48" s="73">
        <f t="shared" si="9"/>
        <v>15555100</v>
      </c>
      <c r="Q48" s="73">
        <f t="shared" si="9"/>
        <v>14848287</v>
      </c>
      <c r="R48" s="73">
        <f t="shared" si="9"/>
        <v>46650700</v>
      </c>
      <c r="S48" s="73">
        <f t="shared" si="9"/>
        <v>16224861</v>
      </c>
      <c r="T48" s="73">
        <f t="shared" si="9"/>
        <v>16004123</v>
      </c>
      <c r="U48" s="73">
        <f t="shared" si="9"/>
        <v>41897759</v>
      </c>
      <c r="V48" s="73">
        <f t="shared" si="9"/>
        <v>74126743</v>
      </c>
      <c r="W48" s="73">
        <f t="shared" si="9"/>
        <v>227805767</v>
      </c>
      <c r="X48" s="73">
        <f t="shared" si="9"/>
        <v>293238003</v>
      </c>
      <c r="Y48" s="73">
        <f t="shared" si="9"/>
        <v>-65432236</v>
      </c>
      <c r="Z48" s="170">
        <f>+IF(X48&lt;&gt;0,+(Y48/X48)*100,0)</f>
        <v>-22.313695813840337</v>
      </c>
      <c r="AA48" s="168">
        <f>+AA28+AA32+AA38+AA42+AA47</f>
        <v>307226519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-1226791</v>
      </c>
      <c r="F49" s="173">
        <f t="shared" si="10"/>
        <v>-12432452</v>
      </c>
      <c r="G49" s="173">
        <f t="shared" si="10"/>
        <v>40011655</v>
      </c>
      <c r="H49" s="173">
        <f t="shared" si="10"/>
        <v>-12070004</v>
      </c>
      <c r="I49" s="173">
        <f t="shared" si="10"/>
        <v>-9042274</v>
      </c>
      <c r="J49" s="173">
        <f t="shared" si="10"/>
        <v>18899377</v>
      </c>
      <c r="K49" s="173">
        <f t="shared" si="10"/>
        <v>-6567121</v>
      </c>
      <c r="L49" s="173">
        <f t="shared" si="10"/>
        <v>-8302597</v>
      </c>
      <c r="M49" s="173">
        <f t="shared" si="10"/>
        <v>31193016</v>
      </c>
      <c r="N49" s="173">
        <f t="shared" si="10"/>
        <v>16323298</v>
      </c>
      <c r="O49" s="173">
        <f t="shared" si="10"/>
        <v>-9294430</v>
      </c>
      <c r="P49" s="173">
        <f t="shared" si="10"/>
        <v>-1760716</v>
      </c>
      <c r="Q49" s="173">
        <f t="shared" si="10"/>
        <v>-8579839</v>
      </c>
      <c r="R49" s="173">
        <f t="shared" si="10"/>
        <v>-19634985</v>
      </c>
      <c r="S49" s="173">
        <f t="shared" si="10"/>
        <v>-7134734</v>
      </c>
      <c r="T49" s="173">
        <f t="shared" si="10"/>
        <v>-9181280</v>
      </c>
      <c r="U49" s="173">
        <f t="shared" si="10"/>
        <v>37691715</v>
      </c>
      <c r="V49" s="173">
        <f t="shared" si="10"/>
        <v>21375701</v>
      </c>
      <c r="W49" s="173">
        <f t="shared" si="10"/>
        <v>36963391</v>
      </c>
      <c r="X49" s="173">
        <f>IF(F25=F48,0,X25-X48)</f>
        <v>-1226800</v>
      </c>
      <c r="Y49" s="173">
        <f t="shared" si="10"/>
        <v>38190191</v>
      </c>
      <c r="Z49" s="174">
        <f>+IF(X49&lt;&gt;0,+(Y49/X49)*100,0)</f>
        <v>-3112.99241930225</v>
      </c>
      <c r="AA49" s="171">
        <f>+AA25-AA48</f>
        <v>-12432452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24699676</v>
      </c>
      <c r="F5" s="60">
        <v>29934145</v>
      </c>
      <c r="G5" s="60">
        <v>1315207</v>
      </c>
      <c r="H5" s="60">
        <v>1329772</v>
      </c>
      <c r="I5" s="60">
        <v>1329229</v>
      </c>
      <c r="J5" s="60">
        <v>3974208</v>
      </c>
      <c r="K5" s="60">
        <v>1319859</v>
      </c>
      <c r="L5" s="60">
        <v>1820440</v>
      </c>
      <c r="M5" s="60">
        <v>1822957</v>
      </c>
      <c r="N5" s="60">
        <v>4963256</v>
      </c>
      <c r="O5" s="60">
        <v>1324761</v>
      </c>
      <c r="P5" s="60">
        <v>1341229</v>
      </c>
      <c r="Q5" s="60">
        <v>1352898</v>
      </c>
      <c r="R5" s="60">
        <v>4018888</v>
      </c>
      <c r="S5" s="60">
        <v>1340745</v>
      </c>
      <c r="T5" s="60">
        <v>1335266</v>
      </c>
      <c r="U5" s="60">
        <v>300702</v>
      </c>
      <c r="V5" s="60">
        <v>2976713</v>
      </c>
      <c r="W5" s="60">
        <v>15933065</v>
      </c>
      <c r="X5" s="60">
        <v>24699672</v>
      </c>
      <c r="Y5" s="60">
        <v>-8766607</v>
      </c>
      <c r="Z5" s="140">
        <v>-35.49</v>
      </c>
      <c r="AA5" s="155">
        <v>29934145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158</v>
      </c>
      <c r="V6" s="60">
        <v>158</v>
      </c>
      <c r="W6" s="60">
        <v>158</v>
      </c>
      <c r="X6" s="60"/>
      <c r="Y6" s="60">
        <v>158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52381490</v>
      </c>
      <c r="F7" s="60">
        <v>59477265</v>
      </c>
      <c r="G7" s="60">
        <v>2259536</v>
      </c>
      <c r="H7" s="60">
        <v>2544165</v>
      </c>
      <c r="I7" s="60">
        <v>2174619</v>
      </c>
      <c r="J7" s="60">
        <v>6978320</v>
      </c>
      <c r="K7" s="60">
        <v>2719170</v>
      </c>
      <c r="L7" s="60">
        <v>2441442</v>
      </c>
      <c r="M7" s="60">
        <v>2580322</v>
      </c>
      <c r="N7" s="60">
        <v>7740934</v>
      </c>
      <c r="O7" s="60">
        <v>3422787</v>
      </c>
      <c r="P7" s="60">
        <v>2628093</v>
      </c>
      <c r="Q7" s="60">
        <v>2340346</v>
      </c>
      <c r="R7" s="60">
        <v>8391226</v>
      </c>
      <c r="S7" s="60">
        <v>2247881</v>
      </c>
      <c r="T7" s="60">
        <v>2316337</v>
      </c>
      <c r="U7" s="60">
        <v>5176909</v>
      </c>
      <c r="V7" s="60">
        <v>9741127</v>
      </c>
      <c r="W7" s="60">
        <v>32851607</v>
      </c>
      <c r="X7" s="60">
        <v>52381486</v>
      </c>
      <c r="Y7" s="60">
        <v>-19529879</v>
      </c>
      <c r="Z7" s="140">
        <v>-37.28</v>
      </c>
      <c r="AA7" s="155">
        <v>59477265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7075804</v>
      </c>
      <c r="F8" s="60">
        <v>8642881</v>
      </c>
      <c r="G8" s="60">
        <v>443637</v>
      </c>
      <c r="H8" s="60">
        <v>605576</v>
      </c>
      <c r="I8" s="60">
        <v>605576</v>
      </c>
      <c r="J8" s="60">
        <v>1654789</v>
      </c>
      <c r="K8" s="60">
        <v>450783</v>
      </c>
      <c r="L8" s="60">
        <v>763019</v>
      </c>
      <c r="M8" s="60">
        <v>739611</v>
      </c>
      <c r="N8" s="60">
        <v>1953413</v>
      </c>
      <c r="O8" s="60">
        <v>640103</v>
      </c>
      <c r="P8" s="60">
        <v>605992</v>
      </c>
      <c r="Q8" s="60">
        <v>471098</v>
      </c>
      <c r="R8" s="60">
        <v>1717193</v>
      </c>
      <c r="S8" s="60">
        <v>573517</v>
      </c>
      <c r="T8" s="60">
        <v>566574</v>
      </c>
      <c r="U8" s="60">
        <v>566574</v>
      </c>
      <c r="V8" s="60">
        <v>1706665</v>
      </c>
      <c r="W8" s="60">
        <v>7032060</v>
      </c>
      <c r="X8" s="60">
        <v>7075800</v>
      </c>
      <c r="Y8" s="60">
        <v>-43740</v>
      </c>
      <c r="Z8" s="140">
        <v>-0.62</v>
      </c>
      <c r="AA8" s="155">
        <v>8642881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5780994</v>
      </c>
      <c r="F9" s="60">
        <v>2613536</v>
      </c>
      <c r="G9" s="60">
        <v>204759</v>
      </c>
      <c r="H9" s="60">
        <v>224339</v>
      </c>
      <c r="I9" s="60">
        <v>916944</v>
      </c>
      <c r="J9" s="60">
        <v>1346042</v>
      </c>
      <c r="K9" s="60">
        <v>224640</v>
      </c>
      <c r="L9" s="60">
        <v>230056</v>
      </c>
      <c r="M9" s="60">
        <v>218174</v>
      </c>
      <c r="N9" s="60">
        <v>672870</v>
      </c>
      <c r="O9" s="60">
        <v>220363</v>
      </c>
      <c r="P9" s="60">
        <v>228366</v>
      </c>
      <c r="Q9" s="60">
        <v>215141</v>
      </c>
      <c r="R9" s="60">
        <v>663870</v>
      </c>
      <c r="S9" s="60">
        <v>218111</v>
      </c>
      <c r="T9" s="60">
        <v>219767</v>
      </c>
      <c r="U9" s="60">
        <v>219767</v>
      </c>
      <c r="V9" s="60">
        <v>657645</v>
      </c>
      <c r="W9" s="60">
        <v>3340427</v>
      </c>
      <c r="X9" s="60">
        <v>5780988</v>
      </c>
      <c r="Y9" s="60">
        <v>-2440561</v>
      </c>
      <c r="Z9" s="140">
        <v>-42.22</v>
      </c>
      <c r="AA9" s="155">
        <v>2613536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8053262</v>
      </c>
      <c r="F10" s="54">
        <v>8133509</v>
      </c>
      <c r="G10" s="54">
        <v>646508</v>
      </c>
      <c r="H10" s="54">
        <v>689112</v>
      </c>
      <c r="I10" s="54">
        <v>680814</v>
      </c>
      <c r="J10" s="54">
        <v>2016434</v>
      </c>
      <c r="K10" s="54">
        <v>689495</v>
      </c>
      <c r="L10" s="54">
        <v>679443</v>
      </c>
      <c r="M10" s="54">
        <v>688290</v>
      </c>
      <c r="N10" s="54">
        <v>2057228</v>
      </c>
      <c r="O10" s="54">
        <v>688339</v>
      </c>
      <c r="P10" s="54">
        <v>691280</v>
      </c>
      <c r="Q10" s="54">
        <v>687603</v>
      </c>
      <c r="R10" s="54">
        <v>2067222</v>
      </c>
      <c r="S10" s="54">
        <v>690918</v>
      </c>
      <c r="T10" s="54">
        <v>690554</v>
      </c>
      <c r="U10" s="54">
        <v>690554</v>
      </c>
      <c r="V10" s="54">
        <v>2072026</v>
      </c>
      <c r="W10" s="54">
        <v>8212910</v>
      </c>
      <c r="X10" s="54">
        <v>8053260</v>
      </c>
      <c r="Y10" s="54">
        <v>159650</v>
      </c>
      <c r="Z10" s="184">
        <v>1.98</v>
      </c>
      <c r="AA10" s="130">
        <v>8133509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2255475</v>
      </c>
      <c r="H11" s="60">
        <v>1061060</v>
      </c>
      <c r="I11" s="60">
        <v>1061060</v>
      </c>
      <c r="J11" s="60">
        <v>4377595</v>
      </c>
      <c r="K11" s="60">
        <v>1933019</v>
      </c>
      <c r="L11" s="60">
        <v>2061646</v>
      </c>
      <c r="M11" s="60">
        <v>2138960</v>
      </c>
      <c r="N11" s="60">
        <v>6133625</v>
      </c>
      <c r="O11" s="60">
        <v>0</v>
      </c>
      <c r="P11" s="60">
        <v>3242438</v>
      </c>
      <c r="Q11" s="60">
        <v>990019</v>
      </c>
      <c r="R11" s="60">
        <v>4232457</v>
      </c>
      <c r="S11" s="60">
        <v>3577117</v>
      </c>
      <c r="T11" s="60">
        <v>1588478</v>
      </c>
      <c r="U11" s="60">
        <v>1588478</v>
      </c>
      <c r="V11" s="60">
        <v>6754073</v>
      </c>
      <c r="W11" s="60">
        <v>21497750</v>
      </c>
      <c r="X11" s="60"/>
      <c r="Y11" s="60">
        <v>21497750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282675</v>
      </c>
      <c r="F12" s="60">
        <v>285837</v>
      </c>
      <c r="G12" s="60">
        <v>4434</v>
      </c>
      <c r="H12" s="60">
        <v>3162</v>
      </c>
      <c r="I12" s="60">
        <v>5275</v>
      </c>
      <c r="J12" s="60">
        <v>12871</v>
      </c>
      <c r="K12" s="60">
        <v>2655</v>
      </c>
      <c r="L12" s="60">
        <v>0</v>
      </c>
      <c r="M12" s="60">
        <v>3970</v>
      </c>
      <c r="N12" s="60">
        <v>6625</v>
      </c>
      <c r="O12" s="60">
        <v>10133</v>
      </c>
      <c r="P12" s="60">
        <v>-156</v>
      </c>
      <c r="Q12" s="60">
        <v>5973</v>
      </c>
      <c r="R12" s="60">
        <v>15950</v>
      </c>
      <c r="S12" s="60">
        <v>2789</v>
      </c>
      <c r="T12" s="60">
        <v>3762</v>
      </c>
      <c r="U12" s="60">
        <v>5953</v>
      </c>
      <c r="V12" s="60">
        <v>12504</v>
      </c>
      <c r="W12" s="60">
        <v>47950</v>
      </c>
      <c r="X12" s="60">
        <v>282672</v>
      </c>
      <c r="Y12" s="60">
        <v>-234722</v>
      </c>
      <c r="Z12" s="140">
        <v>-83.04</v>
      </c>
      <c r="AA12" s="155">
        <v>285837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151537</v>
      </c>
      <c r="F13" s="60">
        <v>102730</v>
      </c>
      <c r="G13" s="60">
        <v>14027</v>
      </c>
      <c r="H13" s="60">
        <v>0</v>
      </c>
      <c r="I13" s="60">
        <v>0</v>
      </c>
      <c r="J13" s="60">
        <v>14027</v>
      </c>
      <c r="K13" s="60">
        <v>7491</v>
      </c>
      <c r="L13" s="60">
        <v>2914</v>
      </c>
      <c r="M13" s="60">
        <v>3649</v>
      </c>
      <c r="N13" s="60">
        <v>14054</v>
      </c>
      <c r="O13" s="60">
        <v>2692</v>
      </c>
      <c r="P13" s="60">
        <v>34638</v>
      </c>
      <c r="Q13" s="60">
        <v>15970</v>
      </c>
      <c r="R13" s="60">
        <v>53300</v>
      </c>
      <c r="S13" s="60">
        <v>1361</v>
      </c>
      <c r="T13" s="60">
        <v>9630</v>
      </c>
      <c r="U13" s="60">
        <v>70012</v>
      </c>
      <c r="V13" s="60">
        <v>81003</v>
      </c>
      <c r="W13" s="60">
        <v>162384</v>
      </c>
      <c r="X13" s="60">
        <v>151536</v>
      </c>
      <c r="Y13" s="60">
        <v>10848</v>
      </c>
      <c r="Z13" s="140">
        <v>7.16</v>
      </c>
      <c r="AA13" s="155">
        <v>102730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9249</v>
      </c>
      <c r="M14" s="60">
        <v>0</v>
      </c>
      <c r="N14" s="60">
        <v>9249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-9249</v>
      </c>
      <c r="V14" s="60">
        <v>-9249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8457183</v>
      </c>
      <c r="F16" s="60">
        <v>2139081</v>
      </c>
      <c r="G16" s="60">
        <v>410932</v>
      </c>
      <c r="H16" s="60">
        <v>27128</v>
      </c>
      <c r="I16" s="60">
        <v>25542</v>
      </c>
      <c r="J16" s="60">
        <v>463602</v>
      </c>
      <c r="K16" s="60">
        <v>43133</v>
      </c>
      <c r="L16" s="60">
        <v>39135</v>
      </c>
      <c r="M16" s="60">
        <v>23021</v>
      </c>
      <c r="N16" s="60">
        <v>105289</v>
      </c>
      <c r="O16" s="60">
        <v>21611</v>
      </c>
      <c r="P16" s="60">
        <v>19879</v>
      </c>
      <c r="Q16" s="60">
        <v>35742</v>
      </c>
      <c r="R16" s="60">
        <v>77232</v>
      </c>
      <c r="S16" s="60">
        <v>25669</v>
      </c>
      <c r="T16" s="60">
        <v>26520</v>
      </c>
      <c r="U16" s="60">
        <v>19620</v>
      </c>
      <c r="V16" s="60">
        <v>71809</v>
      </c>
      <c r="W16" s="60">
        <v>717932</v>
      </c>
      <c r="X16" s="60">
        <v>8457180</v>
      </c>
      <c r="Y16" s="60">
        <v>-7739248</v>
      </c>
      <c r="Z16" s="140">
        <v>-91.51</v>
      </c>
      <c r="AA16" s="155">
        <v>2139081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7368602</v>
      </c>
      <c r="F17" s="60">
        <v>5701040</v>
      </c>
      <c r="G17" s="60">
        <v>305107</v>
      </c>
      <c r="H17" s="60">
        <v>0</v>
      </c>
      <c r="I17" s="60">
        <v>0</v>
      </c>
      <c r="J17" s="60">
        <v>305107</v>
      </c>
      <c r="K17" s="60">
        <v>261873</v>
      </c>
      <c r="L17" s="60">
        <v>223044</v>
      </c>
      <c r="M17" s="60">
        <v>0</v>
      </c>
      <c r="N17" s="60">
        <v>484917</v>
      </c>
      <c r="O17" s="60">
        <v>0</v>
      </c>
      <c r="P17" s="60">
        <v>257300</v>
      </c>
      <c r="Q17" s="60">
        <v>241446</v>
      </c>
      <c r="R17" s="60">
        <v>498746</v>
      </c>
      <c r="S17" s="60">
        <v>231708</v>
      </c>
      <c r="T17" s="60">
        <v>1195</v>
      </c>
      <c r="U17" s="60">
        <v>1644005</v>
      </c>
      <c r="V17" s="60">
        <v>1876908</v>
      </c>
      <c r="W17" s="60">
        <v>3165678</v>
      </c>
      <c r="X17" s="60">
        <v>7368600</v>
      </c>
      <c r="Y17" s="60">
        <v>-4202922</v>
      </c>
      <c r="Z17" s="140">
        <v>-57.04</v>
      </c>
      <c r="AA17" s="155">
        <v>5701040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133599000</v>
      </c>
      <c r="F19" s="60">
        <v>172051763</v>
      </c>
      <c r="G19" s="60">
        <v>52558000</v>
      </c>
      <c r="H19" s="60">
        <v>0</v>
      </c>
      <c r="I19" s="60">
        <v>0</v>
      </c>
      <c r="J19" s="60">
        <v>52558000</v>
      </c>
      <c r="K19" s="60">
        <v>0</v>
      </c>
      <c r="L19" s="60">
        <v>0</v>
      </c>
      <c r="M19" s="60">
        <v>42045999</v>
      </c>
      <c r="N19" s="60">
        <v>42045999</v>
      </c>
      <c r="O19" s="60">
        <v>0</v>
      </c>
      <c r="P19" s="60">
        <v>4644465</v>
      </c>
      <c r="Q19" s="60">
        <v>0</v>
      </c>
      <c r="R19" s="60">
        <v>4644465</v>
      </c>
      <c r="S19" s="60">
        <v>0</v>
      </c>
      <c r="T19" s="60">
        <v>0</v>
      </c>
      <c r="U19" s="60">
        <v>30804536</v>
      </c>
      <c r="V19" s="60">
        <v>30804536</v>
      </c>
      <c r="W19" s="60">
        <v>130053000</v>
      </c>
      <c r="X19" s="60">
        <v>133599000</v>
      </c>
      <c r="Y19" s="60">
        <v>-3546000</v>
      </c>
      <c r="Z19" s="140">
        <v>-2.65</v>
      </c>
      <c r="AA19" s="155">
        <v>172051763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12246979</v>
      </c>
      <c r="F20" s="54">
        <v>5712280</v>
      </c>
      <c r="G20" s="54">
        <v>365897</v>
      </c>
      <c r="H20" s="54">
        <v>93777</v>
      </c>
      <c r="I20" s="54">
        <v>1806106</v>
      </c>
      <c r="J20" s="54">
        <v>2265780</v>
      </c>
      <c r="K20" s="54">
        <v>46173</v>
      </c>
      <c r="L20" s="54">
        <v>13298</v>
      </c>
      <c r="M20" s="54">
        <v>37294</v>
      </c>
      <c r="N20" s="54">
        <v>96765</v>
      </c>
      <c r="O20" s="54">
        <v>622094</v>
      </c>
      <c r="P20" s="54">
        <v>100860</v>
      </c>
      <c r="Q20" s="54">
        <v>-87788</v>
      </c>
      <c r="R20" s="54">
        <v>635166</v>
      </c>
      <c r="S20" s="54">
        <v>180311</v>
      </c>
      <c r="T20" s="54">
        <v>64760</v>
      </c>
      <c r="U20" s="54">
        <v>1051455</v>
      </c>
      <c r="V20" s="54">
        <v>1296526</v>
      </c>
      <c r="W20" s="54">
        <v>4294237</v>
      </c>
      <c r="X20" s="54">
        <v>12246984</v>
      </c>
      <c r="Y20" s="54">
        <v>-7952747</v>
      </c>
      <c r="Z20" s="184">
        <v>-64.94</v>
      </c>
      <c r="AA20" s="130">
        <v>5712280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260097202</v>
      </c>
      <c r="F22" s="190">
        <f t="shared" si="0"/>
        <v>294794067</v>
      </c>
      <c r="G22" s="190">
        <f t="shared" si="0"/>
        <v>60783519</v>
      </c>
      <c r="H22" s="190">
        <f t="shared" si="0"/>
        <v>6578091</v>
      </c>
      <c r="I22" s="190">
        <f t="shared" si="0"/>
        <v>8605165</v>
      </c>
      <c r="J22" s="190">
        <f t="shared" si="0"/>
        <v>75966775</v>
      </c>
      <c r="K22" s="190">
        <f t="shared" si="0"/>
        <v>7698291</v>
      </c>
      <c r="L22" s="190">
        <f t="shared" si="0"/>
        <v>8283686</v>
      </c>
      <c r="M22" s="190">
        <f t="shared" si="0"/>
        <v>50302247</v>
      </c>
      <c r="N22" s="190">
        <f t="shared" si="0"/>
        <v>66284224</v>
      </c>
      <c r="O22" s="190">
        <f t="shared" si="0"/>
        <v>6952883</v>
      </c>
      <c r="P22" s="190">
        <f t="shared" si="0"/>
        <v>13794384</v>
      </c>
      <c r="Q22" s="190">
        <f t="shared" si="0"/>
        <v>6268448</v>
      </c>
      <c r="R22" s="190">
        <f t="shared" si="0"/>
        <v>27015715</v>
      </c>
      <c r="S22" s="190">
        <f t="shared" si="0"/>
        <v>9090127</v>
      </c>
      <c r="T22" s="190">
        <f t="shared" si="0"/>
        <v>6822843</v>
      </c>
      <c r="U22" s="190">
        <f t="shared" si="0"/>
        <v>42129474</v>
      </c>
      <c r="V22" s="190">
        <f t="shared" si="0"/>
        <v>58042444</v>
      </c>
      <c r="W22" s="190">
        <f t="shared" si="0"/>
        <v>227309158</v>
      </c>
      <c r="X22" s="190">
        <f t="shared" si="0"/>
        <v>260097178</v>
      </c>
      <c r="Y22" s="190">
        <f t="shared" si="0"/>
        <v>-32788020</v>
      </c>
      <c r="Z22" s="191">
        <f>+IF(X22&lt;&gt;0,+(Y22/X22)*100,0)</f>
        <v>-12.606065260731125</v>
      </c>
      <c r="AA22" s="188">
        <f>SUM(AA5:AA21)</f>
        <v>294794067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116377002</v>
      </c>
      <c r="F25" s="60">
        <v>121879841</v>
      </c>
      <c r="G25" s="60">
        <v>10110600</v>
      </c>
      <c r="H25" s="60">
        <v>9553647</v>
      </c>
      <c r="I25" s="60">
        <v>10407677</v>
      </c>
      <c r="J25" s="60">
        <v>30071924</v>
      </c>
      <c r="K25" s="60">
        <v>9453120</v>
      </c>
      <c r="L25" s="60">
        <v>10241817</v>
      </c>
      <c r="M25" s="60">
        <v>10726449</v>
      </c>
      <c r="N25" s="60">
        <v>30421386</v>
      </c>
      <c r="O25" s="60">
        <v>9028994</v>
      </c>
      <c r="P25" s="60">
        <v>9382699</v>
      </c>
      <c r="Q25" s="60">
        <v>9589106</v>
      </c>
      <c r="R25" s="60">
        <v>28000799</v>
      </c>
      <c r="S25" s="60">
        <v>9621745</v>
      </c>
      <c r="T25" s="60">
        <v>9242964</v>
      </c>
      <c r="U25" s="60">
        <v>7400435</v>
      </c>
      <c r="V25" s="60">
        <v>26265144</v>
      </c>
      <c r="W25" s="60">
        <v>114759253</v>
      </c>
      <c r="X25" s="60">
        <v>116377009</v>
      </c>
      <c r="Y25" s="60">
        <v>-1617756</v>
      </c>
      <c r="Z25" s="140">
        <v>-1.39</v>
      </c>
      <c r="AA25" s="155">
        <v>121879841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15495108</v>
      </c>
      <c r="F26" s="60">
        <v>11746094</v>
      </c>
      <c r="G26" s="60">
        <v>455545</v>
      </c>
      <c r="H26" s="60">
        <v>689714</v>
      </c>
      <c r="I26" s="60">
        <v>616809</v>
      </c>
      <c r="J26" s="60">
        <v>1762068</v>
      </c>
      <c r="K26" s="60">
        <v>626136</v>
      </c>
      <c r="L26" s="60">
        <v>635576</v>
      </c>
      <c r="M26" s="60">
        <v>630182</v>
      </c>
      <c r="N26" s="60">
        <v>1891894</v>
      </c>
      <c r="O26" s="60">
        <v>630182</v>
      </c>
      <c r="P26" s="60">
        <v>630182</v>
      </c>
      <c r="Q26" s="60">
        <v>630182</v>
      </c>
      <c r="R26" s="60">
        <v>1890546</v>
      </c>
      <c r="S26" s="60">
        <v>630182</v>
      </c>
      <c r="T26" s="60">
        <v>630182</v>
      </c>
      <c r="U26" s="60">
        <v>1062341</v>
      </c>
      <c r="V26" s="60">
        <v>2322705</v>
      </c>
      <c r="W26" s="60">
        <v>7867213</v>
      </c>
      <c r="X26" s="60">
        <v>15495108</v>
      </c>
      <c r="Y26" s="60">
        <v>-7627895</v>
      </c>
      <c r="Z26" s="140">
        <v>-49.23</v>
      </c>
      <c r="AA26" s="155">
        <v>11746094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17103288</v>
      </c>
      <c r="F27" s="60">
        <v>17103288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350991</v>
      </c>
      <c r="P27" s="60">
        <v>0</v>
      </c>
      <c r="Q27" s="60">
        <v>0</v>
      </c>
      <c r="R27" s="60">
        <v>350991</v>
      </c>
      <c r="S27" s="60">
        <v>0</v>
      </c>
      <c r="T27" s="60">
        <v>0</v>
      </c>
      <c r="U27" s="60">
        <v>0</v>
      </c>
      <c r="V27" s="60">
        <v>0</v>
      </c>
      <c r="W27" s="60">
        <v>350991</v>
      </c>
      <c r="X27" s="60">
        <v>17103293</v>
      </c>
      <c r="Y27" s="60">
        <v>-16752302</v>
      </c>
      <c r="Z27" s="140">
        <v>-97.95</v>
      </c>
      <c r="AA27" s="155">
        <v>17103288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40000000</v>
      </c>
      <c r="F28" s="60">
        <v>40000000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39999995</v>
      </c>
      <c r="Y28" s="60">
        <v>-39999995</v>
      </c>
      <c r="Z28" s="140">
        <v>-100</v>
      </c>
      <c r="AA28" s="155">
        <v>40000000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1284985</v>
      </c>
      <c r="F29" s="60">
        <v>2055256</v>
      </c>
      <c r="G29" s="60">
        <v>71637</v>
      </c>
      <c r="H29" s="60">
        <v>80603</v>
      </c>
      <c r="I29" s="60">
        <v>80603</v>
      </c>
      <c r="J29" s="60">
        <v>232843</v>
      </c>
      <c r="K29" s="60">
        <v>160164</v>
      </c>
      <c r="L29" s="60">
        <v>158425</v>
      </c>
      <c r="M29" s="60">
        <v>136868</v>
      </c>
      <c r="N29" s="60">
        <v>455457</v>
      </c>
      <c r="O29" s="60">
        <v>502525</v>
      </c>
      <c r="P29" s="60">
        <v>166418</v>
      </c>
      <c r="Q29" s="60">
        <v>129436</v>
      </c>
      <c r="R29" s="60">
        <v>798379</v>
      </c>
      <c r="S29" s="60">
        <v>-41681</v>
      </c>
      <c r="T29" s="60">
        <v>148397</v>
      </c>
      <c r="U29" s="60">
        <v>714161</v>
      </c>
      <c r="V29" s="60">
        <v>820877</v>
      </c>
      <c r="W29" s="60">
        <v>2307556</v>
      </c>
      <c r="X29" s="60">
        <v>1284984</v>
      </c>
      <c r="Y29" s="60">
        <v>1022572</v>
      </c>
      <c r="Z29" s="140">
        <v>79.58</v>
      </c>
      <c r="AA29" s="155">
        <v>2055256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54327581</v>
      </c>
      <c r="F30" s="60">
        <v>46778447</v>
      </c>
      <c r="G30" s="60">
        <v>4975014</v>
      </c>
      <c r="H30" s="60">
        <v>5136882</v>
      </c>
      <c r="I30" s="60">
        <v>4024001</v>
      </c>
      <c r="J30" s="60">
        <v>14135897</v>
      </c>
      <c r="K30" s="60">
        <v>2481978</v>
      </c>
      <c r="L30" s="60">
        <v>2493730</v>
      </c>
      <c r="M30" s="60">
        <v>4236237</v>
      </c>
      <c r="N30" s="60">
        <v>9211945</v>
      </c>
      <c r="O30" s="60">
        <v>3076953</v>
      </c>
      <c r="P30" s="60">
        <v>3163488</v>
      </c>
      <c r="Q30" s="60">
        <v>2896862</v>
      </c>
      <c r="R30" s="60">
        <v>9137303</v>
      </c>
      <c r="S30" s="60">
        <v>3079456</v>
      </c>
      <c r="T30" s="60">
        <v>2940884</v>
      </c>
      <c r="U30" s="60">
        <v>4423102</v>
      </c>
      <c r="V30" s="60">
        <v>10443442</v>
      </c>
      <c r="W30" s="60">
        <v>42928587</v>
      </c>
      <c r="X30" s="60">
        <v>54327587</v>
      </c>
      <c r="Y30" s="60">
        <v>-11399000</v>
      </c>
      <c r="Z30" s="140">
        <v>-20.98</v>
      </c>
      <c r="AA30" s="155">
        <v>46778447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4870750</v>
      </c>
      <c r="F31" s="60">
        <v>6131298</v>
      </c>
      <c r="G31" s="60">
        <v>186932</v>
      </c>
      <c r="H31" s="60">
        <v>65867</v>
      </c>
      <c r="I31" s="60">
        <v>188143</v>
      </c>
      <c r="J31" s="60">
        <v>440942</v>
      </c>
      <c r="K31" s="60">
        <v>58988</v>
      </c>
      <c r="L31" s="60">
        <v>500189</v>
      </c>
      <c r="M31" s="60">
        <v>948171</v>
      </c>
      <c r="N31" s="60">
        <v>1507348</v>
      </c>
      <c r="O31" s="60">
        <v>69042</v>
      </c>
      <c r="P31" s="60">
        <v>123987</v>
      </c>
      <c r="Q31" s="60">
        <v>477523</v>
      </c>
      <c r="R31" s="60">
        <v>670552</v>
      </c>
      <c r="S31" s="60">
        <v>26819</v>
      </c>
      <c r="T31" s="60">
        <v>11968</v>
      </c>
      <c r="U31" s="60">
        <v>3692877</v>
      </c>
      <c r="V31" s="60">
        <v>3731664</v>
      </c>
      <c r="W31" s="60">
        <v>6350506</v>
      </c>
      <c r="X31" s="60">
        <v>4870752</v>
      </c>
      <c r="Y31" s="60">
        <v>1479754</v>
      </c>
      <c r="Z31" s="140">
        <v>30.38</v>
      </c>
      <c r="AA31" s="155">
        <v>6131298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7467801</v>
      </c>
      <c r="F32" s="60">
        <v>16758484</v>
      </c>
      <c r="G32" s="60">
        <v>105266</v>
      </c>
      <c r="H32" s="60">
        <v>560224</v>
      </c>
      <c r="I32" s="60">
        <v>548644</v>
      </c>
      <c r="J32" s="60">
        <v>1214134</v>
      </c>
      <c r="K32" s="60">
        <v>539616</v>
      </c>
      <c r="L32" s="60">
        <v>0</v>
      </c>
      <c r="M32" s="60">
        <v>1658119</v>
      </c>
      <c r="N32" s="60">
        <v>2197735</v>
      </c>
      <c r="O32" s="60">
        <v>539370</v>
      </c>
      <c r="P32" s="60">
        <v>11591</v>
      </c>
      <c r="Q32" s="60">
        <v>559732</v>
      </c>
      <c r="R32" s="60">
        <v>1110693</v>
      </c>
      <c r="S32" s="60">
        <v>539370</v>
      </c>
      <c r="T32" s="60">
        <v>717730</v>
      </c>
      <c r="U32" s="60">
        <v>4637279</v>
      </c>
      <c r="V32" s="60">
        <v>5894379</v>
      </c>
      <c r="W32" s="60">
        <v>10416941</v>
      </c>
      <c r="X32" s="60">
        <v>7467804</v>
      </c>
      <c r="Y32" s="60">
        <v>2949137</v>
      </c>
      <c r="Z32" s="140">
        <v>39.49</v>
      </c>
      <c r="AA32" s="155">
        <v>16758484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11054000</v>
      </c>
      <c r="F33" s="60">
        <v>6374730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648155</v>
      </c>
      <c r="M33" s="60">
        <v>0</v>
      </c>
      <c r="N33" s="60">
        <v>648155</v>
      </c>
      <c r="O33" s="60">
        <v>0</v>
      </c>
      <c r="P33" s="60">
        <v>17700</v>
      </c>
      <c r="Q33" s="60">
        <v>0</v>
      </c>
      <c r="R33" s="60">
        <v>17700</v>
      </c>
      <c r="S33" s="60">
        <v>0</v>
      </c>
      <c r="T33" s="60">
        <v>57868</v>
      </c>
      <c r="U33" s="60">
        <v>2077258</v>
      </c>
      <c r="V33" s="60">
        <v>2135126</v>
      </c>
      <c r="W33" s="60">
        <v>2800981</v>
      </c>
      <c r="X33" s="60">
        <v>11054004</v>
      </c>
      <c r="Y33" s="60">
        <v>-8253023</v>
      </c>
      <c r="Z33" s="140">
        <v>-74.66</v>
      </c>
      <c r="AA33" s="155">
        <v>6374730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25257478</v>
      </c>
      <c r="F34" s="60">
        <v>38399081</v>
      </c>
      <c r="G34" s="60">
        <v>4866870</v>
      </c>
      <c r="H34" s="60">
        <v>2561158</v>
      </c>
      <c r="I34" s="60">
        <v>1781562</v>
      </c>
      <c r="J34" s="60">
        <v>9209590</v>
      </c>
      <c r="K34" s="60">
        <v>945410</v>
      </c>
      <c r="L34" s="60">
        <v>1908391</v>
      </c>
      <c r="M34" s="60">
        <v>773205</v>
      </c>
      <c r="N34" s="60">
        <v>3627006</v>
      </c>
      <c r="O34" s="60">
        <v>2049256</v>
      </c>
      <c r="P34" s="60">
        <v>2059035</v>
      </c>
      <c r="Q34" s="60">
        <v>565446</v>
      </c>
      <c r="R34" s="60">
        <v>4673737</v>
      </c>
      <c r="S34" s="60">
        <v>2368970</v>
      </c>
      <c r="T34" s="60">
        <v>2254130</v>
      </c>
      <c r="U34" s="60">
        <v>17890306</v>
      </c>
      <c r="V34" s="60">
        <v>22513406</v>
      </c>
      <c r="W34" s="60">
        <v>40023739</v>
      </c>
      <c r="X34" s="60">
        <v>25257476</v>
      </c>
      <c r="Y34" s="60">
        <v>14766263</v>
      </c>
      <c r="Z34" s="140">
        <v>58.46</v>
      </c>
      <c r="AA34" s="155">
        <v>38399081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293237993</v>
      </c>
      <c r="F36" s="190">
        <f t="shared" si="1"/>
        <v>307226519</v>
      </c>
      <c r="G36" s="190">
        <f t="shared" si="1"/>
        <v>20771864</v>
      </c>
      <c r="H36" s="190">
        <f t="shared" si="1"/>
        <v>18648095</v>
      </c>
      <c r="I36" s="190">
        <f t="shared" si="1"/>
        <v>17647439</v>
      </c>
      <c r="J36" s="190">
        <f t="shared" si="1"/>
        <v>57067398</v>
      </c>
      <c r="K36" s="190">
        <f t="shared" si="1"/>
        <v>14265412</v>
      </c>
      <c r="L36" s="190">
        <f t="shared" si="1"/>
        <v>16586283</v>
      </c>
      <c r="M36" s="190">
        <f t="shared" si="1"/>
        <v>19109231</v>
      </c>
      <c r="N36" s="190">
        <f t="shared" si="1"/>
        <v>49960926</v>
      </c>
      <c r="O36" s="190">
        <f t="shared" si="1"/>
        <v>16247313</v>
      </c>
      <c r="P36" s="190">
        <f t="shared" si="1"/>
        <v>15555100</v>
      </c>
      <c r="Q36" s="190">
        <f t="shared" si="1"/>
        <v>14848287</v>
      </c>
      <c r="R36" s="190">
        <f t="shared" si="1"/>
        <v>46650700</v>
      </c>
      <c r="S36" s="190">
        <f t="shared" si="1"/>
        <v>16224861</v>
      </c>
      <c r="T36" s="190">
        <f t="shared" si="1"/>
        <v>16004123</v>
      </c>
      <c r="U36" s="190">
        <f t="shared" si="1"/>
        <v>41897759</v>
      </c>
      <c r="V36" s="190">
        <f t="shared" si="1"/>
        <v>74126743</v>
      </c>
      <c r="W36" s="190">
        <f t="shared" si="1"/>
        <v>227805767</v>
      </c>
      <c r="X36" s="190">
        <f t="shared" si="1"/>
        <v>293238012</v>
      </c>
      <c r="Y36" s="190">
        <f t="shared" si="1"/>
        <v>-65432245</v>
      </c>
      <c r="Z36" s="191">
        <f>+IF(X36&lt;&gt;0,+(Y36/X36)*100,0)</f>
        <v>-22.313698198172208</v>
      </c>
      <c r="AA36" s="188">
        <f>SUM(AA25:AA35)</f>
        <v>307226519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-33140791</v>
      </c>
      <c r="F38" s="106">
        <f t="shared" si="2"/>
        <v>-12432452</v>
      </c>
      <c r="G38" s="106">
        <f t="shared" si="2"/>
        <v>40011655</v>
      </c>
      <c r="H38" s="106">
        <f t="shared" si="2"/>
        <v>-12070004</v>
      </c>
      <c r="I38" s="106">
        <f t="shared" si="2"/>
        <v>-9042274</v>
      </c>
      <c r="J38" s="106">
        <f t="shared" si="2"/>
        <v>18899377</v>
      </c>
      <c r="K38" s="106">
        <f t="shared" si="2"/>
        <v>-6567121</v>
      </c>
      <c r="L38" s="106">
        <f t="shared" si="2"/>
        <v>-8302597</v>
      </c>
      <c r="M38" s="106">
        <f t="shared" si="2"/>
        <v>31193016</v>
      </c>
      <c r="N38" s="106">
        <f t="shared" si="2"/>
        <v>16323298</v>
      </c>
      <c r="O38" s="106">
        <f t="shared" si="2"/>
        <v>-9294430</v>
      </c>
      <c r="P38" s="106">
        <f t="shared" si="2"/>
        <v>-1760716</v>
      </c>
      <c r="Q38" s="106">
        <f t="shared" si="2"/>
        <v>-8579839</v>
      </c>
      <c r="R38" s="106">
        <f t="shared" si="2"/>
        <v>-19634985</v>
      </c>
      <c r="S38" s="106">
        <f t="shared" si="2"/>
        <v>-7134734</v>
      </c>
      <c r="T38" s="106">
        <f t="shared" si="2"/>
        <v>-9181280</v>
      </c>
      <c r="U38" s="106">
        <f t="shared" si="2"/>
        <v>231715</v>
      </c>
      <c r="V38" s="106">
        <f t="shared" si="2"/>
        <v>-16084299</v>
      </c>
      <c r="W38" s="106">
        <f t="shared" si="2"/>
        <v>-496609</v>
      </c>
      <c r="X38" s="106">
        <f>IF(F22=F36,0,X22-X36)</f>
        <v>-33140834</v>
      </c>
      <c r="Y38" s="106">
        <f t="shared" si="2"/>
        <v>32644225</v>
      </c>
      <c r="Z38" s="201">
        <f>+IF(X38&lt;&gt;0,+(Y38/X38)*100,0)</f>
        <v>-98.50151930394992</v>
      </c>
      <c r="AA38" s="199">
        <f>+AA22-AA36</f>
        <v>-12432452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31914000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37460000</v>
      </c>
      <c r="V39" s="60">
        <v>37460000</v>
      </c>
      <c r="W39" s="60">
        <v>37460000</v>
      </c>
      <c r="X39" s="60">
        <v>31914000</v>
      </c>
      <c r="Y39" s="60">
        <v>5546000</v>
      </c>
      <c r="Z39" s="140">
        <v>17.38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-1226791</v>
      </c>
      <c r="F42" s="88">
        <f t="shared" si="3"/>
        <v>-12432452</v>
      </c>
      <c r="G42" s="88">
        <f t="shared" si="3"/>
        <v>40011655</v>
      </c>
      <c r="H42" s="88">
        <f t="shared" si="3"/>
        <v>-12070004</v>
      </c>
      <c r="I42" s="88">
        <f t="shared" si="3"/>
        <v>-9042274</v>
      </c>
      <c r="J42" s="88">
        <f t="shared" si="3"/>
        <v>18899377</v>
      </c>
      <c r="K42" s="88">
        <f t="shared" si="3"/>
        <v>-6567121</v>
      </c>
      <c r="L42" s="88">
        <f t="shared" si="3"/>
        <v>-8302597</v>
      </c>
      <c r="M42" s="88">
        <f t="shared" si="3"/>
        <v>31193016</v>
      </c>
      <c r="N42" s="88">
        <f t="shared" si="3"/>
        <v>16323298</v>
      </c>
      <c r="O42" s="88">
        <f t="shared" si="3"/>
        <v>-9294430</v>
      </c>
      <c r="P42" s="88">
        <f t="shared" si="3"/>
        <v>-1760716</v>
      </c>
      <c r="Q42" s="88">
        <f t="shared" si="3"/>
        <v>-8579839</v>
      </c>
      <c r="R42" s="88">
        <f t="shared" si="3"/>
        <v>-19634985</v>
      </c>
      <c r="S42" s="88">
        <f t="shared" si="3"/>
        <v>-7134734</v>
      </c>
      <c r="T42" s="88">
        <f t="shared" si="3"/>
        <v>-9181280</v>
      </c>
      <c r="U42" s="88">
        <f t="shared" si="3"/>
        <v>37691715</v>
      </c>
      <c r="V42" s="88">
        <f t="shared" si="3"/>
        <v>21375701</v>
      </c>
      <c r="W42" s="88">
        <f t="shared" si="3"/>
        <v>36963391</v>
      </c>
      <c r="X42" s="88">
        <f t="shared" si="3"/>
        <v>-1226834</v>
      </c>
      <c r="Y42" s="88">
        <f t="shared" si="3"/>
        <v>38190225</v>
      </c>
      <c r="Z42" s="208">
        <f>+IF(X42&lt;&gt;0,+(Y42/X42)*100,0)</f>
        <v>-3112.9089184029785</v>
      </c>
      <c r="AA42" s="206">
        <f>SUM(AA38:AA41)</f>
        <v>-12432452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-1226791</v>
      </c>
      <c r="F44" s="77">
        <f t="shared" si="4"/>
        <v>-12432452</v>
      </c>
      <c r="G44" s="77">
        <f t="shared" si="4"/>
        <v>40011655</v>
      </c>
      <c r="H44" s="77">
        <f t="shared" si="4"/>
        <v>-12070004</v>
      </c>
      <c r="I44" s="77">
        <f t="shared" si="4"/>
        <v>-9042274</v>
      </c>
      <c r="J44" s="77">
        <f t="shared" si="4"/>
        <v>18899377</v>
      </c>
      <c r="K44" s="77">
        <f t="shared" si="4"/>
        <v>-6567121</v>
      </c>
      <c r="L44" s="77">
        <f t="shared" si="4"/>
        <v>-8302597</v>
      </c>
      <c r="M44" s="77">
        <f t="shared" si="4"/>
        <v>31193016</v>
      </c>
      <c r="N44" s="77">
        <f t="shared" si="4"/>
        <v>16323298</v>
      </c>
      <c r="O44" s="77">
        <f t="shared" si="4"/>
        <v>-9294430</v>
      </c>
      <c r="P44" s="77">
        <f t="shared" si="4"/>
        <v>-1760716</v>
      </c>
      <c r="Q44" s="77">
        <f t="shared" si="4"/>
        <v>-8579839</v>
      </c>
      <c r="R44" s="77">
        <f t="shared" si="4"/>
        <v>-19634985</v>
      </c>
      <c r="S44" s="77">
        <f t="shared" si="4"/>
        <v>-7134734</v>
      </c>
      <c r="T44" s="77">
        <f t="shared" si="4"/>
        <v>-9181280</v>
      </c>
      <c r="U44" s="77">
        <f t="shared" si="4"/>
        <v>37691715</v>
      </c>
      <c r="V44" s="77">
        <f t="shared" si="4"/>
        <v>21375701</v>
      </c>
      <c r="W44" s="77">
        <f t="shared" si="4"/>
        <v>36963391</v>
      </c>
      <c r="X44" s="77">
        <f t="shared" si="4"/>
        <v>-1226834</v>
      </c>
      <c r="Y44" s="77">
        <f t="shared" si="4"/>
        <v>38190225</v>
      </c>
      <c r="Z44" s="212">
        <f>+IF(X44&lt;&gt;0,+(Y44/X44)*100,0)</f>
        <v>-3112.9089184029785</v>
      </c>
      <c r="AA44" s="210">
        <f>+AA42-AA43</f>
        <v>-12432452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-1226791</v>
      </c>
      <c r="F46" s="88">
        <f t="shared" si="5"/>
        <v>-12432452</v>
      </c>
      <c r="G46" s="88">
        <f t="shared" si="5"/>
        <v>40011655</v>
      </c>
      <c r="H46" s="88">
        <f t="shared" si="5"/>
        <v>-12070004</v>
      </c>
      <c r="I46" s="88">
        <f t="shared" si="5"/>
        <v>-9042274</v>
      </c>
      <c r="J46" s="88">
        <f t="shared" si="5"/>
        <v>18899377</v>
      </c>
      <c r="K46" s="88">
        <f t="shared" si="5"/>
        <v>-6567121</v>
      </c>
      <c r="L46" s="88">
        <f t="shared" si="5"/>
        <v>-8302597</v>
      </c>
      <c r="M46" s="88">
        <f t="shared" si="5"/>
        <v>31193016</v>
      </c>
      <c r="N46" s="88">
        <f t="shared" si="5"/>
        <v>16323298</v>
      </c>
      <c r="O46" s="88">
        <f t="shared" si="5"/>
        <v>-9294430</v>
      </c>
      <c r="P46" s="88">
        <f t="shared" si="5"/>
        <v>-1760716</v>
      </c>
      <c r="Q46" s="88">
        <f t="shared" si="5"/>
        <v>-8579839</v>
      </c>
      <c r="R46" s="88">
        <f t="shared" si="5"/>
        <v>-19634985</v>
      </c>
      <c r="S46" s="88">
        <f t="shared" si="5"/>
        <v>-7134734</v>
      </c>
      <c r="T46" s="88">
        <f t="shared" si="5"/>
        <v>-9181280</v>
      </c>
      <c r="U46" s="88">
        <f t="shared" si="5"/>
        <v>37691715</v>
      </c>
      <c r="V46" s="88">
        <f t="shared" si="5"/>
        <v>21375701</v>
      </c>
      <c r="W46" s="88">
        <f t="shared" si="5"/>
        <v>36963391</v>
      </c>
      <c r="X46" s="88">
        <f t="shared" si="5"/>
        <v>-1226834</v>
      </c>
      <c r="Y46" s="88">
        <f t="shared" si="5"/>
        <v>38190225</v>
      </c>
      <c r="Z46" s="208">
        <f>+IF(X46&lt;&gt;0,+(Y46/X46)*100,0)</f>
        <v>-3112.9089184029785</v>
      </c>
      <c r="AA46" s="206">
        <f>SUM(AA44:AA45)</f>
        <v>-12432452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-1226791</v>
      </c>
      <c r="F48" s="219">
        <f t="shared" si="6"/>
        <v>-12432452</v>
      </c>
      <c r="G48" s="219">
        <f t="shared" si="6"/>
        <v>40011655</v>
      </c>
      <c r="H48" s="220">
        <f t="shared" si="6"/>
        <v>-12070004</v>
      </c>
      <c r="I48" s="220">
        <f t="shared" si="6"/>
        <v>-9042274</v>
      </c>
      <c r="J48" s="220">
        <f t="shared" si="6"/>
        <v>18899377</v>
      </c>
      <c r="K48" s="220">
        <f t="shared" si="6"/>
        <v>-6567121</v>
      </c>
      <c r="L48" s="220">
        <f t="shared" si="6"/>
        <v>-8302597</v>
      </c>
      <c r="M48" s="219">
        <f t="shared" si="6"/>
        <v>31193016</v>
      </c>
      <c r="N48" s="219">
        <f t="shared" si="6"/>
        <v>16323298</v>
      </c>
      <c r="O48" s="220">
        <f t="shared" si="6"/>
        <v>-9294430</v>
      </c>
      <c r="P48" s="220">
        <f t="shared" si="6"/>
        <v>-1760716</v>
      </c>
      <c r="Q48" s="220">
        <f t="shared" si="6"/>
        <v>-8579839</v>
      </c>
      <c r="R48" s="220">
        <f t="shared" si="6"/>
        <v>-19634985</v>
      </c>
      <c r="S48" s="220">
        <f t="shared" si="6"/>
        <v>-7134734</v>
      </c>
      <c r="T48" s="219">
        <f t="shared" si="6"/>
        <v>-9181280</v>
      </c>
      <c r="U48" s="219">
        <f t="shared" si="6"/>
        <v>37691715</v>
      </c>
      <c r="V48" s="220">
        <f t="shared" si="6"/>
        <v>21375701</v>
      </c>
      <c r="W48" s="220">
        <f t="shared" si="6"/>
        <v>36963391</v>
      </c>
      <c r="X48" s="220">
        <f t="shared" si="6"/>
        <v>-1226834</v>
      </c>
      <c r="Y48" s="220">
        <f t="shared" si="6"/>
        <v>38190225</v>
      </c>
      <c r="Z48" s="221">
        <f>+IF(X48&lt;&gt;0,+(Y48/X48)*100,0)</f>
        <v>-3112.9089184029785</v>
      </c>
      <c r="AA48" s="222">
        <f>SUM(AA46:AA47)</f>
        <v>-12432452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598950</v>
      </c>
      <c r="F5" s="100">
        <f t="shared" si="0"/>
        <v>1350000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759000</v>
      </c>
      <c r="Q5" s="100">
        <f t="shared" si="0"/>
        <v>0</v>
      </c>
      <c r="R5" s="100">
        <f t="shared" si="0"/>
        <v>759000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759000</v>
      </c>
      <c r="X5" s="100">
        <f t="shared" si="0"/>
        <v>598956</v>
      </c>
      <c r="Y5" s="100">
        <f t="shared" si="0"/>
        <v>160044</v>
      </c>
      <c r="Z5" s="137">
        <f>+IF(X5&lt;&gt;0,+(Y5/X5)*100,0)</f>
        <v>26.720493658966603</v>
      </c>
      <c r="AA5" s="153">
        <f>SUM(AA6:AA8)</f>
        <v>1350000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598950</v>
      </c>
      <c r="F8" s="60">
        <v>1350000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759000</v>
      </c>
      <c r="Q8" s="60"/>
      <c r="R8" s="60">
        <v>759000</v>
      </c>
      <c r="S8" s="60"/>
      <c r="T8" s="60"/>
      <c r="U8" s="60"/>
      <c r="V8" s="60"/>
      <c r="W8" s="60">
        <v>759000</v>
      </c>
      <c r="X8" s="60">
        <v>598956</v>
      </c>
      <c r="Y8" s="60">
        <v>160044</v>
      </c>
      <c r="Z8" s="140">
        <v>26.72</v>
      </c>
      <c r="AA8" s="62">
        <v>1350000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32814000</v>
      </c>
      <c r="F15" s="100">
        <f t="shared" si="2"/>
        <v>33732000</v>
      </c>
      <c r="G15" s="100">
        <f t="shared" si="2"/>
        <v>10021655</v>
      </c>
      <c r="H15" s="100">
        <f t="shared" si="2"/>
        <v>2132649</v>
      </c>
      <c r="I15" s="100">
        <f t="shared" si="2"/>
        <v>0</v>
      </c>
      <c r="J15" s="100">
        <f t="shared" si="2"/>
        <v>12154304</v>
      </c>
      <c r="K15" s="100">
        <f t="shared" si="2"/>
        <v>369361</v>
      </c>
      <c r="L15" s="100">
        <f t="shared" si="2"/>
        <v>0</v>
      </c>
      <c r="M15" s="100">
        <f t="shared" si="2"/>
        <v>14183751</v>
      </c>
      <c r="N15" s="100">
        <f t="shared" si="2"/>
        <v>14553112</v>
      </c>
      <c r="O15" s="100">
        <f t="shared" si="2"/>
        <v>0</v>
      </c>
      <c r="P15" s="100">
        <f t="shared" si="2"/>
        <v>0</v>
      </c>
      <c r="Q15" s="100">
        <f t="shared" si="2"/>
        <v>1891961</v>
      </c>
      <c r="R15" s="100">
        <f t="shared" si="2"/>
        <v>1891961</v>
      </c>
      <c r="S15" s="100">
        <f t="shared" si="2"/>
        <v>4616144</v>
      </c>
      <c r="T15" s="100">
        <f t="shared" si="2"/>
        <v>3443431</v>
      </c>
      <c r="U15" s="100">
        <f t="shared" si="2"/>
        <v>3685352</v>
      </c>
      <c r="V15" s="100">
        <f t="shared" si="2"/>
        <v>11744927</v>
      </c>
      <c r="W15" s="100">
        <f t="shared" si="2"/>
        <v>40344304</v>
      </c>
      <c r="X15" s="100">
        <f t="shared" si="2"/>
        <v>32814000</v>
      </c>
      <c r="Y15" s="100">
        <f t="shared" si="2"/>
        <v>7530304</v>
      </c>
      <c r="Z15" s="137">
        <f>+IF(X15&lt;&gt;0,+(Y15/X15)*100,0)</f>
        <v>22.948448832815263</v>
      </c>
      <c r="AA15" s="102">
        <f>SUM(AA16:AA18)</f>
        <v>33732000</v>
      </c>
    </row>
    <row r="16" spans="1:27" ht="12.75">
      <c r="A16" s="138" t="s">
        <v>85</v>
      </c>
      <c r="B16" s="136"/>
      <c r="C16" s="155"/>
      <c r="D16" s="155"/>
      <c r="E16" s="156"/>
      <c r="F16" s="60">
        <v>33732000</v>
      </c>
      <c r="G16" s="60">
        <v>10021655</v>
      </c>
      <c r="H16" s="60">
        <v>2132649</v>
      </c>
      <c r="I16" s="60"/>
      <c r="J16" s="60">
        <v>12154304</v>
      </c>
      <c r="K16" s="60">
        <v>369361</v>
      </c>
      <c r="L16" s="60"/>
      <c r="M16" s="60">
        <v>14183751</v>
      </c>
      <c r="N16" s="60">
        <v>14553112</v>
      </c>
      <c r="O16" s="60"/>
      <c r="P16" s="60"/>
      <c r="Q16" s="60">
        <v>1891961</v>
      </c>
      <c r="R16" s="60">
        <v>1891961</v>
      </c>
      <c r="S16" s="60">
        <v>4616144</v>
      </c>
      <c r="T16" s="60">
        <v>3443431</v>
      </c>
      <c r="U16" s="60">
        <v>3685352</v>
      </c>
      <c r="V16" s="60">
        <v>11744927</v>
      </c>
      <c r="W16" s="60">
        <v>40344304</v>
      </c>
      <c r="X16" s="60"/>
      <c r="Y16" s="60">
        <v>40344304</v>
      </c>
      <c r="Z16" s="140"/>
      <c r="AA16" s="62">
        <v>33732000</v>
      </c>
    </row>
    <row r="17" spans="1:27" ht="12.75">
      <c r="A17" s="138" t="s">
        <v>86</v>
      </c>
      <c r="B17" s="136"/>
      <c r="C17" s="155"/>
      <c r="D17" s="155"/>
      <c r="E17" s="156">
        <v>32814000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32814000</v>
      </c>
      <c r="Y17" s="60">
        <v>-32814000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120000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880810</v>
      </c>
      <c r="R19" s="100">
        <f t="shared" si="3"/>
        <v>880810</v>
      </c>
      <c r="S19" s="100">
        <f t="shared" si="3"/>
        <v>551221</v>
      </c>
      <c r="T19" s="100">
        <f t="shared" si="3"/>
        <v>0</v>
      </c>
      <c r="U19" s="100">
        <f t="shared" si="3"/>
        <v>0</v>
      </c>
      <c r="V19" s="100">
        <f t="shared" si="3"/>
        <v>551221</v>
      </c>
      <c r="W19" s="100">
        <f t="shared" si="3"/>
        <v>1432031</v>
      </c>
      <c r="X19" s="100">
        <f t="shared" si="3"/>
        <v>120000</v>
      </c>
      <c r="Y19" s="100">
        <f t="shared" si="3"/>
        <v>1312031</v>
      </c>
      <c r="Z19" s="137">
        <f>+IF(X19&lt;&gt;0,+(Y19/X19)*100,0)</f>
        <v>1093.3591666666666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880810</v>
      </c>
      <c r="R20" s="60">
        <v>880810</v>
      </c>
      <c r="S20" s="60">
        <v>551221</v>
      </c>
      <c r="T20" s="60"/>
      <c r="U20" s="60"/>
      <c r="V20" s="60">
        <v>551221</v>
      </c>
      <c r="W20" s="60">
        <v>1432031</v>
      </c>
      <c r="X20" s="60"/>
      <c r="Y20" s="60">
        <v>1432031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120000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120000</v>
      </c>
      <c r="Y21" s="60">
        <v>-120000</v>
      </c>
      <c r="Z21" s="140">
        <v>-100</v>
      </c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33532950</v>
      </c>
      <c r="F25" s="219">
        <f t="shared" si="4"/>
        <v>35082000</v>
      </c>
      <c r="G25" s="219">
        <f t="shared" si="4"/>
        <v>10021655</v>
      </c>
      <c r="H25" s="219">
        <f t="shared" si="4"/>
        <v>2132649</v>
      </c>
      <c r="I25" s="219">
        <f t="shared" si="4"/>
        <v>0</v>
      </c>
      <c r="J25" s="219">
        <f t="shared" si="4"/>
        <v>12154304</v>
      </c>
      <c r="K25" s="219">
        <f t="shared" si="4"/>
        <v>369361</v>
      </c>
      <c r="L25" s="219">
        <f t="shared" si="4"/>
        <v>0</v>
      </c>
      <c r="M25" s="219">
        <f t="shared" si="4"/>
        <v>14183751</v>
      </c>
      <c r="N25" s="219">
        <f t="shared" si="4"/>
        <v>14553112</v>
      </c>
      <c r="O25" s="219">
        <f t="shared" si="4"/>
        <v>0</v>
      </c>
      <c r="P25" s="219">
        <f t="shared" si="4"/>
        <v>759000</v>
      </c>
      <c r="Q25" s="219">
        <f t="shared" si="4"/>
        <v>2772771</v>
      </c>
      <c r="R25" s="219">
        <f t="shared" si="4"/>
        <v>3531771</v>
      </c>
      <c r="S25" s="219">
        <f t="shared" si="4"/>
        <v>5167365</v>
      </c>
      <c r="T25" s="219">
        <f t="shared" si="4"/>
        <v>3443431</v>
      </c>
      <c r="U25" s="219">
        <f t="shared" si="4"/>
        <v>3685352</v>
      </c>
      <c r="V25" s="219">
        <f t="shared" si="4"/>
        <v>12296148</v>
      </c>
      <c r="W25" s="219">
        <f t="shared" si="4"/>
        <v>42535335</v>
      </c>
      <c r="X25" s="219">
        <f t="shared" si="4"/>
        <v>33532956</v>
      </c>
      <c r="Y25" s="219">
        <f t="shared" si="4"/>
        <v>9002379</v>
      </c>
      <c r="Z25" s="231">
        <f>+IF(X25&lt;&gt;0,+(Y25/X25)*100,0)</f>
        <v>26.846362724479167</v>
      </c>
      <c r="AA25" s="232">
        <f>+AA5+AA9+AA15+AA19+AA24</f>
        <v>35082000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31914000</v>
      </c>
      <c r="F28" s="60"/>
      <c r="G28" s="60">
        <v>10021655</v>
      </c>
      <c r="H28" s="60">
        <v>2132649</v>
      </c>
      <c r="I28" s="60"/>
      <c r="J28" s="60">
        <v>12154304</v>
      </c>
      <c r="K28" s="60">
        <v>369361</v>
      </c>
      <c r="L28" s="60"/>
      <c r="M28" s="60">
        <v>14183751</v>
      </c>
      <c r="N28" s="60">
        <v>14553112</v>
      </c>
      <c r="O28" s="60"/>
      <c r="P28" s="60"/>
      <c r="Q28" s="60">
        <v>2772771</v>
      </c>
      <c r="R28" s="60">
        <v>2772771</v>
      </c>
      <c r="S28" s="60">
        <v>5167365</v>
      </c>
      <c r="T28" s="60">
        <v>3443431</v>
      </c>
      <c r="U28" s="60">
        <v>3685352</v>
      </c>
      <c r="V28" s="60">
        <v>12296148</v>
      </c>
      <c r="W28" s="60">
        <v>41776335</v>
      </c>
      <c r="X28" s="60">
        <v>31914000</v>
      </c>
      <c r="Y28" s="60">
        <v>9862335</v>
      </c>
      <c r="Z28" s="140">
        <v>30.9</v>
      </c>
      <c r="AA28" s="155"/>
    </row>
    <row r="29" spans="1:27" ht="12.75">
      <c r="A29" s="234" t="s">
        <v>134</v>
      </c>
      <c r="B29" s="136"/>
      <c r="C29" s="155"/>
      <c r="D29" s="155"/>
      <c r="E29" s="156"/>
      <c r="F29" s="60">
        <v>33732000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33732000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31914000</v>
      </c>
      <c r="F32" s="77">
        <f t="shared" si="5"/>
        <v>33732000</v>
      </c>
      <c r="G32" s="77">
        <f t="shared" si="5"/>
        <v>10021655</v>
      </c>
      <c r="H32" s="77">
        <f t="shared" si="5"/>
        <v>2132649</v>
      </c>
      <c r="I32" s="77">
        <f t="shared" si="5"/>
        <v>0</v>
      </c>
      <c r="J32" s="77">
        <f t="shared" si="5"/>
        <v>12154304</v>
      </c>
      <c r="K32" s="77">
        <f t="shared" si="5"/>
        <v>369361</v>
      </c>
      <c r="L32" s="77">
        <f t="shared" si="5"/>
        <v>0</v>
      </c>
      <c r="M32" s="77">
        <f t="shared" si="5"/>
        <v>14183751</v>
      </c>
      <c r="N32" s="77">
        <f t="shared" si="5"/>
        <v>14553112</v>
      </c>
      <c r="O32" s="77">
        <f t="shared" si="5"/>
        <v>0</v>
      </c>
      <c r="P32" s="77">
        <f t="shared" si="5"/>
        <v>0</v>
      </c>
      <c r="Q32" s="77">
        <f t="shared" si="5"/>
        <v>2772771</v>
      </c>
      <c r="R32" s="77">
        <f t="shared" si="5"/>
        <v>2772771</v>
      </c>
      <c r="S32" s="77">
        <f t="shared" si="5"/>
        <v>5167365</v>
      </c>
      <c r="T32" s="77">
        <f t="shared" si="5"/>
        <v>3443431</v>
      </c>
      <c r="U32" s="77">
        <f t="shared" si="5"/>
        <v>3685352</v>
      </c>
      <c r="V32" s="77">
        <f t="shared" si="5"/>
        <v>12296148</v>
      </c>
      <c r="W32" s="77">
        <f t="shared" si="5"/>
        <v>41776335</v>
      </c>
      <c r="X32" s="77">
        <f t="shared" si="5"/>
        <v>31914000</v>
      </c>
      <c r="Y32" s="77">
        <f t="shared" si="5"/>
        <v>9862335</v>
      </c>
      <c r="Z32" s="212">
        <f>+IF(X32&lt;&gt;0,+(Y32/X32)*100,0)</f>
        <v>30.902848279751833</v>
      </c>
      <c r="AA32" s="79">
        <f>SUM(AA28:AA31)</f>
        <v>33732000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1618950</v>
      </c>
      <c r="F35" s="60">
        <v>1350000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759000</v>
      </c>
      <c r="Q35" s="60"/>
      <c r="R35" s="60">
        <v>759000</v>
      </c>
      <c r="S35" s="60"/>
      <c r="T35" s="60"/>
      <c r="U35" s="60"/>
      <c r="V35" s="60"/>
      <c r="W35" s="60">
        <v>759000</v>
      </c>
      <c r="X35" s="60">
        <v>1618950</v>
      </c>
      <c r="Y35" s="60">
        <v>-859950</v>
      </c>
      <c r="Z35" s="140">
        <v>-53.12</v>
      </c>
      <c r="AA35" s="62">
        <v>1350000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33532950</v>
      </c>
      <c r="F36" s="220">
        <f t="shared" si="6"/>
        <v>35082000</v>
      </c>
      <c r="G36" s="220">
        <f t="shared" si="6"/>
        <v>10021655</v>
      </c>
      <c r="H36" s="220">
        <f t="shared" si="6"/>
        <v>2132649</v>
      </c>
      <c r="I36" s="220">
        <f t="shared" si="6"/>
        <v>0</v>
      </c>
      <c r="J36" s="220">
        <f t="shared" si="6"/>
        <v>12154304</v>
      </c>
      <c r="K36" s="220">
        <f t="shared" si="6"/>
        <v>369361</v>
      </c>
      <c r="L36" s="220">
        <f t="shared" si="6"/>
        <v>0</v>
      </c>
      <c r="M36" s="220">
        <f t="shared" si="6"/>
        <v>14183751</v>
      </c>
      <c r="N36" s="220">
        <f t="shared" si="6"/>
        <v>14553112</v>
      </c>
      <c r="O36" s="220">
        <f t="shared" si="6"/>
        <v>0</v>
      </c>
      <c r="P36" s="220">
        <f t="shared" si="6"/>
        <v>759000</v>
      </c>
      <c r="Q36" s="220">
        <f t="shared" si="6"/>
        <v>2772771</v>
      </c>
      <c r="R36" s="220">
        <f t="shared" si="6"/>
        <v>3531771</v>
      </c>
      <c r="S36" s="220">
        <f t="shared" si="6"/>
        <v>5167365</v>
      </c>
      <c r="T36" s="220">
        <f t="shared" si="6"/>
        <v>3443431</v>
      </c>
      <c r="U36" s="220">
        <f t="shared" si="6"/>
        <v>3685352</v>
      </c>
      <c r="V36" s="220">
        <f t="shared" si="6"/>
        <v>12296148</v>
      </c>
      <c r="W36" s="220">
        <f t="shared" si="6"/>
        <v>42535335</v>
      </c>
      <c r="X36" s="220">
        <f t="shared" si="6"/>
        <v>33532950</v>
      </c>
      <c r="Y36" s="220">
        <f t="shared" si="6"/>
        <v>9002385</v>
      </c>
      <c r="Z36" s="221">
        <f>+IF(X36&lt;&gt;0,+(Y36/X36)*100,0)</f>
        <v>26.8463854209069</v>
      </c>
      <c r="AA36" s="239">
        <f>SUM(AA32:AA35)</f>
        <v>35082000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33399324</v>
      </c>
      <c r="F6" s="60">
        <v>29689559</v>
      </c>
      <c r="G6" s="60"/>
      <c r="H6" s="60"/>
      <c r="I6" s="60">
        <v>13166472</v>
      </c>
      <c r="J6" s="60">
        <v>13166472</v>
      </c>
      <c r="K6" s="60">
        <v>10750171</v>
      </c>
      <c r="L6" s="60">
        <v>5587368</v>
      </c>
      <c r="M6" s="60"/>
      <c r="N6" s="60"/>
      <c r="O6" s="60">
        <v>16106122</v>
      </c>
      <c r="P6" s="60">
        <v>7695410</v>
      </c>
      <c r="Q6" s="60">
        <v>25529627</v>
      </c>
      <c r="R6" s="60">
        <v>25529627</v>
      </c>
      <c r="S6" s="60"/>
      <c r="T6" s="60"/>
      <c r="U6" s="60"/>
      <c r="V6" s="60"/>
      <c r="W6" s="60"/>
      <c r="X6" s="60">
        <v>29689559</v>
      </c>
      <c r="Y6" s="60">
        <v>-29689559</v>
      </c>
      <c r="Z6" s="140">
        <v>-100</v>
      </c>
      <c r="AA6" s="62">
        <v>29689559</v>
      </c>
    </row>
    <row r="7" spans="1:27" ht="12.75">
      <c r="A7" s="249" t="s">
        <v>144</v>
      </c>
      <c r="B7" s="182"/>
      <c r="C7" s="155"/>
      <c r="D7" s="155"/>
      <c r="E7" s="59">
        <v>15000000</v>
      </c>
      <c r="F7" s="60"/>
      <c r="G7" s="60"/>
      <c r="H7" s="60"/>
      <c r="I7" s="60">
        <v>7200156</v>
      </c>
      <c r="J7" s="60">
        <v>7200156</v>
      </c>
      <c r="K7" s="60">
        <v>4200154</v>
      </c>
      <c r="L7" s="60">
        <v>4200154</v>
      </c>
      <c r="M7" s="60"/>
      <c r="N7" s="60"/>
      <c r="O7" s="60">
        <v>4200154</v>
      </c>
      <c r="P7" s="60">
        <v>4200154</v>
      </c>
      <c r="Q7" s="60">
        <v>4200154</v>
      </c>
      <c r="R7" s="60">
        <v>4200154</v>
      </c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>
        <v>62786288</v>
      </c>
      <c r="F8" s="60">
        <v>150908000</v>
      </c>
      <c r="G8" s="60"/>
      <c r="H8" s="60"/>
      <c r="I8" s="60">
        <v>126724538</v>
      </c>
      <c r="J8" s="60">
        <v>126724538</v>
      </c>
      <c r="K8" s="60">
        <v>126937346</v>
      </c>
      <c r="L8" s="60">
        <v>126541493</v>
      </c>
      <c r="M8" s="60"/>
      <c r="N8" s="60"/>
      <c r="O8" s="60">
        <v>150907703</v>
      </c>
      <c r="P8" s="60">
        <v>128913407</v>
      </c>
      <c r="Q8" s="60">
        <v>158167964</v>
      </c>
      <c r="R8" s="60">
        <v>158167964</v>
      </c>
      <c r="S8" s="60"/>
      <c r="T8" s="60"/>
      <c r="U8" s="60"/>
      <c r="V8" s="60"/>
      <c r="W8" s="60"/>
      <c r="X8" s="60">
        <v>150908000</v>
      </c>
      <c r="Y8" s="60">
        <v>-150908000</v>
      </c>
      <c r="Z8" s="140">
        <v>-100</v>
      </c>
      <c r="AA8" s="62">
        <v>150908000</v>
      </c>
    </row>
    <row r="9" spans="1:27" ht="12.75">
      <c r="A9" s="249" t="s">
        <v>146</v>
      </c>
      <c r="B9" s="182"/>
      <c r="C9" s="155"/>
      <c r="D9" s="155"/>
      <c r="E9" s="59">
        <v>4383392</v>
      </c>
      <c r="F9" s="60">
        <v>4383392</v>
      </c>
      <c r="G9" s="60"/>
      <c r="H9" s="60"/>
      <c r="I9" s="60">
        <v>23184089</v>
      </c>
      <c r="J9" s="60">
        <v>23184089</v>
      </c>
      <c r="K9" s="60">
        <v>23957266</v>
      </c>
      <c r="L9" s="60">
        <v>25829024</v>
      </c>
      <c r="M9" s="60"/>
      <c r="N9" s="60"/>
      <c r="O9" s="60">
        <v>2113655</v>
      </c>
      <c r="P9" s="60">
        <v>527971</v>
      </c>
      <c r="Q9" s="60"/>
      <c r="R9" s="60"/>
      <c r="S9" s="60"/>
      <c r="T9" s="60"/>
      <c r="U9" s="60"/>
      <c r="V9" s="60"/>
      <c r="W9" s="60"/>
      <c r="X9" s="60">
        <v>4383392</v>
      </c>
      <c r="Y9" s="60">
        <v>-4383392</v>
      </c>
      <c r="Z9" s="140">
        <v>-100</v>
      </c>
      <c r="AA9" s="62">
        <v>4383392</v>
      </c>
    </row>
    <row r="10" spans="1:27" ht="12.75">
      <c r="A10" s="249" t="s">
        <v>147</v>
      </c>
      <c r="B10" s="182"/>
      <c r="C10" s="155"/>
      <c r="D10" s="155"/>
      <c r="E10" s="59">
        <v>4085512</v>
      </c>
      <c r="F10" s="60">
        <v>4085512</v>
      </c>
      <c r="G10" s="159"/>
      <c r="H10" s="159"/>
      <c r="I10" s="159">
        <v>6422763</v>
      </c>
      <c r="J10" s="60">
        <v>6422763</v>
      </c>
      <c r="K10" s="159">
        <v>6422763</v>
      </c>
      <c r="L10" s="159">
        <v>6422763</v>
      </c>
      <c r="M10" s="60"/>
      <c r="N10" s="159"/>
      <c r="O10" s="159">
        <v>13713061</v>
      </c>
      <c r="P10" s="159">
        <v>40412199</v>
      </c>
      <c r="Q10" s="60">
        <v>10980137</v>
      </c>
      <c r="R10" s="159">
        <v>10980137</v>
      </c>
      <c r="S10" s="159"/>
      <c r="T10" s="60"/>
      <c r="U10" s="159"/>
      <c r="V10" s="159"/>
      <c r="W10" s="159"/>
      <c r="X10" s="60">
        <v>4085512</v>
      </c>
      <c r="Y10" s="159">
        <v>-4085512</v>
      </c>
      <c r="Z10" s="141">
        <v>-100</v>
      </c>
      <c r="AA10" s="225">
        <v>4085512</v>
      </c>
    </row>
    <row r="11" spans="1:27" ht="12.75">
      <c r="A11" s="249" t="s">
        <v>148</v>
      </c>
      <c r="B11" s="182"/>
      <c r="C11" s="155"/>
      <c r="D11" s="155"/>
      <c r="E11" s="59">
        <v>47727257</v>
      </c>
      <c r="F11" s="60">
        <v>47727257</v>
      </c>
      <c r="G11" s="60"/>
      <c r="H11" s="60"/>
      <c r="I11" s="60">
        <v>32421923</v>
      </c>
      <c r="J11" s="60">
        <v>32421923</v>
      </c>
      <c r="K11" s="60">
        <v>32686239</v>
      </c>
      <c r="L11" s="60">
        <v>32752319</v>
      </c>
      <c r="M11" s="60"/>
      <c r="N11" s="60"/>
      <c r="O11" s="60">
        <v>34871326</v>
      </c>
      <c r="P11" s="60">
        <v>35071502</v>
      </c>
      <c r="Q11" s="60">
        <v>35538238</v>
      </c>
      <c r="R11" s="60">
        <v>35538238</v>
      </c>
      <c r="S11" s="60"/>
      <c r="T11" s="60"/>
      <c r="U11" s="60"/>
      <c r="V11" s="60"/>
      <c r="W11" s="60"/>
      <c r="X11" s="60">
        <v>47727257</v>
      </c>
      <c r="Y11" s="60">
        <v>-47727257</v>
      </c>
      <c r="Z11" s="140">
        <v>-100</v>
      </c>
      <c r="AA11" s="62">
        <v>47727257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167381773</v>
      </c>
      <c r="F12" s="73">
        <f t="shared" si="0"/>
        <v>236793720</v>
      </c>
      <c r="G12" s="73">
        <f t="shared" si="0"/>
        <v>0</v>
      </c>
      <c r="H12" s="73">
        <f t="shared" si="0"/>
        <v>0</v>
      </c>
      <c r="I12" s="73">
        <f t="shared" si="0"/>
        <v>209119941</v>
      </c>
      <c r="J12" s="73">
        <f t="shared" si="0"/>
        <v>209119941</v>
      </c>
      <c r="K12" s="73">
        <f t="shared" si="0"/>
        <v>204953939</v>
      </c>
      <c r="L12" s="73">
        <f t="shared" si="0"/>
        <v>201333121</v>
      </c>
      <c r="M12" s="73">
        <f t="shared" si="0"/>
        <v>0</v>
      </c>
      <c r="N12" s="73">
        <f t="shared" si="0"/>
        <v>0</v>
      </c>
      <c r="O12" s="73">
        <f t="shared" si="0"/>
        <v>221912021</v>
      </c>
      <c r="P12" s="73">
        <f t="shared" si="0"/>
        <v>216820643</v>
      </c>
      <c r="Q12" s="73">
        <f t="shared" si="0"/>
        <v>234416120</v>
      </c>
      <c r="R12" s="73">
        <f t="shared" si="0"/>
        <v>234416120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236793720</v>
      </c>
      <c r="Y12" s="73">
        <f t="shared" si="0"/>
        <v>-236793720</v>
      </c>
      <c r="Z12" s="170">
        <f>+IF(X12&lt;&gt;0,+(Y12/X12)*100,0)</f>
        <v>-100</v>
      </c>
      <c r="AA12" s="74">
        <f>SUM(AA6:AA11)</f>
        <v>236793720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2150652</v>
      </c>
      <c r="F16" s="60">
        <v>2150652</v>
      </c>
      <c r="G16" s="159"/>
      <c r="H16" s="159"/>
      <c r="I16" s="159"/>
      <c r="J16" s="60"/>
      <c r="K16" s="159"/>
      <c r="L16" s="159"/>
      <c r="M16" s="60"/>
      <c r="N16" s="159"/>
      <c r="O16" s="159">
        <v>1025935</v>
      </c>
      <c r="P16" s="159"/>
      <c r="Q16" s="60">
        <v>1025935</v>
      </c>
      <c r="R16" s="159">
        <v>1025935</v>
      </c>
      <c r="S16" s="159"/>
      <c r="T16" s="60"/>
      <c r="U16" s="159"/>
      <c r="V16" s="159"/>
      <c r="W16" s="159"/>
      <c r="X16" s="60">
        <v>2150652</v>
      </c>
      <c r="Y16" s="159">
        <v>-2150652</v>
      </c>
      <c r="Z16" s="141">
        <v>-100</v>
      </c>
      <c r="AA16" s="225">
        <v>2150652</v>
      </c>
    </row>
    <row r="17" spans="1:27" ht="12.75">
      <c r="A17" s="249" t="s">
        <v>152</v>
      </c>
      <c r="B17" s="182"/>
      <c r="C17" s="155"/>
      <c r="D17" s="155"/>
      <c r="E17" s="59">
        <v>20308042</v>
      </c>
      <c r="F17" s="60">
        <v>323585</v>
      </c>
      <c r="G17" s="60"/>
      <c r="H17" s="60"/>
      <c r="I17" s="60">
        <v>19895357</v>
      </c>
      <c r="J17" s="60">
        <v>19895357</v>
      </c>
      <c r="K17" s="60">
        <v>19895357</v>
      </c>
      <c r="L17" s="60">
        <v>19895357</v>
      </c>
      <c r="M17" s="60"/>
      <c r="N17" s="60"/>
      <c r="O17" s="60">
        <v>19895357</v>
      </c>
      <c r="P17" s="60">
        <v>19895357</v>
      </c>
      <c r="Q17" s="60">
        <v>19895357</v>
      </c>
      <c r="R17" s="60">
        <v>19895357</v>
      </c>
      <c r="S17" s="60"/>
      <c r="T17" s="60"/>
      <c r="U17" s="60"/>
      <c r="V17" s="60"/>
      <c r="W17" s="60"/>
      <c r="X17" s="60">
        <v>323585</v>
      </c>
      <c r="Y17" s="60">
        <v>-323585</v>
      </c>
      <c r="Z17" s="140">
        <v>-100</v>
      </c>
      <c r="AA17" s="62">
        <v>323585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>
        <v>1025935</v>
      </c>
      <c r="J18" s="60">
        <v>1025935</v>
      </c>
      <c r="K18" s="60">
        <v>1025935</v>
      </c>
      <c r="L18" s="60">
        <v>1025935</v>
      </c>
      <c r="M18" s="60"/>
      <c r="N18" s="60"/>
      <c r="O18" s="60"/>
      <c r="P18" s="60">
        <v>1025935</v>
      </c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575341275</v>
      </c>
      <c r="F19" s="60">
        <v>575341275</v>
      </c>
      <c r="G19" s="60"/>
      <c r="H19" s="60"/>
      <c r="I19" s="60">
        <v>576813374</v>
      </c>
      <c r="J19" s="60">
        <v>576813374</v>
      </c>
      <c r="K19" s="60">
        <v>576813374</v>
      </c>
      <c r="L19" s="60">
        <v>584517183</v>
      </c>
      <c r="M19" s="60"/>
      <c r="N19" s="60"/>
      <c r="O19" s="60">
        <v>587234603</v>
      </c>
      <c r="P19" s="60">
        <v>588889538</v>
      </c>
      <c r="Q19" s="60">
        <v>592862997</v>
      </c>
      <c r="R19" s="60">
        <v>592862997</v>
      </c>
      <c r="S19" s="60"/>
      <c r="T19" s="60"/>
      <c r="U19" s="60"/>
      <c r="V19" s="60"/>
      <c r="W19" s="60"/>
      <c r="X19" s="60">
        <v>575341275</v>
      </c>
      <c r="Y19" s="60">
        <v>-575341275</v>
      </c>
      <c r="Z19" s="140">
        <v>-100</v>
      </c>
      <c r="AA19" s="62">
        <v>575341275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3698550</v>
      </c>
      <c r="F22" s="60">
        <v>3698550</v>
      </c>
      <c r="G22" s="60"/>
      <c r="H22" s="60"/>
      <c r="I22" s="60">
        <v>437722</v>
      </c>
      <c r="J22" s="60">
        <v>437722</v>
      </c>
      <c r="K22" s="60">
        <v>437722</v>
      </c>
      <c r="L22" s="60">
        <v>437722</v>
      </c>
      <c r="M22" s="60"/>
      <c r="N22" s="60"/>
      <c r="O22" s="60">
        <v>533459</v>
      </c>
      <c r="P22" s="60">
        <v>533460</v>
      </c>
      <c r="Q22" s="60">
        <v>533460</v>
      </c>
      <c r="R22" s="60">
        <v>533460</v>
      </c>
      <c r="S22" s="60"/>
      <c r="T22" s="60"/>
      <c r="U22" s="60"/>
      <c r="V22" s="60"/>
      <c r="W22" s="60"/>
      <c r="X22" s="60">
        <v>3698550</v>
      </c>
      <c r="Y22" s="60">
        <v>-3698550</v>
      </c>
      <c r="Z22" s="140">
        <v>-100</v>
      </c>
      <c r="AA22" s="62">
        <v>3698550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601498519</v>
      </c>
      <c r="F24" s="77">
        <f t="shared" si="1"/>
        <v>581514062</v>
      </c>
      <c r="G24" s="77">
        <f t="shared" si="1"/>
        <v>0</v>
      </c>
      <c r="H24" s="77">
        <f t="shared" si="1"/>
        <v>0</v>
      </c>
      <c r="I24" s="77">
        <f t="shared" si="1"/>
        <v>598172388</v>
      </c>
      <c r="J24" s="77">
        <f t="shared" si="1"/>
        <v>598172388</v>
      </c>
      <c r="K24" s="77">
        <f t="shared" si="1"/>
        <v>598172388</v>
      </c>
      <c r="L24" s="77">
        <f t="shared" si="1"/>
        <v>605876197</v>
      </c>
      <c r="M24" s="77">
        <f t="shared" si="1"/>
        <v>0</v>
      </c>
      <c r="N24" s="77">
        <f t="shared" si="1"/>
        <v>0</v>
      </c>
      <c r="O24" s="77">
        <f t="shared" si="1"/>
        <v>608689354</v>
      </c>
      <c r="P24" s="77">
        <f t="shared" si="1"/>
        <v>610344290</v>
      </c>
      <c r="Q24" s="77">
        <f t="shared" si="1"/>
        <v>614317749</v>
      </c>
      <c r="R24" s="77">
        <f t="shared" si="1"/>
        <v>614317749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581514062</v>
      </c>
      <c r="Y24" s="77">
        <f t="shared" si="1"/>
        <v>-581514062</v>
      </c>
      <c r="Z24" s="212">
        <f>+IF(X24&lt;&gt;0,+(Y24/X24)*100,0)</f>
        <v>-100</v>
      </c>
      <c r="AA24" s="79">
        <f>SUM(AA15:AA23)</f>
        <v>581514062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768880292</v>
      </c>
      <c r="F25" s="73">
        <f t="shared" si="2"/>
        <v>818307782</v>
      </c>
      <c r="G25" s="73">
        <f t="shared" si="2"/>
        <v>0</v>
      </c>
      <c r="H25" s="73">
        <f t="shared" si="2"/>
        <v>0</v>
      </c>
      <c r="I25" s="73">
        <f t="shared" si="2"/>
        <v>807292329</v>
      </c>
      <c r="J25" s="73">
        <f t="shared" si="2"/>
        <v>807292329</v>
      </c>
      <c r="K25" s="73">
        <f t="shared" si="2"/>
        <v>803126327</v>
      </c>
      <c r="L25" s="73">
        <f t="shared" si="2"/>
        <v>807209318</v>
      </c>
      <c r="M25" s="73">
        <f t="shared" si="2"/>
        <v>0</v>
      </c>
      <c r="N25" s="73">
        <f t="shared" si="2"/>
        <v>0</v>
      </c>
      <c r="O25" s="73">
        <f t="shared" si="2"/>
        <v>830601375</v>
      </c>
      <c r="P25" s="73">
        <f t="shared" si="2"/>
        <v>827164933</v>
      </c>
      <c r="Q25" s="73">
        <f t="shared" si="2"/>
        <v>848733869</v>
      </c>
      <c r="R25" s="73">
        <f t="shared" si="2"/>
        <v>848733869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818307782</v>
      </c>
      <c r="Y25" s="73">
        <f t="shared" si="2"/>
        <v>-818307782</v>
      </c>
      <c r="Z25" s="170">
        <f>+IF(X25&lt;&gt;0,+(Y25/X25)*100,0)</f>
        <v>-100</v>
      </c>
      <c r="AA25" s="74">
        <f>+AA12+AA24</f>
        <v>818307782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859229</v>
      </c>
      <c r="F30" s="60">
        <v>859229</v>
      </c>
      <c r="G30" s="60"/>
      <c r="H30" s="60"/>
      <c r="I30" s="60"/>
      <c r="J30" s="60"/>
      <c r="K30" s="60"/>
      <c r="L30" s="60"/>
      <c r="M30" s="60"/>
      <c r="N30" s="60"/>
      <c r="O30" s="60">
        <v>1448358</v>
      </c>
      <c r="P30" s="60"/>
      <c r="Q30" s="60"/>
      <c r="R30" s="60"/>
      <c r="S30" s="60"/>
      <c r="T30" s="60"/>
      <c r="U30" s="60"/>
      <c r="V30" s="60"/>
      <c r="W30" s="60"/>
      <c r="X30" s="60">
        <v>859229</v>
      </c>
      <c r="Y30" s="60">
        <v>-859229</v>
      </c>
      <c r="Z30" s="140">
        <v>-100</v>
      </c>
      <c r="AA30" s="62">
        <v>859229</v>
      </c>
    </row>
    <row r="31" spans="1:27" ht="12.75">
      <c r="A31" s="249" t="s">
        <v>163</v>
      </c>
      <c r="B31" s="182"/>
      <c r="C31" s="155"/>
      <c r="D31" s="155"/>
      <c r="E31" s="59">
        <v>1446599</v>
      </c>
      <c r="F31" s="60">
        <v>1446599</v>
      </c>
      <c r="G31" s="60"/>
      <c r="H31" s="60"/>
      <c r="I31" s="60">
        <v>3543338</v>
      </c>
      <c r="J31" s="60">
        <v>3543338</v>
      </c>
      <c r="K31" s="60">
        <v>10527123</v>
      </c>
      <c r="L31" s="60">
        <v>3888718</v>
      </c>
      <c r="M31" s="60"/>
      <c r="N31" s="60"/>
      <c r="O31" s="60">
        <v>4196297</v>
      </c>
      <c r="P31" s="60">
        <v>4374030</v>
      </c>
      <c r="Q31" s="60">
        <v>4518704</v>
      </c>
      <c r="R31" s="60">
        <v>4518704</v>
      </c>
      <c r="S31" s="60"/>
      <c r="T31" s="60"/>
      <c r="U31" s="60"/>
      <c r="V31" s="60"/>
      <c r="W31" s="60"/>
      <c r="X31" s="60">
        <v>1446599</v>
      </c>
      <c r="Y31" s="60">
        <v>-1446599</v>
      </c>
      <c r="Z31" s="140">
        <v>-100</v>
      </c>
      <c r="AA31" s="62">
        <v>1446599</v>
      </c>
    </row>
    <row r="32" spans="1:27" ht="12.75">
      <c r="A32" s="249" t="s">
        <v>164</v>
      </c>
      <c r="B32" s="182"/>
      <c r="C32" s="155"/>
      <c r="D32" s="155"/>
      <c r="E32" s="59">
        <v>153407785</v>
      </c>
      <c r="F32" s="60">
        <v>31000000</v>
      </c>
      <c r="G32" s="60"/>
      <c r="H32" s="60"/>
      <c r="I32" s="60">
        <v>72211180</v>
      </c>
      <c r="J32" s="60">
        <v>72211180</v>
      </c>
      <c r="K32" s="60">
        <v>69937674</v>
      </c>
      <c r="L32" s="60">
        <v>89621603</v>
      </c>
      <c r="M32" s="60"/>
      <c r="N32" s="60"/>
      <c r="O32" s="60">
        <v>69114015</v>
      </c>
      <c r="P32" s="60">
        <v>65860464</v>
      </c>
      <c r="Q32" s="60">
        <v>65111377</v>
      </c>
      <c r="R32" s="60">
        <v>65111377</v>
      </c>
      <c r="S32" s="60"/>
      <c r="T32" s="60"/>
      <c r="U32" s="60"/>
      <c r="V32" s="60"/>
      <c r="W32" s="60"/>
      <c r="X32" s="60">
        <v>31000000</v>
      </c>
      <c r="Y32" s="60">
        <v>-31000000</v>
      </c>
      <c r="Z32" s="140">
        <v>-100</v>
      </c>
      <c r="AA32" s="62">
        <v>31000000</v>
      </c>
    </row>
    <row r="33" spans="1:27" ht="12.75">
      <c r="A33" s="249" t="s">
        <v>165</v>
      </c>
      <c r="B33" s="182"/>
      <c r="C33" s="155"/>
      <c r="D33" s="155"/>
      <c r="E33" s="59">
        <v>1016345</v>
      </c>
      <c r="F33" s="60">
        <v>1016345</v>
      </c>
      <c r="G33" s="60"/>
      <c r="H33" s="60"/>
      <c r="I33" s="60">
        <v>114029806</v>
      </c>
      <c r="J33" s="60">
        <v>114029806</v>
      </c>
      <c r="K33" s="60">
        <v>114029849</v>
      </c>
      <c r="L33" s="60">
        <v>114029848</v>
      </c>
      <c r="M33" s="60"/>
      <c r="N33" s="60"/>
      <c r="O33" s="60">
        <v>141206332</v>
      </c>
      <c r="P33" s="60">
        <v>147802626</v>
      </c>
      <c r="Q33" s="60">
        <v>181838636</v>
      </c>
      <c r="R33" s="60">
        <v>181838636</v>
      </c>
      <c r="S33" s="60"/>
      <c r="T33" s="60"/>
      <c r="U33" s="60"/>
      <c r="V33" s="60"/>
      <c r="W33" s="60"/>
      <c r="X33" s="60">
        <v>1016345</v>
      </c>
      <c r="Y33" s="60">
        <v>-1016345</v>
      </c>
      <c r="Z33" s="140">
        <v>-100</v>
      </c>
      <c r="AA33" s="62">
        <v>1016345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156729958</v>
      </c>
      <c r="F34" s="73">
        <f t="shared" si="3"/>
        <v>34322173</v>
      </c>
      <c r="G34" s="73">
        <f t="shared" si="3"/>
        <v>0</v>
      </c>
      <c r="H34" s="73">
        <f t="shared" si="3"/>
        <v>0</v>
      </c>
      <c r="I34" s="73">
        <f t="shared" si="3"/>
        <v>189784324</v>
      </c>
      <c r="J34" s="73">
        <f t="shared" si="3"/>
        <v>189784324</v>
      </c>
      <c r="K34" s="73">
        <f t="shared" si="3"/>
        <v>194494646</v>
      </c>
      <c r="L34" s="73">
        <f t="shared" si="3"/>
        <v>207540169</v>
      </c>
      <c r="M34" s="73">
        <f t="shared" si="3"/>
        <v>0</v>
      </c>
      <c r="N34" s="73">
        <f t="shared" si="3"/>
        <v>0</v>
      </c>
      <c r="O34" s="73">
        <f t="shared" si="3"/>
        <v>215965002</v>
      </c>
      <c r="P34" s="73">
        <f t="shared" si="3"/>
        <v>218037120</v>
      </c>
      <c r="Q34" s="73">
        <f t="shared" si="3"/>
        <v>251468717</v>
      </c>
      <c r="R34" s="73">
        <f t="shared" si="3"/>
        <v>251468717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34322173</v>
      </c>
      <c r="Y34" s="73">
        <f t="shared" si="3"/>
        <v>-34322173</v>
      </c>
      <c r="Z34" s="170">
        <f>+IF(X34&lt;&gt;0,+(Y34/X34)*100,0)</f>
        <v>-100</v>
      </c>
      <c r="AA34" s="74">
        <f>SUM(AA29:AA33)</f>
        <v>34322173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4697098</v>
      </c>
      <c r="F37" s="60">
        <v>4697098</v>
      </c>
      <c r="G37" s="60"/>
      <c r="H37" s="60"/>
      <c r="I37" s="60"/>
      <c r="J37" s="60"/>
      <c r="K37" s="60"/>
      <c r="L37" s="60"/>
      <c r="M37" s="60"/>
      <c r="N37" s="60"/>
      <c r="O37" s="60">
        <v>43305059</v>
      </c>
      <c r="P37" s="60"/>
      <c r="Q37" s="60"/>
      <c r="R37" s="60"/>
      <c r="S37" s="60"/>
      <c r="T37" s="60"/>
      <c r="U37" s="60"/>
      <c r="V37" s="60"/>
      <c r="W37" s="60"/>
      <c r="X37" s="60">
        <v>4697098</v>
      </c>
      <c r="Y37" s="60">
        <v>-4697098</v>
      </c>
      <c r="Z37" s="140">
        <v>-100</v>
      </c>
      <c r="AA37" s="62">
        <v>4697098</v>
      </c>
    </row>
    <row r="38" spans="1:27" ht="12.75">
      <c r="A38" s="249" t="s">
        <v>165</v>
      </c>
      <c r="B38" s="182"/>
      <c r="C38" s="155"/>
      <c r="D38" s="155"/>
      <c r="E38" s="59">
        <v>34659000</v>
      </c>
      <c r="F38" s="60">
        <v>34659000</v>
      </c>
      <c r="G38" s="60"/>
      <c r="H38" s="60"/>
      <c r="I38" s="60">
        <v>57509350</v>
      </c>
      <c r="J38" s="60">
        <v>57509350</v>
      </c>
      <c r="K38" s="60">
        <v>57509350</v>
      </c>
      <c r="L38" s="60">
        <v>57509350</v>
      </c>
      <c r="M38" s="60"/>
      <c r="N38" s="60"/>
      <c r="O38" s="60">
        <v>13790000</v>
      </c>
      <c r="P38" s="60">
        <v>57095059</v>
      </c>
      <c r="Q38" s="60">
        <v>57095059</v>
      </c>
      <c r="R38" s="60">
        <v>57095059</v>
      </c>
      <c r="S38" s="60"/>
      <c r="T38" s="60"/>
      <c r="U38" s="60"/>
      <c r="V38" s="60"/>
      <c r="W38" s="60"/>
      <c r="X38" s="60">
        <v>34659000</v>
      </c>
      <c r="Y38" s="60">
        <v>-34659000</v>
      </c>
      <c r="Z38" s="140">
        <v>-100</v>
      </c>
      <c r="AA38" s="62">
        <v>34659000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39356098</v>
      </c>
      <c r="F39" s="77">
        <f t="shared" si="4"/>
        <v>39356098</v>
      </c>
      <c r="G39" s="77">
        <f t="shared" si="4"/>
        <v>0</v>
      </c>
      <c r="H39" s="77">
        <f t="shared" si="4"/>
        <v>0</v>
      </c>
      <c r="I39" s="77">
        <f t="shared" si="4"/>
        <v>57509350</v>
      </c>
      <c r="J39" s="77">
        <f t="shared" si="4"/>
        <v>57509350</v>
      </c>
      <c r="K39" s="77">
        <f t="shared" si="4"/>
        <v>57509350</v>
      </c>
      <c r="L39" s="77">
        <f t="shared" si="4"/>
        <v>57509350</v>
      </c>
      <c r="M39" s="77">
        <f t="shared" si="4"/>
        <v>0</v>
      </c>
      <c r="N39" s="77">
        <f t="shared" si="4"/>
        <v>0</v>
      </c>
      <c r="O39" s="77">
        <f t="shared" si="4"/>
        <v>57095059</v>
      </c>
      <c r="P39" s="77">
        <f t="shared" si="4"/>
        <v>57095059</v>
      </c>
      <c r="Q39" s="77">
        <f t="shared" si="4"/>
        <v>57095059</v>
      </c>
      <c r="R39" s="77">
        <f t="shared" si="4"/>
        <v>57095059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39356098</v>
      </c>
      <c r="Y39" s="77">
        <f t="shared" si="4"/>
        <v>-39356098</v>
      </c>
      <c r="Z39" s="212">
        <f>+IF(X39&lt;&gt;0,+(Y39/X39)*100,0)</f>
        <v>-100</v>
      </c>
      <c r="AA39" s="79">
        <f>SUM(AA37:AA38)</f>
        <v>39356098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196086056</v>
      </c>
      <c r="F40" s="73">
        <f t="shared" si="5"/>
        <v>73678271</v>
      </c>
      <c r="G40" s="73">
        <f t="shared" si="5"/>
        <v>0</v>
      </c>
      <c r="H40" s="73">
        <f t="shared" si="5"/>
        <v>0</v>
      </c>
      <c r="I40" s="73">
        <f t="shared" si="5"/>
        <v>247293674</v>
      </c>
      <c r="J40" s="73">
        <f t="shared" si="5"/>
        <v>247293674</v>
      </c>
      <c r="K40" s="73">
        <f t="shared" si="5"/>
        <v>252003996</v>
      </c>
      <c r="L40" s="73">
        <f t="shared" si="5"/>
        <v>265049519</v>
      </c>
      <c r="M40" s="73">
        <f t="shared" si="5"/>
        <v>0</v>
      </c>
      <c r="N40" s="73">
        <f t="shared" si="5"/>
        <v>0</v>
      </c>
      <c r="O40" s="73">
        <f t="shared" si="5"/>
        <v>273060061</v>
      </c>
      <c r="P40" s="73">
        <f t="shared" si="5"/>
        <v>275132179</v>
      </c>
      <c r="Q40" s="73">
        <f t="shared" si="5"/>
        <v>308563776</v>
      </c>
      <c r="R40" s="73">
        <f t="shared" si="5"/>
        <v>308563776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73678271</v>
      </c>
      <c r="Y40" s="73">
        <f t="shared" si="5"/>
        <v>-73678271</v>
      </c>
      <c r="Z40" s="170">
        <f>+IF(X40&lt;&gt;0,+(Y40/X40)*100,0)</f>
        <v>-100</v>
      </c>
      <c r="AA40" s="74">
        <f>+AA34+AA39</f>
        <v>73678271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572794236</v>
      </c>
      <c r="F42" s="259">
        <f t="shared" si="6"/>
        <v>744629511</v>
      </c>
      <c r="G42" s="259">
        <f t="shared" si="6"/>
        <v>0</v>
      </c>
      <c r="H42" s="259">
        <f t="shared" si="6"/>
        <v>0</v>
      </c>
      <c r="I42" s="259">
        <f t="shared" si="6"/>
        <v>559998655</v>
      </c>
      <c r="J42" s="259">
        <f t="shared" si="6"/>
        <v>559998655</v>
      </c>
      <c r="K42" s="259">
        <f t="shared" si="6"/>
        <v>551122331</v>
      </c>
      <c r="L42" s="259">
        <f t="shared" si="6"/>
        <v>542159799</v>
      </c>
      <c r="M42" s="259">
        <f t="shared" si="6"/>
        <v>0</v>
      </c>
      <c r="N42" s="259">
        <f t="shared" si="6"/>
        <v>0</v>
      </c>
      <c r="O42" s="259">
        <f t="shared" si="6"/>
        <v>557541314</v>
      </c>
      <c r="P42" s="259">
        <f t="shared" si="6"/>
        <v>552032754</v>
      </c>
      <c r="Q42" s="259">
        <f t="shared" si="6"/>
        <v>540170093</v>
      </c>
      <c r="R42" s="259">
        <f t="shared" si="6"/>
        <v>540170093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744629511</v>
      </c>
      <c r="Y42" s="259">
        <f t="shared" si="6"/>
        <v>-744629511</v>
      </c>
      <c r="Z42" s="260">
        <f>+IF(X42&lt;&gt;0,+(Y42/X42)*100,0)</f>
        <v>-100</v>
      </c>
      <c r="AA42" s="261">
        <f>+AA25-AA40</f>
        <v>744629511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572794236</v>
      </c>
      <c r="F45" s="60">
        <v>744629511</v>
      </c>
      <c r="G45" s="60"/>
      <c r="H45" s="60"/>
      <c r="I45" s="60">
        <v>559998655</v>
      </c>
      <c r="J45" s="60">
        <v>559998655</v>
      </c>
      <c r="K45" s="60">
        <v>551122331</v>
      </c>
      <c r="L45" s="60">
        <v>542159799</v>
      </c>
      <c r="M45" s="60"/>
      <c r="N45" s="60"/>
      <c r="O45" s="60">
        <v>557541314</v>
      </c>
      <c r="P45" s="60">
        <v>552032754</v>
      </c>
      <c r="Q45" s="60"/>
      <c r="R45" s="60"/>
      <c r="S45" s="60"/>
      <c r="T45" s="60"/>
      <c r="U45" s="60"/>
      <c r="V45" s="60"/>
      <c r="W45" s="60"/>
      <c r="X45" s="60">
        <v>744629511</v>
      </c>
      <c r="Y45" s="60">
        <v>-744629511</v>
      </c>
      <c r="Z45" s="139">
        <v>-100</v>
      </c>
      <c r="AA45" s="62">
        <v>744629511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>
        <v>540170093</v>
      </c>
      <c r="R46" s="60">
        <v>540170093</v>
      </c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572794236</v>
      </c>
      <c r="F48" s="219">
        <f t="shared" si="7"/>
        <v>744629511</v>
      </c>
      <c r="G48" s="219">
        <f t="shared" si="7"/>
        <v>0</v>
      </c>
      <c r="H48" s="219">
        <f t="shared" si="7"/>
        <v>0</v>
      </c>
      <c r="I48" s="219">
        <f t="shared" si="7"/>
        <v>559998655</v>
      </c>
      <c r="J48" s="219">
        <f t="shared" si="7"/>
        <v>559998655</v>
      </c>
      <c r="K48" s="219">
        <f t="shared" si="7"/>
        <v>551122331</v>
      </c>
      <c r="L48" s="219">
        <f t="shared" si="7"/>
        <v>542159799</v>
      </c>
      <c r="M48" s="219">
        <f t="shared" si="7"/>
        <v>0</v>
      </c>
      <c r="N48" s="219">
        <f t="shared" si="7"/>
        <v>0</v>
      </c>
      <c r="O48" s="219">
        <f t="shared" si="7"/>
        <v>557541314</v>
      </c>
      <c r="P48" s="219">
        <f t="shared" si="7"/>
        <v>552032754</v>
      </c>
      <c r="Q48" s="219">
        <f t="shared" si="7"/>
        <v>540170093</v>
      </c>
      <c r="R48" s="219">
        <f t="shared" si="7"/>
        <v>540170093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744629511</v>
      </c>
      <c r="Y48" s="219">
        <f t="shared" si="7"/>
        <v>-744629511</v>
      </c>
      <c r="Z48" s="265">
        <f>+IF(X48&lt;&gt;0,+(Y48/X48)*100,0)</f>
        <v>-100</v>
      </c>
      <c r="AA48" s="232">
        <f>SUM(AA45:AA47)</f>
        <v>744629511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18771756</v>
      </c>
      <c r="F6" s="60">
        <v>45080200</v>
      </c>
      <c r="G6" s="60">
        <v>3861486</v>
      </c>
      <c r="H6" s="60">
        <v>3087058</v>
      </c>
      <c r="I6" s="60">
        <v>3730075</v>
      </c>
      <c r="J6" s="60">
        <v>10678619</v>
      </c>
      <c r="K6" s="60">
        <v>3208222</v>
      </c>
      <c r="L6" s="60">
        <v>3319942</v>
      </c>
      <c r="M6" s="60">
        <v>833317</v>
      </c>
      <c r="N6" s="60">
        <v>7361481</v>
      </c>
      <c r="O6" s="60">
        <v>1187817</v>
      </c>
      <c r="P6" s="60">
        <v>1546177</v>
      </c>
      <c r="Q6" s="60">
        <v>1523860</v>
      </c>
      <c r="R6" s="60">
        <v>4257854</v>
      </c>
      <c r="S6" s="60">
        <v>1022935</v>
      </c>
      <c r="T6" s="60">
        <v>1416899</v>
      </c>
      <c r="U6" s="60">
        <v>1064086</v>
      </c>
      <c r="V6" s="60">
        <v>3503920</v>
      </c>
      <c r="W6" s="60">
        <v>25801874</v>
      </c>
      <c r="X6" s="60">
        <v>45080200</v>
      </c>
      <c r="Y6" s="60">
        <v>-19278326</v>
      </c>
      <c r="Z6" s="140">
        <v>-42.76</v>
      </c>
      <c r="AA6" s="62">
        <v>45080200</v>
      </c>
    </row>
    <row r="7" spans="1:27" ht="12.75">
      <c r="A7" s="249" t="s">
        <v>32</v>
      </c>
      <c r="B7" s="182"/>
      <c r="C7" s="155"/>
      <c r="D7" s="155"/>
      <c r="E7" s="59">
        <v>64489864</v>
      </c>
      <c r="F7" s="60">
        <v>45108426</v>
      </c>
      <c r="G7" s="60">
        <v>2616861</v>
      </c>
      <c r="H7" s="60">
        <v>3352152</v>
      </c>
      <c r="I7" s="60">
        <v>4942933</v>
      </c>
      <c r="J7" s="60">
        <v>10911946</v>
      </c>
      <c r="K7" s="60">
        <v>4314034</v>
      </c>
      <c r="L7" s="60">
        <v>4522689</v>
      </c>
      <c r="M7" s="60">
        <v>2805544</v>
      </c>
      <c r="N7" s="60">
        <v>11642267</v>
      </c>
      <c r="O7" s="60">
        <v>3999048</v>
      </c>
      <c r="P7" s="60">
        <v>5205546</v>
      </c>
      <c r="Q7" s="60">
        <v>5130412</v>
      </c>
      <c r="R7" s="60">
        <v>14335006</v>
      </c>
      <c r="S7" s="60">
        <v>3443935</v>
      </c>
      <c r="T7" s="60">
        <v>4770304</v>
      </c>
      <c r="U7" s="60">
        <v>3582480</v>
      </c>
      <c r="V7" s="60">
        <v>11796719</v>
      </c>
      <c r="W7" s="60">
        <v>48685938</v>
      </c>
      <c r="X7" s="60">
        <v>45108426</v>
      </c>
      <c r="Y7" s="60">
        <v>3577512</v>
      </c>
      <c r="Z7" s="140">
        <v>7.93</v>
      </c>
      <c r="AA7" s="62">
        <v>45108426</v>
      </c>
    </row>
    <row r="8" spans="1:27" ht="12.75">
      <c r="A8" s="249" t="s">
        <v>178</v>
      </c>
      <c r="B8" s="182"/>
      <c r="C8" s="155"/>
      <c r="D8" s="155"/>
      <c r="E8" s="59">
        <v>69508939</v>
      </c>
      <c r="F8" s="60">
        <v>82089172</v>
      </c>
      <c r="G8" s="60">
        <v>18438583</v>
      </c>
      <c r="H8" s="60">
        <v>11446774</v>
      </c>
      <c r="I8" s="60">
        <v>6862770</v>
      </c>
      <c r="J8" s="60">
        <v>36748127</v>
      </c>
      <c r="K8" s="60">
        <v>5073048</v>
      </c>
      <c r="L8" s="60">
        <v>1249580</v>
      </c>
      <c r="M8" s="60">
        <v>4291363</v>
      </c>
      <c r="N8" s="60">
        <v>10613991</v>
      </c>
      <c r="O8" s="60">
        <v>1884826</v>
      </c>
      <c r="P8" s="60">
        <v>3791579</v>
      </c>
      <c r="Q8" s="60">
        <v>7224431</v>
      </c>
      <c r="R8" s="60">
        <v>12900836</v>
      </c>
      <c r="S8" s="60">
        <v>8245006</v>
      </c>
      <c r="T8" s="60">
        <v>18558143</v>
      </c>
      <c r="U8" s="60">
        <v>9139764</v>
      </c>
      <c r="V8" s="60">
        <v>35942913</v>
      </c>
      <c r="W8" s="60">
        <v>96205867</v>
      </c>
      <c r="X8" s="60">
        <v>82089172</v>
      </c>
      <c r="Y8" s="60">
        <v>14116695</v>
      </c>
      <c r="Z8" s="140">
        <v>17.2</v>
      </c>
      <c r="AA8" s="62">
        <v>82089172</v>
      </c>
    </row>
    <row r="9" spans="1:27" ht="12.75">
      <c r="A9" s="249" t="s">
        <v>179</v>
      </c>
      <c r="B9" s="182"/>
      <c r="C9" s="155"/>
      <c r="D9" s="155"/>
      <c r="E9" s="59">
        <v>130053000</v>
      </c>
      <c r="F9" s="60">
        <v>129053000</v>
      </c>
      <c r="G9" s="60">
        <v>52558000</v>
      </c>
      <c r="H9" s="60">
        <v>1810000</v>
      </c>
      <c r="I9" s="60"/>
      <c r="J9" s="60">
        <v>54368000</v>
      </c>
      <c r="K9" s="60"/>
      <c r="L9" s="60">
        <v>497000</v>
      </c>
      <c r="M9" s="60">
        <v>42046000</v>
      </c>
      <c r="N9" s="60">
        <v>42543000</v>
      </c>
      <c r="O9" s="60"/>
      <c r="P9" s="60"/>
      <c r="Q9" s="60">
        <v>31866000</v>
      </c>
      <c r="R9" s="60">
        <v>31866000</v>
      </c>
      <c r="S9" s="60">
        <v>726000</v>
      </c>
      <c r="T9" s="60"/>
      <c r="U9" s="60"/>
      <c r="V9" s="60">
        <v>726000</v>
      </c>
      <c r="W9" s="60">
        <v>129503000</v>
      </c>
      <c r="X9" s="60">
        <v>129053000</v>
      </c>
      <c r="Y9" s="60">
        <v>450000</v>
      </c>
      <c r="Z9" s="140">
        <v>0.35</v>
      </c>
      <c r="AA9" s="62">
        <v>129053000</v>
      </c>
    </row>
    <row r="10" spans="1:27" ht="12.75">
      <c r="A10" s="249" t="s">
        <v>180</v>
      </c>
      <c r="B10" s="182"/>
      <c r="C10" s="155"/>
      <c r="D10" s="155"/>
      <c r="E10" s="59">
        <v>35460000</v>
      </c>
      <c r="F10" s="60">
        <v>35460000</v>
      </c>
      <c r="G10" s="60"/>
      <c r="H10" s="60"/>
      <c r="I10" s="60">
        <v>5949000</v>
      </c>
      <c r="J10" s="60">
        <v>5949000</v>
      </c>
      <c r="K10" s="60"/>
      <c r="L10" s="60"/>
      <c r="M10" s="60">
        <v>28980000</v>
      </c>
      <c r="N10" s="60">
        <v>28980000</v>
      </c>
      <c r="O10" s="60"/>
      <c r="P10" s="60"/>
      <c r="Q10" s="60">
        <v>2531000</v>
      </c>
      <c r="R10" s="60">
        <v>2531000</v>
      </c>
      <c r="S10" s="60"/>
      <c r="T10" s="60"/>
      <c r="U10" s="60"/>
      <c r="V10" s="60"/>
      <c r="W10" s="60">
        <v>37460000</v>
      </c>
      <c r="X10" s="60">
        <v>35460000</v>
      </c>
      <c r="Y10" s="60">
        <v>2000000</v>
      </c>
      <c r="Z10" s="140">
        <v>5.64</v>
      </c>
      <c r="AA10" s="62">
        <v>35460000</v>
      </c>
    </row>
    <row r="11" spans="1:27" ht="12.75">
      <c r="A11" s="249" t="s">
        <v>181</v>
      </c>
      <c r="B11" s="182"/>
      <c r="C11" s="155"/>
      <c r="D11" s="155"/>
      <c r="E11" s="59">
        <v>1068408</v>
      </c>
      <c r="F11" s="60">
        <v>126374</v>
      </c>
      <c r="G11" s="60">
        <v>23420</v>
      </c>
      <c r="H11" s="60">
        <v>8098</v>
      </c>
      <c r="I11" s="60">
        <v>2425</v>
      </c>
      <c r="J11" s="60">
        <v>33943</v>
      </c>
      <c r="K11" s="60">
        <v>7491</v>
      </c>
      <c r="L11" s="60">
        <v>12163</v>
      </c>
      <c r="M11" s="60">
        <v>9590</v>
      </c>
      <c r="N11" s="60">
        <v>29244</v>
      </c>
      <c r="O11" s="60">
        <v>1558</v>
      </c>
      <c r="P11" s="60">
        <v>34638</v>
      </c>
      <c r="Q11" s="60">
        <v>15971</v>
      </c>
      <c r="R11" s="60">
        <v>52167</v>
      </c>
      <c r="S11" s="60">
        <v>43043</v>
      </c>
      <c r="T11" s="60">
        <v>10181</v>
      </c>
      <c r="U11" s="60">
        <v>5307</v>
      </c>
      <c r="V11" s="60">
        <v>58531</v>
      </c>
      <c r="W11" s="60">
        <v>173885</v>
      </c>
      <c r="X11" s="60">
        <v>126374</v>
      </c>
      <c r="Y11" s="60">
        <v>47511</v>
      </c>
      <c r="Z11" s="140">
        <v>37.6</v>
      </c>
      <c r="AA11" s="62">
        <v>126374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-223795721</v>
      </c>
      <c r="F14" s="60">
        <v>-243192577</v>
      </c>
      <c r="G14" s="60">
        <v>-54629667</v>
      </c>
      <c r="H14" s="60">
        <v>-19958443</v>
      </c>
      <c r="I14" s="60">
        <v>-21392458</v>
      </c>
      <c r="J14" s="60">
        <v>-95980568</v>
      </c>
      <c r="K14" s="60">
        <v>-17362992</v>
      </c>
      <c r="L14" s="60">
        <v>-14022032</v>
      </c>
      <c r="M14" s="60">
        <v>-38506673</v>
      </c>
      <c r="N14" s="60">
        <v>-69891697</v>
      </c>
      <c r="O14" s="60">
        <v>-19926222</v>
      </c>
      <c r="P14" s="60">
        <v>-17710857</v>
      </c>
      <c r="Q14" s="60">
        <v>-27045586</v>
      </c>
      <c r="R14" s="60">
        <v>-64682665</v>
      </c>
      <c r="S14" s="60">
        <v>-25828918</v>
      </c>
      <c r="T14" s="60">
        <v>-24824698</v>
      </c>
      <c r="U14" s="60">
        <v>-11885598</v>
      </c>
      <c r="V14" s="60">
        <v>-62539214</v>
      </c>
      <c r="W14" s="60">
        <v>-293094144</v>
      </c>
      <c r="X14" s="60">
        <v>-243192577</v>
      </c>
      <c r="Y14" s="60">
        <v>-49901567</v>
      </c>
      <c r="Z14" s="140">
        <v>20.52</v>
      </c>
      <c r="AA14" s="62">
        <v>-243192577</v>
      </c>
    </row>
    <row r="15" spans="1:27" ht="12.75">
      <c r="A15" s="249" t="s">
        <v>40</v>
      </c>
      <c r="B15" s="182"/>
      <c r="C15" s="155"/>
      <c r="D15" s="155"/>
      <c r="E15" s="59">
        <v>-1284985</v>
      </c>
      <c r="F15" s="60">
        <v>-2055256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-2055256</v>
      </c>
      <c r="Y15" s="60">
        <v>2055256</v>
      </c>
      <c r="Z15" s="140">
        <v>-100</v>
      </c>
      <c r="AA15" s="62">
        <v>-2055256</v>
      </c>
    </row>
    <row r="16" spans="1:27" ht="12.75">
      <c r="A16" s="249" t="s">
        <v>42</v>
      </c>
      <c r="B16" s="182"/>
      <c r="C16" s="155"/>
      <c r="D16" s="155"/>
      <c r="E16" s="59">
        <v>-11054000</v>
      </c>
      <c r="F16" s="60">
        <v>-6374730</v>
      </c>
      <c r="G16" s="60">
        <v>-546000</v>
      </c>
      <c r="H16" s="60">
        <v>-530205</v>
      </c>
      <c r="I16" s="60">
        <v>-576310</v>
      </c>
      <c r="J16" s="60">
        <v>-1652515</v>
      </c>
      <c r="K16" s="60">
        <v>-239915</v>
      </c>
      <c r="L16" s="60">
        <v>-461690</v>
      </c>
      <c r="M16" s="60"/>
      <c r="N16" s="60">
        <v>-701605</v>
      </c>
      <c r="O16" s="60">
        <v>-406880</v>
      </c>
      <c r="P16" s="60">
        <v>-518795</v>
      </c>
      <c r="Q16" s="60">
        <v>-639100</v>
      </c>
      <c r="R16" s="60">
        <v>-1564775</v>
      </c>
      <c r="S16" s="60">
        <v>-551145</v>
      </c>
      <c r="T16" s="60">
        <v>-558620</v>
      </c>
      <c r="U16" s="60">
        <v>-637515</v>
      </c>
      <c r="V16" s="60">
        <v>-1747280</v>
      </c>
      <c r="W16" s="60">
        <v>-5666175</v>
      </c>
      <c r="X16" s="60">
        <v>-6374730</v>
      </c>
      <c r="Y16" s="60">
        <v>708555</v>
      </c>
      <c r="Z16" s="140">
        <v>-11.12</v>
      </c>
      <c r="AA16" s="62">
        <v>-6374730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83217261</v>
      </c>
      <c r="F17" s="73">
        <f t="shared" si="0"/>
        <v>85294609</v>
      </c>
      <c r="G17" s="73">
        <f t="shared" si="0"/>
        <v>22322683</v>
      </c>
      <c r="H17" s="73">
        <f t="shared" si="0"/>
        <v>-784566</v>
      </c>
      <c r="I17" s="73">
        <f t="shared" si="0"/>
        <v>-481565</v>
      </c>
      <c r="J17" s="73">
        <f t="shared" si="0"/>
        <v>21056552</v>
      </c>
      <c r="K17" s="73">
        <f t="shared" si="0"/>
        <v>-5000112</v>
      </c>
      <c r="L17" s="73">
        <f t="shared" si="0"/>
        <v>-4882348</v>
      </c>
      <c r="M17" s="73">
        <f t="shared" si="0"/>
        <v>40459141</v>
      </c>
      <c r="N17" s="73">
        <f t="shared" si="0"/>
        <v>30576681</v>
      </c>
      <c r="O17" s="73">
        <f t="shared" si="0"/>
        <v>-13259853</v>
      </c>
      <c r="P17" s="73">
        <f t="shared" si="0"/>
        <v>-7651712</v>
      </c>
      <c r="Q17" s="73">
        <f t="shared" si="0"/>
        <v>20606988</v>
      </c>
      <c r="R17" s="73">
        <f t="shared" si="0"/>
        <v>-304577</v>
      </c>
      <c r="S17" s="73">
        <f t="shared" si="0"/>
        <v>-12899144</v>
      </c>
      <c r="T17" s="73">
        <f t="shared" si="0"/>
        <v>-627791</v>
      </c>
      <c r="U17" s="73">
        <f t="shared" si="0"/>
        <v>1268524</v>
      </c>
      <c r="V17" s="73">
        <f t="shared" si="0"/>
        <v>-12258411</v>
      </c>
      <c r="W17" s="73">
        <f t="shared" si="0"/>
        <v>39070245</v>
      </c>
      <c r="X17" s="73">
        <f t="shared" si="0"/>
        <v>85294609</v>
      </c>
      <c r="Y17" s="73">
        <f t="shared" si="0"/>
        <v>-46224364</v>
      </c>
      <c r="Z17" s="170">
        <f>+IF(X17&lt;&gt;0,+(Y17/X17)*100,0)</f>
        <v>-54.193769737545786</v>
      </c>
      <c r="AA17" s="74">
        <f>SUM(AA6:AA16)</f>
        <v>85294609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-33532950</v>
      </c>
      <c r="F26" s="60">
        <v>-35082000</v>
      </c>
      <c r="G26" s="60">
        <v>-10021656</v>
      </c>
      <c r="H26" s="60">
        <v>-2132649</v>
      </c>
      <c r="I26" s="60">
        <v>-1567032</v>
      </c>
      <c r="J26" s="60">
        <v>-13721337</v>
      </c>
      <c r="K26" s="60">
        <v>-369361</v>
      </c>
      <c r="L26" s="60"/>
      <c r="M26" s="60">
        <v>-14183751</v>
      </c>
      <c r="N26" s="60">
        <v>-14553112</v>
      </c>
      <c r="O26" s="60"/>
      <c r="P26" s="60">
        <v>-759000</v>
      </c>
      <c r="Q26" s="60">
        <v>-2772771</v>
      </c>
      <c r="R26" s="60">
        <v>-3531771</v>
      </c>
      <c r="S26" s="60">
        <v>-5167365</v>
      </c>
      <c r="T26" s="60">
        <v>-2639912</v>
      </c>
      <c r="U26" s="60">
        <v>-3685352</v>
      </c>
      <c r="V26" s="60">
        <v>-11492629</v>
      </c>
      <c r="W26" s="60">
        <v>-43298849</v>
      </c>
      <c r="X26" s="60">
        <v>-35082000</v>
      </c>
      <c r="Y26" s="60">
        <v>-8216849</v>
      </c>
      <c r="Z26" s="140">
        <v>23.42</v>
      </c>
      <c r="AA26" s="62">
        <v>-35082000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-33532950</v>
      </c>
      <c r="F27" s="73">
        <f t="shared" si="1"/>
        <v>-35082000</v>
      </c>
      <c r="G27" s="73">
        <f t="shared" si="1"/>
        <v>-10021656</v>
      </c>
      <c r="H27" s="73">
        <f t="shared" si="1"/>
        <v>-2132649</v>
      </c>
      <c r="I27" s="73">
        <f t="shared" si="1"/>
        <v>-1567032</v>
      </c>
      <c r="J27" s="73">
        <f t="shared" si="1"/>
        <v>-13721337</v>
      </c>
      <c r="K27" s="73">
        <f t="shared" si="1"/>
        <v>-369361</v>
      </c>
      <c r="L27" s="73">
        <f t="shared" si="1"/>
        <v>0</v>
      </c>
      <c r="M27" s="73">
        <f t="shared" si="1"/>
        <v>-14183751</v>
      </c>
      <c r="N27" s="73">
        <f t="shared" si="1"/>
        <v>-14553112</v>
      </c>
      <c r="O27" s="73">
        <f t="shared" si="1"/>
        <v>0</v>
      </c>
      <c r="P27" s="73">
        <f t="shared" si="1"/>
        <v>-759000</v>
      </c>
      <c r="Q27" s="73">
        <f t="shared" si="1"/>
        <v>-2772771</v>
      </c>
      <c r="R27" s="73">
        <f t="shared" si="1"/>
        <v>-3531771</v>
      </c>
      <c r="S27" s="73">
        <f t="shared" si="1"/>
        <v>-5167365</v>
      </c>
      <c r="T27" s="73">
        <f t="shared" si="1"/>
        <v>-2639912</v>
      </c>
      <c r="U27" s="73">
        <f t="shared" si="1"/>
        <v>-3685352</v>
      </c>
      <c r="V27" s="73">
        <f t="shared" si="1"/>
        <v>-11492629</v>
      </c>
      <c r="W27" s="73">
        <f t="shared" si="1"/>
        <v>-43298849</v>
      </c>
      <c r="X27" s="73">
        <f t="shared" si="1"/>
        <v>-35082000</v>
      </c>
      <c r="Y27" s="73">
        <f t="shared" si="1"/>
        <v>-8216849</v>
      </c>
      <c r="Z27" s="170">
        <f>+IF(X27&lt;&gt;0,+(Y27/X27)*100,0)</f>
        <v>23.421837409497748</v>
      </c>
      <c r="AA27" s="74">
        <f>SUM(AA21:AA26)</f>
        <v>-35082000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-1284985</v>
      </c>
      <c r="F35" s="60">
        <v>-2055256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v>-119241</v>
      </c>
      <c r="U35" s="60"/>
      <c r="V35" s="60">
        <v>-119241</v>
      </c>
      <c r="W35" s="60">
        <v>-119241</v>
      </c>
      <c r="X35" s="60">
        <v>-2055256</v>
      </c>
      <c r="Y35" s="60">
        <v>1936015</v>
      </c>
      <c r="Z35" s="140">
        <v>-94.2</v>
      </c>
      <c r="AA35" s="62">
        <v>-2055256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-1284985</v>
      </c>
      <c r="F36" s="73">
        <f t="shared" si="2"/>
        <v>-2055256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-119241</v>
      </c>
      <c r="U36" s="73">
        <f t="shared" si="2"/>
        <v>0</v>
      </c>
      <c r="V36" s="73">
        <f t="shared" si="2"/>
        <v>-119241</v>
      </c>
      <c r="W36" s="73">
        <f t="shared" si="2"/>
        <v>-119241</v>
      </c>
      <c r="X36" s="73">
        <f t="shared" si="2"/>
        <v>-2055256</v>
      </c>
      <c r="Y36" s="73">
        <f t="shared" si="2"/>
        <v>1936015</v>
      </c>
      <c r="Z36" s="170">
        <f>+IF(X36&lt;&gt;0,+(Y36/X36)*100,0)</f>
        <v>-94.19824099771512</v>
      </c>
      <c r="AA36" s="74">
        <f>SUM(AA31:AA35)</f>
        <v>-2055256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48399326</v>
      </c>
      <c r="F38" s="100">
        <f t="shared" si="3"/>
        <v>48157353</v>
      </c>
      <c r="G38" s="100">
        <f t="shared" si="3"/>
        <v>12301027</v>
      </c>
      <c r="H38" s="100">
        <f t="shared" si="3"/>
        <v>-2917215</v>
      </c>
      <c r="I38" s="100">
        <f t="shared" si="3"/>
        <v>-2048597</v>
      </c>
      <c r="J38" s="100">
        <f t="shared" si="3"/>
        <v>7335215</v>
      </c>
      <c r="K38" s="100">
        <f t="shared" si="3"/>
        <v>-5369473</v>
      </c>
      <c r="L38" s="100">
        <f t="shared" si="3"/>
        <v>-4882348</v>
      </c>
      <c r="M38" s="100">
        <f t="shared" si="3"/>
        <v>26275390</v>
      </c>
      <c r="N38" s="100">
        <f t="shared" si="3"/>
        <v>16023569</v>
      </c>
      <c r="O38" s="100">
        <f t="shared" si="3"/>
        <v>-13259853</v>
      </c>
      <c r="P38" s="100">
        <f t="shared" si="3"/>
        <v>-8410712</v>
      </c>
      <c r="Q38" s="100">
        <f t="shared" si="3"/>
        <v>17834217</v>
      </c>
      <c r="R38" s="100">
        <f t="shared" si="3"/>
        <v>-3836348</v>
      </c>
      <c r="S38" s="100">
        <f t="shared" si="3"/>
        <v>-18066509</v>
      </c>
      <c r="T38" s="100">
        <f t="shared" si="3"/>
        <v>-3386944</v>
      </c>
      <c r="U38" s="100">
        <f t="shared" si="3"/>
        <v>-2416828</v>
      </c>
      <c r="V38" s="100">
        <f t="shared" si="3"/>
        <v>-23870281</v>
      </c>
      <c r="W38" s="100">
        <f t="shared" si="3"/>
        <v>-4347845</v>
      </c>
      <c r="X38" s="100">
        <f t="shared" si="3"/>
        <v>48157353</v>
      </c>
      <c r="Y38" s="100">
        <f t="shared" si="3"/>
        <v>-52505198</v>
      </c>
      <c r="Z38" s="137">
        <f>+IF(X38&lt;&gt;0,+(Y38/X38)*100,0)</f>
        <v>-109.0284135841104</v>
      </c>
      <c r="AA38" s="102">
        <f>+AA17+AA27+AA36</f>
        <v>48157353</v>
      </c>
    </row>
    <row r="39" spans="1:27" ht="12.75">
      <c r="A39" s="249" t="s">
        <v>200</v>
      </c>
      <c r="B39" s="182"/>
      <c r="C39" s="153"/>
      <c r="D39" s="153"/>
      <c r="E39" s="99"/>
      <c r="F39" s="100">
        <v>6752933</v>
      </c>
      <c r="G39" s="100">
        <v>6330775</v>
      </c>
      <c r="H39" s="100">
        <v>18631802</v>
      </c>
      <c r="I39" s="100">
        <v>15714587</v>
      </c>
      <c r="J39" s="100">
        <v>6330775</v>
      </c>
      <c r="K39" s="100">
        <v>13665990</v>
      </c>
      <c r="L39" s="100">
        <v>8296517</v>
      </c>
      <c r="M39" s="100">
        <v>3414169</v>
      </c>
      <c r="N39" s="100">
        <v>13665990</v>
      </c>
      <c r="O39" s="100">
        <v>29689559</v>
      </c>
      <c r="P39" s="100">
        <v>16429706</v>
      </c>
      <c r="Q39" s="100">
        <v>8018994</v>
      </c>
      <c r="R39" s="100">
        <v>29689559</v>
      </c>
      <c r="S39" s="100">
        <v>25853211</v>
      </c>
      <c r="T39" s="100">
        <v>7786702</v>
      </c>
      <c r="U39" s="100">
        <v>4399758</v>
      </c>
      <c r="V39" s="100">
        <v>25853211</v>
      </c>
      <c r="W39" s="100">
        <v>6330775</v>
      </c>
      <c r="X39" s="100">
        <v>6752933</v>
      </c>
      <c r="Y39" s="100">
        <v>-422158</v>
      </c>
      <c r="Z39" s="137">
        <v>-6.25</v>
      </c>
      <c r="AA39" s="102">
        <v>6752933</v>
      </c>
    </row>
    <row r="40" spans="1:27" ht="12.75">
      <c r="A40" s="269" t="s">
        <v>201</v>
      </c>
      <c r="B40" s="256"/>
      <c r="C40" s="257"/>
      <c r="D40" s="257"/>
      <c r="E40" s="258">
        <v>48399326</v>
      </c>
      <c r="F40" s="259">
        <v>54910286</v>
      </c>
      <c r="G40" s="259">
        <v>18631802</v>
      </c>
      <c r="H40" s="259">
        <v>15714587</v>
      </c>
      <c r="I40" s="259">
        <v>13665990</v>
      </c>
      <c r="J40" s="259">
        <v>13665990</v>
      </c>
      <c r="K40" s="259">
        <v>8296517</v>
      </c>
      <c r="L40" s="259">
        <v>3414169</v>
      </c>
      <c r="M40" s="259">
        <v>29689559</v>
      </c>
      <c r="N40" s="259">
        <v>29689559</v>
      </c>
      <c r="O40" s="259">
        <v>16429706</v>
      </c>
      <c r="P40" s="259">
        <v>8018994</v>
      </c>
      <c r="Q40" s="259">
        <v>25853211</v>
      </c>
      <c r="R40" s="259">
        <v>16429706</v>
      </c>
      <c r="S40" s="259">
        <v>7786702</v>
      </c>
      <c r="T40" s="259">
        <v>4399758</v>
      </c>
      <c r="U40" s="259">
        <v>1982930</v>
      </c>
      <c r="V40" s="259">
        <v>1982930</v>
      </c>
      <c r="W40" s="259">
        <v>1982930</v>
      </c>
      <c r="X40" s="259">
        <v>54910286</v>
      </c>
      <c r="Y40" s="259">
        <v>-52927356</v>
      </c>
      <c r="Z40" s="260">
        <v>-96.39</v>
      </c>
      <c r="AA40" s="261">
        <v>54910286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33532950</v>
      </c>
      <c r="F5" s="106">
        <f t="shared" si="0"/>
        <v>35082000</v>
      </c>
      <c r="G5" s="106">
        <f t="shared" si="0"/>
        <v>10021655</v>
      </c>
      <c r="H5" s="106">
        <f t="shared" si="0"/>
        <v>2132649</v>
      </c>
      <c r="I5" s="106">
        <f t="shared" si="0"/>
        <v>0</v>
      </c>
      <c r="J5" s="106">
        <f t="shared" si="0"/>
        <v>12154304</v>
      </c>
      <c r="K5" s="106">
        <f t="shared" si="0"/>
        <v>369361</v>
      </c>
      <c r="L5" s="106">
        <f t="shared" si="0"/>
        <v>0</v>
      </c>
      <c r="M5" s="106">
        <f t="shared" si="0"/>
        <v>14183751</v>
      </c>
      <c r="N5" s="106">
        <f t="shared" si="0"/>
        <v>14553112</v>
      </c>
      <c r="O5" s="106">
        <f t="shared" si="0"/>
        <v>0</v>
      </c>
      <c r="P5" s="106">
        <f t="shared" si="0"/>
        <v>759000</v>
      </c>
      <c r="Q5" s="106">
        <f t="shared" si="0"/>
        <v>2772771</v>
      </c>
      <c r="R5" s="106">
        <f t="shared" si="0"/>
        <v>3531771</v>
      </c>
      <c r="S5" s="106">
        <f t="shared" si="0"/>
        <v>5167365</v>
      </c>
      <c r="T5" s="106">
        <f t="shared" si="0"/>
        <v>3443431</v>
      </c>
      <c r="U5" s="106">
        <f t="shared" si="0"/>
        <v>3685352</v>
      </c>
      <c r="V5" s="106">
        <f t="shared" si="0"/>
        <v>12296148</v>
      </c>
      <c r="W5" s="106">
        <f t="shared" si="0"/>
        <v>42535335</v>
      </c>
      <c r="X5" s="106">
        <f t="shared" si="0"/>
        <v>35082000</v>
      </c>
      <c r="Y5" s="106">
        <f t="shared" si="0"/>
        <v>7453335</v>
      </c>
      <c r="Z5" s="201">
        <f>+IF(X5&lt;&gt;0,+(Y5/X5)*100,0)</f>
        <v>21.24546776124508</v>
      </c>
      <c r="AA5" s="199">
        <f>SUM(AA11:AA18)</f>
        <v>35082000</v>
      </c>
    </row>
    <row r="6" spans="1:27" ht="12.75">
      <c r="A6" s="291" t="s">
        <v>205</v>
      </c>
      <c r="B6" s="142"/>
      <c r="C6" s="62"/>
      <c r="D6" s="156"/>
      <c r="E6" s="60">
        <v>31914000</v>
      </c>
      <c r="F6" s="60">
        <v>33732000</v>
      </c>
      <c r="G6" s="60">
        <v>6995729</v>
      </c>
      <c r="H6" s="60">
        <v>2132649</v>
      </c>
      <c r="I6" s="60"/>
      <c r="J6" s="60">
        <v>9128378</v>
      </c>
      <c r="K6" s="60">
        <v>369361</v>
      </c>
      <c r="L6" s="60"/>
      <c r="M6" s="60">
        <v>14183751</v>
      </c>
      <c r="N6" s="60">
        <v>14553112</v>
      </c>
      <c r="O6" s="60"/>
      <c r="P6" s="60"/>
      <c r="Q6" s="60">
        <v>1891961</v>
      </c>
      <c r="R6" s="60">
        <v>1891961</v>
      </c>
      <c r="S6" s="60">
        <v>4616144</v>
      </c>
      <c r="T6" s="60">
        <v>3443431</v>
      </c>
      <c r="U6" s="60">
        <v>3685352</v>
      </c>
      <c r="V6" s="60">
        <v>11744927</v>
      </c>
      <c r="W6" s="60">
        <v>37318378</v>
      </c>
      <c r="X6" s="60">
        <v>33732000</v>
      </c>
      <c r="Y6" s="60">
        <v>3586378</v>
      </c>
      <c r="Z6" s="140">
        <v>10.63</v>
      </c>
      <c r="AA6" s="155">
        <v>33732000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>
        <v>3025926</v>
      </c>
      <c r="H7" s="60"/>
      <c r="I7" s="60"/>
      <c r="J7" s="60">
        <v>3025926</v>
      </c>
      <c r="K7" s="60"/>
      <c r="L7" s="60"/>
      <c r="M7" s="60"/>
      <c r="N7" s="60"/>
      <c r="O7" s="60"/>
      <c r="P7" s="60"/>
      <c r="Q7" s="60">
        <v>880810</v>
      </c>
      <c r="R7" s="60">
        <v>880810</v>
      </c>
      <c r="S7" s="60">
        <v>551221</v>
      </c>
      <c r="T7" s="60"/>
      <c r="U7" s="60"/>
      <c r="V7" s="60">
        <v>551221</v>
      </c>
      <c r="W7" s="60">
        <v>4457957</v>
      </c>
      <c r="X7" s="60"/>
      <c r="Y7" s="60">
        <v>4457957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>
        <v>120000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32034000</v>
      </c>
      <c r="F11" s="295">
        <f t="shared" si="1"/>
        <v>33732000</v>
      </c>
      <c r="G11" s="295">
        <f t="shared" si="1"/>
        <v>10021655</v>
      </c>
      <c r="H11" s="295">
        <f t="shared" si="1"/>
        <v>2132649</v>
      </c>
      <c r="I11" s="295">
        <f t="shared" si="1"/>
        <v>0</v>
      </c>
      <c r="J11" s="295">
        <f t="shared" si="1"/>
        <v>12154304</v>
      </c>
      <c r="K11" s="295">
        <f t="shared" si="1"/>
        <v>369361</v>
      </c>
      <c r="L11" s="295">
        <f t="shared" si="1"/>
        <v>0</v>
      </c>
      <c r="M11" s="295">
        <f t="shared" si="1"/>
        <v>14183751</v>
      </c>
      <c r="N11" s="295">
        <f t="shared" si="1"/>
        <v>14553112</v>
      </c>
      <c r="O11" s="295">
        <f t="shared" si="1"/>
        <v>0</v>
      </c>
      <c r="P11" s="295">
        <f t="shared" si="1"/>
        <v>0</v>
      </c>
      <c r="Q11" s="295">
        <f t="shared" si="1"/>
        <v>2772771</v>
      </c>
      <c r="R11" s="295">
        <f t="shared" si="1"/>
        <v>2772771</v>
      </c>
      <c r="S11" s="295">
        <f t="shared" si="1"/>
        <v>5167365</v>
      </c>
      <c r="T11" s="295">
        <f t="shared" si="1"/>
        <v>3443431</v>
      </c>
      <c r="U11" s="295">
        <f t="shared" si="1"/>
        <v>3685352</v>
      </c>
      <c r="V11" s="295">
        <f t="shared" si="1"/>
        <v>12296148</v>
      </c>
      <c r="W11" s="295">
        <f t="shared" si="1"/>
        <v>41776335</v>
      </c>
      <c r="X11" s="295">
        <f t="shared" si="1"/>
        <v>33732000</v>
      </c>
      <c r="Y11" s="295">
        <f t="shared" si="1"/>
        <v>8044335</v>
      </c>
      <c r="Z11" s="296">
        <f>+IF(X11&lt;&gt;0,+(Y11/X11)*100,0)</f>
        <v>23.847785485592315</v>
      </c>
      <c r="AA11" s="297">
        <f>SUM(AA6:AA10)</f>
        <v>33732000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1498950</v>
      </c>
      <c r="F15" s="60">
        <v>1350000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759000</v>
      </c>
      <c r="Q15" s="60"/>
      <c r="R15" s="60">
        <v>759000</v>
      </c>
      <c r="S15" s="60"/>
      <c r="T15" s="60"/>
      <c r="U15" s="60"/>
      <c r="V15" s="60"/>
      <c r="W15" s="60">
        <v>759000</v>
      </c>
      <c r="X15" s="60">
        <v>1350000</v>
      </c>
      <c r="Y15" s="60">
        <v>-591000</v>
      </c>
      <c r="Z15" s="140">
        <v>-43.78</v>
      </c>
      <c r="AA15" s="155">
        <v>1350000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31914000</v>
      </c>
      <c r="F36" s="60">
        <f t="shared" si="4"/>
        <v>33732000</v>
      </c>
      <c r="G36" s="60">
        <f t="shared" si="4"/>
        <v>6995729</v>
      </c>
      <c r="H36" s="60">
        <f t="shared" si="4"/>
        <v>2132649</v>
      </c>
      <c r="I36" s="60">
        <f t="shared" si="4"/>
        <v>0</v>
      </c>
      <c r="J36" s="60">
        <f t="shared" si="4"/>
        <v>9128378</v>
      </c>
      <c r="K36" s="60">
        <f t="shared" si="4"/>
        <v>369361</v>
      </c>
      <c r="L36" s="60">
        <f t="shared" si="4"/>
        <v>0</v>
      </c>
      <c r="M36" s="60">
        <f t="shared" si="4"/>
        <v>14183751</v>
      </c>
      <c r="N36" s="60">
        <f t="shared" si="4"/>
        <v>14553112</v>
      </c>
      <c r="O36" s="60">
        <f t="shared" si="4"/>
        <v>0</v>
      </c>
      <c r="P36" s="60">
        <f t="shared" si="4"/>
        <v>0</v>
      </c>
      <c r="Q36" s="60">
        <f t="shared" si="4"/>
        <v>1891961</v>
      </c>
      <c r="R36" s="60">
        <f t="shared" si="4"/>
        <v>1891961</v>
      </c>
      <c r="S36" s="60">
        <f t="shared" si="4"/>
        <v>4616144</v>
      </c>
      <c r="T36" s="60">
        <f t="shared" si="4"/>
        <v>3443431</v>
      </c>
      <c r="U36" s="60">
        <f t="shared" si="4"/>
        <v>3685352</v>
      </c>
      <c r="V36" s="60">
        <f t="shared" si="4"/>
        <v>11744927</v>
      </c>
      <c r="W36" s="60">
        <f t="shared" si="4"/>
        <v>37318378</v>
      </c>
      <c r="X36" s="60">
        <f t="shared" si="4"/>
        <v>33732000</v>
      </c>
      <c r="Y36" s="60">
        <f t="shared" si="4"/>
        <v>3586378</v>
      </c>
      <c r="Z36" s="140">
        <f aca="true" t="shared" si="5" ref="Z36:Z49">+IF(X36&lt;&gt;0,+(Y36/X36)*100,0)</f>
        <v>10.631975572157003</v>
      </c>
      <c r="AA36" s="155">
        <f>AA6+AA21</f>
        <v>33732000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3025926</v>
      </c>
      <c r="H37" s="60">
        <f t="shared" si="4"/>
        <v>0</v>
      </c>
      <c r="I37" s="60">
        <f t="shared" si="4"/>
        <v>0</v>
      </c>
      <c r="J37" s="60">
        <f t="shared" si="4"/>
        <v>3025926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880810</v>
      </c>
      <c r="R37" s="60">
        <f t="shared" si="4"/>
        <v>880810</v>
      </c>
      <c r="S37" s="60">
        <f t="shared" si="4"/>
        <v>551221</v>
      </c>
      <c r="T37" s="60">
        <f t="shared" si="4"/>
        <v>0</v>
      </c>
      <c r="U37" s="60">
        <f t="shared" si="4"/>
        <v>0</v>
      </c>
      <c r="V37" s="60">
        <f t="shared" si="4"/>
        <v>551221</v>
      </c>
      <c r="W37" s="60">
        <f t="shared" si="4"/>
        <v>4457957</v>
      </c>
      <c r="X37" s="60">
        <f t="shared" si="4"/>
        <v>0</v>
      </c>
      <c r="Y37" s="60">
        <f t="shared" si="4"/>
        <v>4457957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120000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32034000</v>
      </c>
      <c r="F41" s="295">
        <f t="shared" si="6"/>
        <v>33732000</v>
      </c>
      <c r="G41" s="295">
        <f t="shared" si="6"/>
        <v>10021655</v>
      </c>
      <c r="H41" s="295">
        <f t="shared" si="6"/>
        <v>2132649</v>
      </c>
      <c r="I41" s="295">
        <f t="shared" si="6"/>
        <v>0</v>
      </c>
      <c r="J41" s="295">
        <f t="shared" si="6"/>
        <v>12154304</v>
      </c>
      <c r="K41" s="295">
        <f t="shared" si="6"/>
        <v>369361</v>
      </c>
      <c r="L41" s="295">
        <f t="shared" si="6"/>
        <v>0</v>
      </c>
      <c r="M41" s="295">
        <f t="shared" si="6"/>
        <v>14183751</v>
      </c>
      <c r="N41" s="295">
        <f t="shared" si="6"/>
        <v>14553112</v>
      </c>
      <c r="O41" s="295">
        <f t="shared" si="6"/>
        <v>0</v>
      </c>
      <c r="P41" s="295">
        <f t="shared" si="6"/>
        <v>0</v>
      </c>
      <c r="Q41" s="295">
        <f t="shared" si="6"/>
        <v>2772771</v>
      </c>
      <c r="R41" s="295">
        <f t="shared" si="6"/>
        <v>2772771</v>
      </c>
      <c r="S41" s="295">
        <f t="shared" si="6"/>
        <v>5167365</v>
      </c>
      <c r="T41" s="295">
        <f t="shared" si="6"/>
        <v>3443431</v>
      </c>
      <c r="U41" s="295">
        <f t="shared" si="6"/>
        <v>3685352</v>
      </c>
      <c r="V41" s="295">
        <f t="shared" si="6"/>
        <v>12296148</v>
      </c>
      <c r="W41" s="295">
        <f t="shared" si="6"/>
        <v>41776335</v>
      </c>
      <c r="X41" s="295">
        <f t="shared" si="6"/>
        <v>33732000</v>
      </c>
      <c r="Y41" s="295">
        <f t="shared" si="6"/>
        <v>8044335</v>
      </c>
      <c r="Z41" s="296">
        <f t="shared" si="5"/>
        <v>23.847785485592315</v>
      </c>
      <c r="AA41" s="297">
        <f>SUM(AA36:AA40)</f>
        <v>33732000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1498950</v>
      </c>
      <c r="F45" s="54">
        <f t="shared" si="7"/>
        <v>1350000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759000</v>
      </c>
      <c r="Q45" s="54">
        <f t="shared" si="7"/>
        <v>0</v>
      </c>
      <c r="R45" s="54">
        <f t="shared" si="7"/>
        <v>759000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759000</v>
      </c>
      <c r="X45" s="54">
        <f t="shared" si="7"/>
        <v>1350000</v>
      </c>
      <c r="Y45" s="54">
        <f t="shared" si="7"/>
        <v>-591000</v>
      </c>
      <c r="Z45" s="184">
        <f t="shared" si="5"/>
        <v>-43.77777777777778</v>
      </c>
      <c r="AA45" s="130">
        <f t="shared" si="8"/>
        <v>1350000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33532950</v>
      </c>
      <c r="F49" s="220">
        <f t="shared" si="9"/>
        <v>35082000</v>
      </c>
      <c r="G49" s="220">
        <f t="shared" si="9"/>
        <v>10021655</v>
      </c>
      <c r="H49" s="220">
        <f t="shared" si="9"/>
        <v>2132649</v>
      </c>
      <c r="I49" s="220">
        <f t="shared" si="9"/>
        <v>0</v>
      </c>
      <c r="J49" s="220">
        <f t="shared" si="9"/>
        <v>12154304</v>
      </c>
      <c r="K49" s="220">
        <f t="shared" si="9"/>
        <v>369361</v>
      </c>
      <c r="L49" s="220">
        <f t="shared" si="9"/>
        <v>0</v>
      </c>
      <c r="M49" s="220">
        <f t="shared" si="9"/>
        <v>14183751</v>
      </c>
      <c r="N49" s="220">
        <f t="shared" si="9"/>
        <v>14553112</v>
      </c>
      <c r="O49" s="220">
        <f t="shared" si="9"/>
        <v>0</v>
      </c>
      <c r="P49" s="220">
        <f t="shared" si="9"/>
        <v>759000</v>
      </c>
      <c r="Q49" s="220">
        <f t="shared" si="9"/>
        <v>2772771</v>
      </c>
      <c r="R49" s="220">
        <f t="shared" si="9"/>
        <v>3531771</v>
      </c>
      <c r="S49" s="220">
        <f t="shared" si="9"/>
        <v>5167365</v>
      </c>
      <c r="T49" s="220">
        <f t="shared" si="9"/>
        <v>3443431</v>
      </c>
      <c r="U49" s="220">
        <f t="shared" si="9"/>
        <v>3685352</v>
      </c>
      <c r="V49" s="220">
        <f t="shared" si="9"/>
        <v>12296148</v>
      </c>
      <c r="W49" s="220">
        <f t="shared" si="9"/>
        <v>42535335</v>
      </c>
      <c r="X49" s="220">
        <f t="shared" si="9"/>
        <v>35082000</v>
      </c>
      <c r="Y49" s="220">
        <f t="shared" si="9"/>
        <v>7453335</v>
      </c>
      <c r="Z49" s="221">
        <f t="shared" si="5"/>
        <v>21.24546776124508</v>
      </c>
      <c r="AA49" s="222">
        <f>SUM(AA41:AA48)</f>
        <v>35082000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4870750</v>
      </c>
      <c r="F51" s="54">
        <f t="shared" si="10"/>
        <v>6131298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6131298</v>
      </c>
      <c r="Y51" s="54">
        <f t="shared" si="10"/>
        <v>-6131298</v>
      </c>
      <c r="Z51" s="184">
        <f>+IF(X51&lt;&gt;0,+(Y51/X51)*100,0)</f>
        <v>-100</v>
      </c>
      <c r="AA51" s="130">
        <f>SUM(AA57:AA61)</f>
        <v>6131298</v>
      </c>
    </row>
    <row r="52" spans="1:27" ht="12.75">
      <c r="A52" s="310" t="s">
        <v>205</v>
      </c>
      <c r="B52" s="142"/>
      <c r="C52" s="62"/>
      <c r="D52" s="156"/>
      <c r="E52" s="60">
        <v>1815000</v>
      </c>
      <c r="F52" s="60">
        <v>3075548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3075548</v>
      </c>
      <c r="Y52" s="60">
        <v>-3075548</v>
      </c>
      <c r="Z52" s="140">
        <v>-100</v>
      </c>
      <c r="AA52" s="155">
        <v>3075548</v>
      </c>
    </row>
    <row r="53" spans="1:27" ht="12.75">
      <c r="A53" s="310" t="s">
        <v>206</v>
      </c>
      <c r="B53" s="142"/>
      <c r="C53" s="62"/>
      <c r="D53" s="156"/>
      <c r="E53" s="60">
        <v>1160000</v>
      </c>
      <c r="F53" s="60">
        <v>1160000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1160000</v>
      </c>
      <c r="Y53" s="60">
        <v>-1160000</v>
      </c>
      <c r="Z53" s="140">
        <v>-100</v>
      </c>
      <c r="AA53" s="155">
        <v>1160000</v>
      </c>
    </row>
    <row r="54" spans="1:27" ht="12.75">
      <c r="A54" s="310" t="s">
        <v>207</v>
      </c>
      <c r="B54" s="142"/>
      <c r="C54" s="62"/>
      <c r="D54" s="156"/>
      <c r="E54" s="60">
        <v>51000</v>
      </c>
      <c r="F54" s="60">
        <v>51000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51000</v>
      </c>
      <c r="Y54" s="60">
        <v>-51000</v>
      </c>
      <c r="Z54" s="140">
        <v>-100</v>
      </c>
      <c r="AA54" s="155">
        <v>51000</v>
      </c>
    </row>
    <row r="55" spans="1:27" ht="12.75">
      <c r="A55" s="310" t="s">
        <v>208</v>
      </c>
      <c r="B55" s="142"/>
      <c r="C55" s="62"/>
      <c r="D55" s="156"/>
      <c r="E55" s="60">
        <v>50000</v>
      </c>
      <c r="F55" s="60">
        <v>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50000</v>
      </c>
      <c r="Y55" s="60">
        <v>-50000</v>
      </c>
      <c r="Z55" s="140">
        <v>-100</v>
      </c>
      <c r="AA55" s="155">
        <v>50000</v>
      </c>
    </row>
    <row r="56" spans="1:27" ht="12.75">
      <c r="A56" s="310" t="s">
        <v>209</v>
      </c>
      <c r="B56" s="142"/>
      <c r="C56" s="62"/>
      <c r="D56" s="156"/>
      <c r="E56" s="60">
        <v>90000</v>
      </c>
      <c r="F56" s="60">
        <v>90000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90000</v>
      </c>
      <c r="Y56" s="60">
        <v>-90000</v>
      </c>
      <c r="Z56" s="140">
        <v>-100</v>
      </c>
      <c r="AA56" s="155">
        <v>90000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3166000</v>
      </c>
      <c r="F57" s="295">
        <f t="shared" si="11"/>
        <v>4426548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4426548</v>
      </c>
      <c r="Y57" s="295">
        <f t="shared" si="11"/>
        <v>-4426548</v>
      </c>
      <c r="Z57" s="296">
        <f>+IF(X57&lt;&gt;0,+(Y57/X57)*100,0)</f>
        <v>-100</v>
      </c>
      <c r="AA57" s="297">
        <f>SUM(AA52:AA56)</f>
        <v>4426548</v>
      </c>
    </row>
    <row r="58" spans="1:27" ht="12.75">
      <c r="A58" s="311" t="s">
        <v>211</v>
      </c>
      <c r="B58" s="136"/>
      <c r="C58" s="62"/>
      <c r="D58" s="156"/>
      <c r="E58" s="60">
        <v>260000</v>
      </c>
      <c r="F58" s="60">
        <v>210000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210000</v>
      </c>
      <c r="Y58" s="60">
        <v>-210000</v>
      </c>
      <c r="Z58" s="140">
        <v>-100</v>
      </c>
      <c r="AA58" s="155">
        <v>210000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1444750</v>
      </c>
      <c r="F61" s="60">
        <v>1494750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1494750</v>
      </c>
      <c r="Y61" s="60">
        <v>-1494750</v>
      </c>
      <c r="Z61" s="140">
        <v>-100</v>
      </c>
      <c r="AA61" s="155">
        <v>1494750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>
        <v>123987</v>
      </c>
      <c r="Q65" s="60">
        <v>477523</v>
      </c>
      <c r="R65" s="60">
        <v>601510</v>
      </c>
      <c r="S65" s="60">
        <v>26819</v>
      </c>
      <c r="T65" s="60"/>
      <c r="U65" s="60">
        <v>791582</v>
      </c>
      <c r="V65" s="60">
        <v>818401</v>
      </c>
      <c r="W65" s="60">
        <v>1419911</v>
      </c>
      <c r="X65" s="60"/>
      <c r="Y65" s="60">
        <v>1419911</v>
      </c>
      <c r="Z65" s="140"/>
      <c r="AA65" s="155"/>
    </row>
    <row r="66" spans="1:27" ht="12.75">
      <c r="A66" s="311" t="s">
        <v>224</v>
      </c>
      <c r="B66" s="316"/>
      <c r="C66" s="273">
        <v>15989467</v>
      </c>
      <c r="D66" s="274"/>
      <c r="E66" s="275">
        <v>4870750</v>
      </c>
      <c r="F66" s="275">
        <v>4870750</v>
      </c>
      <c r="G66" s="275">
        <v>186932</v>
      </c>
      <c r="H66" s="275">
        <v>65867</v>
      </c>
      <c r="I66" s="275">
        <v>188143</v>
      </c>
      <c r="J66" s="275">
        <v>440942</v>
      </c>
      <c r="K66" s="275">
        <v>58988</v>
      </c>
      <c r="L66" s="275"/>
      <c r="M66" s="275">
        <v>948171</v>
      </c>
      <c r="N66" s="275">
        <v>1007159</v>
      </c>
      <c r="O66" s="275">
        <v>69042</v>
      </c>
      <c r="P66" s="275"/>
      <c r="Q66" s="275"/>
      <c r="R66" s="275">
        <v>69042</v>
      </c>
      <c r="S66" s="275"/>
      <c r="T66" s="275"/>
      <c r="U66" s="275"/>
      <c r="V66" s="275"/>
      <c r="W66" s="275">
        <v>1517143</v>
      </c>
      <c r="X66" s="275">
        <v>4870750</v>
      </c>
      <c r="Y66" s="275">
        <v>-3353607</v>
      </c>
      <c r="Z66" s="140">
        <v>-68.85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15989467</v>
      </c>
      <c r="D69" s="218">
        <f t="shared" si="12"/>
        <v>0</v>
      </c>
      <c r="E69" s="220">
        <f t="shared" si="12"/>
        <v>4870750</v>
      </c>
      <c r="F69" s="220">
        <f t="shared" si="12"/>
        <v>4870750</v>
      </c>
      <c r="G69" s="220">
        <f t="shared" si="12"/>
        <v>186932</v>
      </c>
      <c r="H69" s="220">
        <f t="shared" si="12"/>
        <v>65867</v>
      </c>
      <c r="I69" s="220">
        <f t="shared" si="12"/>
        <v>188143</v>
      </c>
      <c r="J69" s="220">
        <f t="shared" si="12"/>
        <v>440942</v>
      </c>
      <c r="K69" s="220">
        <f t="shared" si="12"/>
        <v>58988</v>
      </c>
      <c r="L69" s="220">
        <f t="shared" si="12"/>
        <v>0</v>
      </c>
      <c r="M69" s="220">
        <f t="shared" si="12"/>
        <v>948171</v>
      </c>
      <c r="N69" s="220">
        <f t="shared" si="12"/>
        <v>1007159</v>
      </c>
      <c r="O69" s="220">
        <f t="shared" si="12"/>
        <v>69042</v>
      </c>
      <c r="P69" s="220">
        <f t="shared" si="12"/>
        <v>123987</v>
      </c>
      <c r="Q69" s="220">
        <f t="shared" si="12"/>
        <v>477523</v>
      </c>
      <c r="R69" s="220">
        <f t="shared" si="12"/>
        <v>670552</v>
      </c>
      <c r="S69" s="220">
        <f t="shared" si="12"/>
        <v>26819</v>
      </c>
      <c r="T69" s="220">
        <f t="shared" si="12"/>
        <v>0</v>
      </c>
      <c r="U69" s="220">
        <f t="shared" si="12"/>
        <v>791582</v>
      </c>
      <c r="V69" s="220">
        <f t="shared" si="12"/>
        <v>818401</v>
      </c>
      <c r="W69" s="220">
        <f t="shared" si="12"/>
        <v>2937054</v>
      </c>
      <c r="X69" s="220">
        <f t="shared" si="12"/>
        <v>4870750</v>
      </c>
      <c r="Y69" s="220">
        <f t="shared" si="12"/>
        <v>-1933696</v>
      </c>
      <c r="Z69" s="221">
        <f>+IF(X69&lt;&gt;0,+(Y69/X69)*100,0)</f>
        <v>-39.700169378432484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32034000</v>
      </c>
      <c r="F5" s="358">
        <f t="shared" si="0"/>
        <v>33732000</v>
      </c>
      <c r="G5" s="358">
        <f t="shared" si="0"/>
        <v>10021655</v>
      </c>
      <c r="H5" s="356">
        <f t="shared" si="0"/>
        <v>2132649</v>
      </c>
      <c r="I5" s="356">
        <f t="shared" si="0"/>
        <v>0</v>
      </c>
      <c r="J5" s="358">
        <f t="shared" si="0"/>
        <v>12154304</v>
      </c>
      <c r="K5" s="358">
        <f t="shared" si="0"/>
        <v>369361</v>
      </c>
      <c r="L5" s="356">
        <f t="shared" si="0"/>
        <v>0</v>
      </c>
      <c r="M5" s="356">
        <f t="shared" si="0"/>
        <v>14183751</v>
      </c>
      <c r="N5" s="358">
        <f t="shared" si="0"/>
        <v>14553112</v>
      </c>
      <c r="O5" s="358">
        <f t="shared" si="0"/>
        <v>0</v>
      </c>
      <c r="P5" s="356">
        <f t="shared" si="0"/>
        <v>0</v>
      </c>
      <c r="Q5" s="356">
        <f t="shared" si="0"/>
        <v>2772771</v>
      </c>
      <c r="R5" s="358">
        <f t="shared" si="0"/>
        <v>2772771</v>
      </c>
      <c r="S5" s="358">
        <f t="shared" si="0"/>
        <v>5167365</v>
      </c>
      <c r="T5" s="356">
        <f t="shared" si="0"/>
        <v>3443431</v>
      </c>
      <c r="U5" s="356">
        <f t="shared" si="0"/>
        <v>3685352</v>
      </c>
      <c r="V5" s="358">
        <f t="shared" si="0"/>
        <v>12296148</v>
      </c>
      <c r="W5" s="358">
        <f t="shared" si="0"/>
        <v>41776335</v>
      </c>
      <c r="X5" s="356">
        <f t="shared" si="0"/>
        <v>33732000</v>
      </c>
      <c r="Y5" s="358">
        <f t="shared" si="0"/>
        <v>8044335</v>
      </c>
      <c r="Z5" s="359">
        <f>+IF(X5&lt;&gt;0,+(Y5/X5)*100,0)</f>
        <v>23.847785485592315</v>
      </c>
      <c r="AA5" s="360">
        <f>+AA6+AA8+AA11+AA13+AA15</f>
        <v>33732000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31914000</v>
      </c>
      <c r="F6" s="59">
        <f t="shared" si="1"/>
        <v>33732000</v>
      </c>
      <c r="G6" s="59">
        <f t="shared" si="1"/>
        <v>6995729</v>
      </c>
      <c r="H6" s="60">
        <f t="shared" si="1"/>
        <v>2132649</v>
      </c>
      <c r="I6" s="60">
        <f t="shared" si="1"/>
        <v>0</v>
      </c>
      <c r="J6" s="59">
        <f t="shared" si="1"/>
        <v>9128378</v>
      </c>
      <c r="K6" s="59">
        <f t="shared" si="1"/>
        <v>369361</v>
      </c>
      <c r="L6" s="60">
        <f t="shared" si="1"/>
        <v>0</v>
      </c>
      <c r="M6" s="60">
        <f t="shared" si="1"/>
        <v>14183751</v>
      </c>
      <c r="N6" s="59">
        <f t="shared" si="1"/>
        <v>14553112</v>
      </c>
      <c r="O6" s="59">
        <f t="shared" si="1"/>
        <v>0</v>
      </c>
      <c r="P6" s="60">
        <f t="shared" si="1"/>
        <v>0</v>
      </c>
      <c r="Q6" s="60">
        <f t="shared" si="1"/>
        <v>1891961</v>
      </c>
      <c r="R6" s="59">
        <f t="shared" si="1"/>
        <v>1891961</v>
      </c>
      <c r="S6" s="59">
        <f t="shared" si="1"/>
        <v>4616144</v>
      </c>
      <c r="T6" s="60">
        <f t="shared" si="1"/>
        <v>3443431</v>
      </c>
      <c r="U6" s="60">
        <f t="shared" si="1"/>
        <v>3685352</v>
      </c>
      <c r="V6" s="59">
        <f t="shared" si="1"/>
        <v>11744927</v>
      </c>
      <c r="W6" s="59">
        <f t="shared" si="1"/>
        <v>37318378</v>
      </c>
      <c r="X6" s="60">
        <f t="shared" si="1"/>
        <v>33732000</v>
      </c>
      <c r="Y6" s="59">
        <f t="shared" si="1"/>
        <v>3586378</v>
      </c>
      <c r="Z6" s="61">
        <f>+IF(X6&lt;&gt;0,+(Y6/X6)*100,0)</f>
        <v>10.631975572157003</v>
      </c>
      <c r="AA6" s="62">
        <f t="shared" si="1"/>
        <v>33732000</v>
      </c>
    </row>
    <row r="7" spans="1:27" ht="12.75">
      <c r="A7" s="291" t="s">
        <v>229</v>
      </c>
      <c r="B7" s="142"/>
      <c r="C7" s="60"/>
      <c r="D7" s="340"/>
      <c r="E7" s="60">
        <v>31914000</v>
      </c>
      <c r="F7" s="59">
        <v>33732000</v>
      </c>
      <c r="G7" s="59">
        <v>6995729</v>
      </c>
      <c r="H7" s="60">
        <v>2132649</v>
      </c>
      <c r="I7" s="60"/>
      <c r="J7" s="59">
        <v>9128378</v>
      </c>
      <c r="K7" s="59">
        <v>369361</v>
      </c>
      <c r="L7" s="60"/>
      <c r="M7" s="60">
        <v>14183751</v>
      </c>
      <c r="N7" s="59">
        <v>14553112</v>
      </c>
      <c r="O7" s="59"/>
      <c r="P7" s="60"/>
      <c r="Q7" s="60">
        <v>1891961</v>
      </c>
      <c r="R7" s="59">
        <v>1891961</v>
      </c>
      <c r="S7" s="59">
        <v>4616144</v>
      </c>
      <c r="T7" s="60">
        <v>3443431</v>
      </c>
      <c r="U7" s="60">
        <v>3685352</v>
      </c>
      <c r="V7" s="59">
        <v>11744927</v>
      </c>
      <c r="W7" s="59">
        <v>37318378</v>
      </c>
      <c r="X7" s="60">
        <v>33732000</v>
      </c>
      <c r="Y7" s="59">
        <v>3586378</v>
      </c>
      <c r="Z7" s="61">
        <v>10.63</v>
      </c>
      <c r="AA7" s="62">
        <v>33732000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3025926</v>
      </c>
      <c r="H8" s="60">
        <f t="shared" si="2"/>
        <v>0</v>
      </c>
      <c r="I8" s="60">
        <f t="shared" si="2"/>
        <v>0</v>
      </c>
      <c r="J8" s="59">
        <f t="shared" si="2"/>
        <v>3025926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880810</v>
      </c>
      <c r="R8" s="59">
        <f t="shared" si="2"/>
        <v>880810</v>
      </c>
      <c r="S8" s="59">
        <f t="shared" si="2"/>
        <v>551221</v>
      </c>
      <c r="T8" s="60">
        <f t="shared" si="2"/>
        <v>0</v>
      </c>
      <c r="U8" s="60">
        <f t="shared" si="2"/>
        <v>0</v>
      </c>
      <c r="V8" s="59">
        <f t="shared" si="2"/>
        <v>551221</v>
      </c>
      <c r="W8" s="59">
        <f t="shared" si="2"/>
        <v>4457957</v>
      </c>
      <c r="X8" s="60">
        <f t="shared" si="2"/>
        <v>0</v>
      </c>
      <c r="Y8" s="59">
        <f t="shared" si="2"/>
        <v>4457957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>
        <v>1271556</v>
      </c>
      <c r="H9" s="60"/>
      <c r="I9" s="60"/>
      <c r="J9" s="59">
        <v>1271556</v>
      </c>
      <c r="K9" s="59"/>
      <c r="L9" s="60"/>
      <c r="M9" s="60"/>
      <c r="N9" s="59"/>
      <c r="O9" s="59"/>
      <c r="P9" s="60"/>
      <c r="Q9" s="60">
        <v>880810</v>
      </c>
      <c r="R9" s="59">
        <v>880810</v>
      </c>
      <c r="S9" s="59">
        <v>551221</v>
      </c>
      <c r="T9" s="60"/>
      <c r="U9" s="60"/>
      <c r="V9" s="59">
        <v>551221</v>
      </c>
      <c r="W9" s="59">
        <v>2703587</v>
      </c>
      <c r="X9" s="60"/>
      <c r="Y9" s="59">
        <v>2703587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1754370</v>
      </c>
      <c r="H10" s="60"/>
      <c r="I10" s="60"/>
      <c r="J10" s="59">
        <v>1754370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1754370</v>
      </c>
      <c r="X10" s="60"/>
      <c r="Y10" s="59">
        <v>1754370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120000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1498950</v>
      </c>
      <c r="F40" s="345">
        <f t="shared" si="9"/>
        <v>1350000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759000</v>
      </c>
      <c r="Q40" s="343">
        <f t="shared" si="9"/>
        <v>0</v>
      </c>
      <c r="R40" s="345">
        <f t="shared" si="9"/>
        <v>759000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759000</v>
      </c>
      <c r="X40" s="343">
        <f t="shared" si="9"/>
        <v>1350000</v>
      </c>
      <c r="Y40" s="345">
        <f t="shared" si="9"/>
        <v>-591000</v>
      </c>
      <c r="Z40" s="336">
        <f>+IF(X40&lt;&gt;0,+(Y40/X40)*100,0)</f>
        <v>-43.77777777777778</v>
      </c>
      <c r="AA40" s="350">
        <f>SUM(AA41:AA49)</f>
        <v>1350000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598950</v>
      </c>
      <c r="F44" s="53">
        <v>1350000</v>
      </c>
      <c r="G44" s="53"/>
      <c r="H44" s="54"/>
      <c r="I44" s="54"/>
      <c r="J44" s="53"/>
      <c r="K44" s="53"/>
      <c r="L44" s="54"/>
      <c r="M44" s="54"/>
      <c r="N44" s="53"/>
      <c r="O44" s="53"/>
      <c r="P44" s="54">
        <v>759000</v>
      </c>
      <c r="Q44" s="54"/>
      <c r="R44" s="53">
        <v>759000</v>
      </c>
      <c r="S44" s="53"/>
      <c r="T44" s="54"/>
      <c r="U44" s="54"/>
      <c r="V44" s="53"/>
      <c r="W44" s="53">
        <v>759000</v>
      </c>
      <c r="X44" s="54">
        <v>1350000</v>
      </c>
      <c r="Y44" s="53">
        <v>-591000</v>
      </c>
      <c r="Z44" s="94">
        <v>-43.78</v>
      </c>
      <c r="AA44" s="95">
        <v>1350000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900000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33532950</v>
      </c>
      <c r="F60" s="264">
        <f t="shared" si="14"/>
        <v>35082000</v>
      </c>
      <c r="G60" s="264">
        <f t="shared" si="14"/>
        <v>10021655</v>
      </c>
      <c r="H60" s="219">
        <f t="shared" si="14"/>
        <v>2132649</v>
      </c>
      <c r="I60" s="219">
        <f t="shared" si="14"/>
        <v>0</v>
      </c>
      <c r="J60" s="264">
        <f t="shared" si="14"/>
        <v>12154304</v>
      </c>
      <c r="K60" s="264">
        <f t="shared" si="14"/>
        <v>369361</v>
      </c>
      <c r="L60" s="219">
        <f t="shared" si="14"/>
        <v>0</v>
      </c>
      <c r="M60" s="219">
        <f t="shared" si="14"/>
        <v>14183751</v>
      </c>
      <c r="N60" s="264">
        <f t="shared" si="14"/>
        <v>14553112</v>
      </c>
      <c r="O60" s="264">
        <f t="shared" si="14"/>
        <v>0</v>
      </c>
      <c r="P60" s="219">
        <f t="shared" si="14"/>
        <v>759000</v>
      </c>
      <c r="Q60" s="219">
        <f t="shared" si="14"/>
        <v>2772771</v>
      </c>
      <c r="R60" s="264">
        <f t="shared" si="14"/>
        <v>3531771</v>
      </c>
      <c r="S60" s="264">
        <f t="shared" si="14"/>
        <v>5167365</v>
      </c>
      <c r="T60" s="219">
        <f t="shared" si="14"/>
        <v>3443431</v>
      </c>
      <c r="U60" s="219">
        <f t="shared" si="14"/>
        <v>3685352</v>
      </c>
      <c r="V60" s="264">
        <f t="shared" si="14"/>
        <v>12296148</v>
      </c>
      <c r="W60" s="264">
        <f t="shared" si="14"/>
        <v>42535335</v>
      </c>
      <c r="X60" s="219">
        <f t="shared" si="14"/>
        <v>35082000</v>
      </c>
      <c r="Y60" s="264">
        <f t="shared" si="14"/>
        <v>7453335</v>
      </c>
      <c r="Z60" s="337">
        <f>+IF(X60&lt;&gt;0,+(Y60/X60)*100,0)</f>
        <v>21.24546776124508</v>
      </c>
      <c r="AA60" s="232">
        <f>+AA57+AA54+AA51+AA40+AA37+AA34+AA22+AA5</f>
        <v>35082000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2017-08-01T09:33:24Z</dcterms:created>
  <dcterms:modified xsi:type="dcterms:W3CDTF">2017-08-01T09:33:27Z</dcterms:modified>
  <cp:category/>
  <cp:version/>
  <cp:contentType/>
  <cp:contentStatus/>
</cp:coreProperties>
</file>