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<sst xmlns="http://schemas.openxmlformats.org/spreadsheetml/2006/main" count="857" uniqueCount="303">
  <si>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Greater Taung(NW394)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</si>
  <si>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</si>
  <si>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</si>
  <si>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</si>
  <si>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</si>
  <si>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</si>
  <si>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</si>
  <si>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</si>
  <si>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</si>
  <si>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</si>
  <si>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</si>
  <si>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</si>
  <si>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</si>
  <si>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</si>
  <si>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</si>
  <si>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</si>
  <si>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</si>
  <si>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</si>
  <si>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</si>
  <si>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</si>
  <si>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</si>
  <si>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</si>
  <si>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</si>
  <si>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</si>
  <si>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</si>
  <si>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</si>
  <si>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</si>
  <si>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</si>
  <si>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</si>
  <si>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</si>
  <si>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</si>
  <si>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</si>
  <si>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</si>
  <si>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</si>
  <si>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</si>
  <si>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</si>
  <si>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</si>
  <si>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</si>
  <si>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</si>
  <si>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</si>
  <si>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</si>
  <si>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</si>
  <si>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</si>
  <si>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</si>
  <si>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</si>
  <si>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</si>
  <si>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</si>
  <si>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</si>
  <si>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</si>
  <si>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</si>
  <si>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</si>
  <si>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</si>
  <si>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</si>
  <si>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</si>
  <si>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</si>
  <si>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</si>
  <si>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</si>
  <si>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</si>
  <si>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</si>
  <si>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</si>
  <si>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</si>
  <si>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</si>
  <si>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</si>
  <si>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</si>
  <si>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</si>
  <si>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</si>
  <si>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</si>
  <si>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</si>
  <si>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</si>
  <si>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</si>
  <si>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Greater Taung(NW394)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</si>
  <si>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</si>
  <si>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</si>
  <si>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</si>
  <si>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</si>
  <si>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</si>
  <si>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</si>
  <si>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</si>
  <si>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</si>
  <si>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</si>
  <si>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</si>
  <si>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</si>
  <si>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</si>
  <si>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</si>
  <si>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</si>
  <si>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</si>
  <si>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</si>
  <si>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</si>
  <si>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</si>
  <si>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</si>
  <si>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</si>
  <si>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</si>
  <si>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</si>
  <si>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</si>
  <si>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</si>
  <si>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</si>
  <si>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</si>
  <si>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</si>
  <si>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</si>
  <si>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</si>
  <si>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Greater Taung(NW394)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</si>
  <si>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</si>
  <si>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</si>
  <si>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</si>
  <si>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</si>
  <si>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</si>
  <si>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</si>
  <si>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</si>
  <si>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</si>
  <si>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</si>
  <si>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</si>
  <si>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</si>
  <si>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</si>
  <si>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</si>
  <si>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</si>
  <si>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</si>
  <si>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</si>
  <si>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</si>
  <si>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</si>
  <si>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</si>
  <si>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</si>
  <si>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</si>
  <si>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</si>
  <si>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</si>
  <si>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</si>
  <si>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</si>
  <si>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</si>
  <si>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</si>
  <si>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</si>
  <si>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Greater Taung(NW394)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</si>
  <si>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</si>
  <si>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</si>
  <si>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</si>
  <si>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</si>
  <si>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</si>
  <si>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</si>
  <si>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</si>
  <si>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</si>
  <si>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</si>
  <si>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</si>
  <si>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Greater Taung(NW394)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</si>
  <si>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</si>
  <si>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</si>
  <si>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</si>
  <si>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</si>
  <si>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</si>
  <si>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</si>
  <si>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</si>
  <si>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</si>
  <si>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</si>
  <si>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</si>
  <si>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</si>
  <si>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</si>
  <si>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</si>
  <si>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</si>
  <si>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</si>
  <si>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</si>
  <si>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</si>
  <si>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</si>
  <si>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</si>
  <si>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</si>
  <si>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</si>
  <si>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</si>
  <si>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</si>
  <si>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</si>
  <si>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</si>
  <si>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</si>
  <si>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</si>
  <si>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</si>
  <si>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</si>
  <si>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</si>
  <si>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</si>
  <si>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</si>
  <si>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</si>
  <si>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Greater Taung(NW394)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</si>
  <si>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</si>
  <si>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</si>
  <si>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</si>
  <si>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</si>
  <si>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</si>
  <si>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</si>
  <si>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</si>
  <si>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</si>
  <si>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</si>
  <si>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</si>
  <si>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</si>
  <si>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</si>
  <si>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</si>
  <si>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</si>
  <si>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</si>
  <si>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</si>
  <si>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</si>
  <si>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</si>
  <si>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</si>
  <si>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</si>
  <si>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</si>
  <si>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</si>
  <si>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</si>
  <si>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</si>
  <si>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</si>
  <si>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</si>
  <si>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</si>
  <si>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Greater Taung(NW394)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</si>
  <si>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</si>
  <si>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</si>
  <si>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</si>
  <si>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</si>
  <si>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</si>
  <si>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</si>
  <si>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</si>
  <si>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</si>
  <si>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</si>
  <si>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</si>
  <si>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</si>
  <si>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</si>
  <si>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</si>
  <si>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</si>
  <si>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</si>
  <si>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</si>
  <si>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</si>
  <si>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</si>
  <si>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</si>
  <si>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</si>
  <si>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</si>
  <si>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</si>
  <si>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</si>
  <si>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</si>
  <si>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Greater Taung(NW394)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</si>
  <si>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</si>
  <si>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</si>
  <si>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</si>
  <si>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</si>
  <si>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</si>
  <si>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</si>
  <si>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</si>
  <si>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</si>
  <si>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</si>
  <si>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</si>
  <si>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</si>
  <si>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</si>
  <si>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</si>
  <si>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</si>
  <si>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</si>
  <si>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</si>
  <si>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</si>
  <si>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</si>
  <si>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</si>
  <si>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</si>
  <si>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</si>
  <si>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</si>
  <si>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</si>
  <si>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</si>
  <si>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</si>
  <si>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</si>
  <si>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</si>
  <si>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</si>
  <si>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</si>
  <si>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</si>
  <si>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</si>
  <si>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</si>
  <si>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</si>
  <si>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</si>
  <si>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</si>
  <si>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Greater Taung(NW394)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</si>
  <si>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</si>
  <si>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</si>
  <si>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 West: Greater Taung(NW394)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</si>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</sst>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21677088</v>
      </c>
      <c r="C5" s="19">
        <v>0</v>
      </c>
      <c r="D5" s="59">
        <v>21500000</v>
      </c>
      <c r="E5" s="60">
        <v>30300000</v>
      </c>
      <c r="F5" s="60">
        <v>29474044</v>
      </c>
      <c r="G5" s="60">
        <v>-2027446</v>
      </c>
      <c r="H5" s="60">
        <v>-712326</v>
      </c>
      <c r="I5" s="60">
        <v>26734272</v>
      </c>
      <c r="J5" s="60">
        <v>352478</v>
      </c>
      <c r="K5" s="60">
        <v>352557</v>
      </c>
      <c r="L5" s="60">
        <v>356529</v>
      </c>
      <c r="M5" s="60">
        <v>1061564</v>
      </c>
      <c r="N5" s="60">
        <v>338154</v>
      </c>
      <c r="O5" s="60">
        <v>343048</v>
      </c>
      <c r="P5" s="60">
        <v>346213</v>
      </c>
      <c r="Q5" s="60">
        <v>1027415</v>
      </c>
      <c r="R5" s="60">
        <v>350434</v>
      </c>
      <c r="S5" s="60">
        <v>362912</v>
      </c>
      <c r="T5" s="60">
        <v>356388</v>
      </c>
      <c r="U5" s="60">
        <v>1069734</v>
      </c>
      <c r="V5" s="60">
        <v>29892985</v>
      </c>
      <c r="W5" s="60">
        <v>21500000</v>
      </c>
      <c r="X5" s="60">
        <v>8392985</v>
      </c>
      <c r="Y5" s="61">
        <v>39.04</v>
      </c>
      <c r="Z5" s="62">
        <v>30300000</v>
      </c>
    </row>
    <row r="6" spans="1:26" ht="12.75">
      <c r="A6" s="58" t="s">
        <v>32</v>
      </c>
      <c r="B6" s="19">
        <v>8256899</v>
      </c>
      <c r="C6" s="19">
        <v>0</v>
      </c>
      <c r="D6" s="59">
        <v>9261400</v>
      </c>
      <c r="E6" s="60">
        <v>9261400</v>
      </c>
      <c r="F6" s="60">
        <v>593773</v>
      </c>
      <c r="G6" s="60">
        <v>864793</v>
      </c>
      <c r="H6" s="60">
        <v>622626</v>
      </c>
      <c r="I6" s="60">
        <v>2081192</v>
      </c>
      <c r="J6" s="60">
        <v>786318</v>
      </c>
      <c r="K6" s="60">
        <v>475133</v>
      </c>
      <c r="L6" s="60">
        <v>673389</v>
      </c>
      <c r="M6" s="60">
        <v>1934840</v>
      </c>
      <c r="N6" s="60">
        <v>680677</v>
      </c>
      <c r="O6" s="60">
        <v>594463</v>
      </c>
      <c r="P6" s="60">
        <v>628829</v>
      </c>
      <c r="Q6" s="60">
        <v>1903969</v>
      </c>
      <c r="R6" s="60">
        <v>757848</v>
      </c>
      <c r="S6" s="60">
        <v>754513</v>
      </c>
      <c r="T6" s="60">
        <v>469604</v>
      </c>
      <c r="U6" s="60">
        <v>1981965</v>
      </c>
      <c r="V6" s="60">
        <v>7901966</v>
      </c>
      <c r="W6" s="60">
        <v>9261400</v>
      </c>
      <c r="X6" s="60">
        <v>-1359434</v>
      </c>
      <c r="Y6" s="61">
        <v>-14.68</v>
      </c>
      <c r="Z6" s="62">
        <v>9261400</v>
      </c>
    </row>
    <row r="7" spans="1:26" ht="12.75">
      <c r="A7" s="58" t="s">
        <v>33</v>
      </c>
      <c r="B7" s="19">
        <v>9010678</v>
      </c>
      <c r="C7" s="19">
        <v>0</v>
      </c>
      <c r="D7" s="59">
        <v>6596698</v>
      </c>
      <c r="E7" s="60">
        <v>6596698</v>
      </c>
      <c r="F7" s="60">
        <v>55836</v>
      </c>
      <c r="G7" s="60">
        <v>285247</v>
      </c>
      <c r="H7" s="60">
        <v>210043</v>
      </c>
      <c r="I7" s="60">
        <v>551126</v>
      </c>
      <c r="J7" s="60">
        <v>150154</v>
      </c>
      <c r="K7" s="60">
        <v>95973</v>
      </c>
      <c r="L7" s="60">
        <v>32892</v>
      </c>
      <c r="M7" s="60">
        <v>279019</v>
      </c>
      <c r="N7" s="60">
        <v>287449</v>
      </c>
      <c r="O7" s="60">
        <v>31044</v>
      </c>
      <c r="P7" s="60">
        <v>53374</v>
      </c>
      <c r="Q7" s="60">
        <v>371867</v>
      </c>
      <c r="R7" s="60">
        <v>145035</v>
      </c>
      <c r="S7" s="60">
        <v>87467</v>
      </c>
      <c r="T7" s="60">
        <v>49903</v>
      </c>
      <c r="U7" s="60">
        <v>282405</v>
      </c>
      <c r="V7" s="60">
        <v>1484417</v>
      </c>
      <c r="W7" s="60">
        <v>6596698</v>
      </c>
      <c r="X7" s="60">
        <v>-5112281</v>
      </c>
      <c r="Y7" s="61">
        <v>-77.5</v>
      </c>
      <c r="Z7" s="62">
        <v>6596698</v>
      </c>
    </row>
    <row r="8" spans="1:26" ht="12.75">
      <c r="A8" s="58" t="s">
        <v>34</v>
      </c>
      <c r="B8" s="19">
        <v>176835933</v>
      </c>
      <c r="C8" s="19">
        <v>0</v>
      </c>
      <c r="D8" s="59">
        <v>170807800</v>
      </c>
      <c r="E8" s="60">
        <v>170808800</v>
      </c>
      <c r="F8" s="60">
        <v>68564000</v>
      </c>
      <c r="G8" s="60">
        <v>2348650</v>
      </c>
      <c r="H8" s="60">
        <v>50</v>
      </c>
      <c r="I8" s="60">
        <v>70912700</v>
      </c>
      <c r="J8" s="60">
        <v>50</v>
      </c>
      <c r="K8" s="60">
        <v>608000</v>
      </c>
      <c r="L8" s="60">
        <v>54818100</v>
      </c>
      <c r="M8" s="60">
        <v>55426150</v>
      </c>
      <c r="N8" s="60">
        <v>0</v>
      </c>
      <c r="O8" s="60">
        <v>653000</v>
      </c>
      <c r="P8" s="60">
        <v>41546800</v>
      </c>
      <c r="Q8" s="60">
        <v>42199800</v>
      </c>
      <c r="R8" s="60">
        <v>0</v>
      </c>
      <c r="S8" s="60">
        <v>0</v>
      </c>
      <c r="T8" s="60">
        <v>0</v>
      </c>
      <c r="U8" s="60">
        <v>0</v>
      </c>
      <c r="V8" s="60">
        <v>168538650</v>
      </c>
      <c r="W8" s="60">
        <v>170807800</v>
      </c>
      <c r="X8" s="60">
        <v>-2269150</v>
      </c>
      <c r="Y8" s="61">
        <v>-1.33</v>
      </c>
      <c r="Z8" s="62">
        <v>170808800</v>
      </c>
    </row>
    <row r="9" spans="1:26" ht="12.75">
      <c r="A9" s="58" t="s">
        <v>35</v>
      </c>
      <c r="B9" s="19">
        <v>3638627</v>
      </c>
      <c r="C9" s="19">
        <v>0</v>
      </c>
      <c r="D9" s="59">
        <v>5076868</v>
      </c>
      <c r="E9" s="60">
        <v>5076868</v>
      </c>
      <c r="F9" s="60">
        <v>456737</v>
      </c>
      <c r="G9" s="60">
        <v>324161</v>
      </c>
      <c r="H9" s="60">
        <v>251713</v>
      </c>
      <c r="I9" s="60">
        <v>1032611</v>
      </c>
      <c r="J9" s="60">
        <v>264583</v>
      </c>
      <c r="K9" s="60">
        <v>342149</v>
      </c>
      <c r="L9" s="60">
        <v>285116</v>
      </c>
      <c r="M9" s="60">
        <v>891848</v>
      </c>
      <c r="N9" s="60">
        <v>274485</v>
      </c>
      <c r="O9" s="60">
        <v>253962</v>
      </c>
      <c r="P9" s="60">
        <v>267432</v>
      </c>
      <c r="Q9" s="60">
        <v>795879</v>
      </c>
      <c r="R9" s="60">
        <v>288309</v>
      </c>
      <c r="S9" s="60">
        <v>273230</v>
      </c>
      <c r="T9" s="60">
        <v>630330</v>
      </c>
      <c r="U9" s="60">
        <v>1191869</v>
      </c>
      <c r="V9" s="60">
        <v>3912207</v>
      </c>
      <c r="W9" s="60">
        <v>5076868</v>
      </c>
      <c r="X9" s="60">
        <v>-1164661</v>
      </c>
      <c r="Y9" s="61">
        <v>-22.94</v>
      </c>
      <c r="Z9" s="62">
        <v>5076868</v>
      </c>
    </row>
    <row r="10" spans="1:26" ht="22.5">
      <c r="A10" s="63" t="s">
        <v>278</v>
      </c>
      <c r="B10" s="64">
        <f>SUM(B5:B9)</f>
        <v>219419225</v>
      </c>
      <c r="C10" s="64">
        <f>SUM(C5:C9)</f>
        <v>0</v>
      </c>
      <c r="D10" s="65">
        <f aca="true" t="shared" si="0" ref="D10:Z10">SUM(D5:D9)</f>
        <v>213242766</v>
      </c>
      <c r="E10" s="66">
        <f t="shared" si="0"/>
        <v>222043766</v>
      </c>
      <c r="F10" s="66">
        <f t="shared" si="0"/>
        <v>99144390</v>
      </c>
      <c r="G10" s="66">
        <f t="shared" si="0"/>
        <v>1795405</v>
      </c>
      <c r="H10" s="66">
        <f t="shared" si="0"/>
        <v>372106</v>
      </c>
      <c r="I10" s="66">
        <f t="shared" si="0"/>
        <v>101311901</v>
      </c>
      <c r="J10" s="66">
        <f t="shared" si="0"/>
        <v>1553583</v>
      </c>
      <c r="K10" s="66">
        <f t="shared" si="0"/>
        <v>1873812</v>
      </c>
      <c r="L10" s="66">
        <f t="shared" si="0"/>
        <v>56166026</v>
      </c>
      <c r="M10" s="66">
        <f t="shared" si="0"/>
        <v>59593421</v>
      </c>
      <c r="N10" s="66">
        <f t="shared" si="0"/>
        <v>1580765</v>
      </c>
      <c r="O10" s="66">
        <f t="shared" si="0"/>
        <v>1875517</v>
      </c>
      <c r="P10" s="66">
        <f t="shared" si="0"/>
        <v>42842648</v>
      </c>
      <c r="Q10" s="66">
        <f t="shared" si="0"/>
        <v>46298930</v>
      </c>
      <c r="R10" s="66">
        <f t="shared" si="0"/>
        <v>1541626</v>
      </c>
      <c r="S10" s="66">
        <f t="shared" si="0"/>
        <v>1478122</v>
      </c>
      <c r="T10" s="66">
        <f t="shared" si="0"/>
        <v>1506225</v>
      </c>
      <c r="U10" s="66">
        <f t="shared" si="0"/>
        <v>4525973</v>
      </c>
      <c r="V10" s="66">
        <f t="shared" si="0"/>
        <v>211730225</v>
      </c>
      <c r="W10" s="66">
        <f t="shared" si="0"/>
        <v>213242766</v>
      </c>
      <c r="X10" s="66">
        <f t="shared" si="0"/>
        <v>-1512541</v>
      </c>
      <c r="Y10" s="67">
        <f>+IF(W10&lt;&gt;0,(X10/W10)*100,0)</f>
        <v>-0.7093047179851344</v>
      </c>
      <c r="Z10" s="68">
        <f t="shared" si="0"/>
        <v>222043766</v>
      </c>
    </row>
    <row r="11" spans="1:26" ht="12.75">
      <c r="A11" s="58" t="s">
        <v>37</v>
      </c>
      <c r="B11" s="19">
        <v>71598246</v>
      </c>
      <c r="C11" s="19">
        <v>0</v>
      </c>
      <c r="D11" s="59">
        <v>80283937</v>
      </c>
      <c r="E11" s="60">
        <v>80284000</v>
      </c>
      <c r="F11" s="60">
        <v>5562851</v>
      </c>
      <c r="G11" s="60">
        <v>6101392</v>
      </c>
      <c r="H11" s="60">
        <v>5665543</v>
      </c>
      <c r="I11" s="60">
        <v>17329786</v>
      </c>
      <c r="J11" s="60">
        <v>6026709</v>
      </c>
      <c r="K11" s="60">
        <v>5348578</v>
      </c>
      <c r="L11" s="60">
        <v>5750087</v>
      </c>
      <c r="M11" s="60">
        <v>17125374</v>
      </c>
      <c r="N11" s="60">
        <v>5615467</v>
      </c>
      <c r="O11" s="60">
        <v>5530158</v>
      </c>
      <c r="P11" s="60">
        <v>5665107</v>
      </c>
      <c r="Q11" s="60">
        <v>16810732</v>
      </c>
      <c r="R11" s="60">
        <v>5681552</v>
      </c>
      <c r="S11" s="60">
        <v>6029962</v>
      </c>
      <c r="T11" s="60">
        <v>6175035</v>
      </c>
      <c r="U11" s="60">
        <v>17886549</v>
      </c>
      <c r="V11" s="60">
        <v>69152441</v>
      </c>
      <c r="W11" s="60">
        <v>80283983</v>
      </c>
      <c r="X11" s="60">
        <v>-11131542</v>
      </c>
      <c r="Y11" s="61">
        <v>-13.87</v>
      </c>
      <c r="Z11" s="62">
        <v>80284000</v>
      </c>
    </row>
    <row r="12" spans="1:26" ht="12.75">
      <c r="A12" s="58" t="s">
        <v>38</v>
      </c>
      <c r="B12" s="19">
        <v>17691165</v>
      </c>
      <c r="C12" s="19">
        <v>0</v>
      </c>
      <c r="D12" s="59">
        <v>18513299</v>
      </c>
      <c r="E12" s="60">
        <v>18513000</v>
      </c>
      <c r="F12" s="60">
        <v>1163631</v>
      </c>
      <c r="G12" s="60">
        <v>1150521</v>
      </c>
      <c r="H12" s="60">
        <v>1273281</v>
      </c>
      <c r="I12" s="60">
        <v>3587433</v>
      </c>
      <c r="J12" s="60">
        <v>1273037</v>
      </c>
      <c r="K12" s="60">
        <v>1299674</v>
      </c>
      <c r="L12" s="60">
        <v>1282603</v>
      </c>
      <c r="M12" s="60">
        <v>3855314</v>
      </c>
      <c r="N12" s="60">
        <v>1271642</v>
      </c>
      <c r="O12" s="60">
        <v>1537189</v>
      </c>
      <c r="P12" s="60">
        <v>1319727</v>
      </c>
      <c r="Q12" s="60">
        <v>4128558</v>
      </c>
      <c r="R12" s="60">
        <v>1319727</v>
      </c>
      <c r="S12" s="60">
        <v>1319727</v>
      </c>
      <c r="T12" s="60">
        <v>1353918</v>
      </c>
      <c r="U12" s="60">
        <v>3993372</v>
      </c>
      <c r="V12" s="60">
        <v>15564677</v>
      </c>
      <c r="W12" s="60">
        <v>18513299</v>
      </c>
      <c r="X12" s="60">
        <v>-2948622</v>
      </c>
      <c r="Y12" s="61">
        <v>-15.93</v>
      </c>
      <c r="Z12" s="62">
        <v>18513000</v>
      </c>
    </row>
    <row r="13" spans="1:26" ht="12.75">
      <c r="A13" s="58" t="s">
        <v>279</v>
      </c>
      <c r="B13" s="19">
        <v>23633474</v>
      </c>
      <c r="C13" s="19">
        <v>0</v>
      </c>
      <c r="D13" s="59">
        <v>6088605</v>
      </c>
      <c r="E13" s="60">
        <v>24599205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6088605</v>
      </c>
      <c r="X13" s="60">
        <v>-6088605</v>
      </c>
      <c r="Y13" s="61">
        <v>-100</v>
      </c>
      <c r="Z13" s="62">
        <v>24599205</v>
      </c>
    </row>
    <row r="14" spans="1:26" ht="12.75">
      <c r="A14" s="58" t="s">
        <v>40</v>
      </c>
      <c r="B14" s="19">
        <v>1634831</v>
      </c>
      <c r="C14" s="19">
        <v>0</v>
      </c>
      <c r="D14" s="59">
        <v>229900</v>
      </c>
      <c r="E14" s="60">
        <v>0</v>
      </c>
      <c r="F14" s="60">
        <v>0</v>
      </c>
      <c r="G14" s="60">
        <v>0</v>
      </c>
      <c r="H14" s="60">
        <v>556</v>
      </c>
      <c r="I14" s="60">
        <v>556</v>
      </c>
      <c r="J14" s="60">
        <v>30</v>
      </c>
      <c r="K14" s="60">
        <v>758</v>
      </c>
      <c r="L14" s="60">
        <v>0</v>
      </c>
      <c r="M14" s="60">
        <v>788</v>
      </c>
      <c r="N14" s="60">
        <v>1791</v>
      </c>
      <c r="O14" s="60">
        <v>3101</v>
      </c>
      <c r="P14" s="60">
        <v>1319</v>
      </c>
      <c r="Q14" s="60">
        <v>6211</v>
      </c>
      <c r="R14" s="60">
        <v>44</v>
      </c>
      <c r="S14" s="60">
        <v>47</v>
      </c>
      <c r="T14" s="60">
        <v>31</v>
      </c>
      <c r="U14" s="60">
        <v>122</v>
      </c>
      <c r="V14" s="60">
        <v>7677</v>
      </c>
      <c r="W14" s="60">
        <v>229900</v>
      </c>
      <c r="X14" s="60">
        <v>-222223</v>
      </c>
      <c r="Y14" s="61">
        <v>-96.66</v>
      </c>
      <c r="Z14" s="62">
        <v>0</v>
      </c>
    </row>
    <row r="15" spans="1:26" ht="12.75">
      <c r="A15" s="58" t="s">
        <v>41</v>
      </c>
      <c r="B15" s="19">
        <v>11065905</v>
      </c>
      <c r="C15" s="19">
        <v>0</v>
      </c>
      <c r="D15" s="59">
        <v>15957574</v>
      </c>
      <c r="E15" s="60">
        <v>16896574</v>
      </c>
      <c r="F15" s="60">
        <v>329113</v>
      </c>
      <c r="G15" s="60">
        <v>823523</v>
      </c>
      <c r="H15" s="60">
        <v>1952689</v>
      </c>
      <c r="I15" s="60">
        <v>3105325</v>
      </c>
      <c r="J15" s="60">
        <v>1198959</v>
      </c>
      <c r="K15" s="60">
        <v>580822</v>
      </c>
      <c r="L15" s="60">
        <v>940336</v>
      </c>
      <c r="M15" s="60">
        <v>2720117</v>
      </c>
      <c r="N15" s="60">
        <v>474394</v>
      </c>
      <c r="O15" s="60">
        <v>811286</v>
      </c>
      <c r="P15" s="60">
        <v>1330634</v>
      </c>
      <c r="Q15" s="60">
        <v>2616314</v>
      </c>
      <c r="R15" s="60">
        <v>1345005</v>
      </c>
      <c r="S15" s="60">
        <v>941609</v>
      </c>
      <c r="T15" s="60">
        <v>1197435</v>
      </c>
      <c r="U15" s="60">
        <v>3484049</v>
      </c>
      <c r="V15" s="60">
        <v>11925805</v>
      </c>
      <c r="W15" s="60">
        <v>15957574</v>
      </c>
      <c r="X15" s="60">
        <v>-4031769</v>
      </c>
      <c r="Y15" s="61">
        <v>-25.27</v>
      </c>
      <c r="Z15" s="62">
        <v>16896574</v>
      </c>
    </row>
    <row r="16" spans="1:26" ht="12.75">
      <c r="A16" s="69" t="s">
        <v>42</v>
      </c>
      <c r="B16" s="19">
        <v>7104914</v>
      </c>
      <c r="C16" s="19">
        <v>0</v>
      </c>
      <c r="D16" s="59">
        <v>9630600</v>
      </c>
      <c r="E16" s="60">
        <v>12631000</v>
      </c>
      <c r="F16" s="60">
        <v>557145</v>
      </c>
      <c r="G16" s="60">
        <v>692570</v>
      </c>
      <c r="H16" s="60">
        <v>789118</v>
      </c>
      <c r="I16" s="60">
        <v>2038833</v>
      </c>
      <c r="J16" s="60">
        <v>530812</v>
      </c>
      <c r="K16" s="60">
        <v>1410307</v>
      </c>
      <c r="L16" s="60">
        <v>864002</v>
      </c>
      <c r="M16" s="60">
        <v>2805121</v>
      </c>
      <c r="N16" s="60">
        <v>775647</v>
      </c>
      <c r="O16" s="60">
        <v>830843</v>
      </c>
      <c r="P16" s="60">
        <v>824724</v>
      </c>
      <c r="Q16" s="60">
        <v>2431214</v>
      </c>
      <c r="R16" s="60">
        <v>425262</v>
      </c>
      <c r="S16" s="60">
        <v>747742</v>
      </c>
      <c r="T16" s="60">
        <v>1756032</v>
      </c>
      <c r="U16" s="60">
        <v>2929036</v>
      </c>
      <c r="V16" s="60">
        <v>10204204</v>
      </c>
      <c r="W16" s="60">
        <v>9630800</v>
      </c>
      <c r="X16" s="60">
        <v>573404</v>
      </c>
      <c r="Y16" s="61">
        <v>5.95</v>
      </c>
      <c r="Z16" s="62">
        <v>12631000</v>
      </c>
    </row>
    <row r="17" spans="1:26" ht="12.75">
      <c r="A17" s="58" t="s">
        <v>43</v>
      </c>
      <c r="B17" s="19">
        <v>41856186</v>
      </c>
      <c r="C17" s="19">
        <v>0</v>
      </c>
      <c r="D17" s="59">
        <v>57436805</v>
      </c>
      <c r="E17" s="60">
        <v>72427187</v>
      </c>
      <c r="F17" s="60">
        <v>4313628</v>
      </c>
      <c r="G17" s="60">
        <v>3465264</v>
      </c>
      <c r="H17" s="60">
        <v>7911809</v>
      </c>
      <c r="I17" s="60">
        <v>15690701</v>
      </c>
      <c r="J17" s="60">
        <v>3412677</v>
      </c>
      <c r="K17" s="60">
        <v>4338265</v>
      </c>
      <c r="L17" s="60">
        <v>3162754</v>
      </c>
      <c r="M17" s="60">
        <v>10913696</v>
      </c>
      <c r="N17" s="60">
        <v>3071349</v>
      </c>
      <c r="O17" s="60">
        <v>2251768</v>
      </c>
      <c r="P17" s="60">
        <v>5138530</v>
      </c>
      <c r="Q17" s="60">
        <v>10461647</v>
      </c>
      <c r="R17" s="60">
        <v>4789408</v>
      </c>
      <c r="S17" s="60">
        <v>3195008</v>
      </c>
      <c r="T17" s="60">
        <v>7140365</v>
      </c>
      <c r="U17" s="60">
        <v>15124781</v>
      </c>
      <c r="V17" s="60">
        <v>52190825</v>
      </c>
      <c r="W17" s="60">
        <v>57437239</v>
      </c>
      <c r="X17" s="60">
        <v>-5246414</v>
      </c>
      <c r="Y17" s="61">
        <v>-9.13</v>
      </c>
      <c r="Z17" s="62">
        <v>72427187</v>
      </c>
    </row>
    <row r="18" spans="1:26" ht="12.75">
      <c r="A18" s="70" t="s">
        <v>44</v>
      </c>
      <c r="B18" s="71">
        <f>SUM(B11:B17)</f>
        <v>174584721</v>
      </c>
      <c r="C18" s="71">
        <f>SUM(C11:C17)</f>
        <v>0</v>
      </c>
      <c r="D18" s="72">
        <f aca="true" t="shared" si="1" ref="D18:Z18">SUM(D11:D17)</f>
        <v>188140720</v>
      </c>
      <c r="E18" s="73">
        <f t="shared" si="1"/>
        <v>225350966</v>
      </c>
      <c r="F18" s="73">
        <f t="shared" si="1"/>
        <v>11926368</v>
      </c>
      <c r="G18" s="73">
        <f t="shared" si="1"/>
        <v>12233270</v>
      </c>
      <c r="H18" s="73">
        <f t="shared" si="1"/>
        <v>17592996</v>
      </c>
      <c r="I18" s="73">
        <f t="shared" si="1"/>
        <v>41752634</v>
      </c>
      <c r="J18" s="73">
        <f t="shared" si="1"/>
        <v>12442224</v>
      </c>
      <c r="K18" s="73">
        <f t="shared" si="1"/>
        <v>12978404</v>
      </c>
      <c r="L18" s="73">
        <f t="shared" si="1"/>
        <v>11999782</v>
      </c>
      <c r="M18" s="73">
        <f t="shared" si="1"/>
        <v>37420410</v>
      </c>
      <c r="N18" s="73">
        <f t="shared" si="1"/>
        <v>11210290</v>
      </c>
      <c r="O18" s="73">
        <f t="shared" si="1"/>
        <v>10964345</v>
      </c>
      <c r="P18" s="73">
        <f t="shared" si="1"/>
        <v>14280041</v>
      </c>
      <c r="Q18" s="73">
        <f t="shared" si="1"/>
        <v>36454676</v>
      </c>
      <c r="R18" s="73">
        <f t="shared" si="1"/>
        <v>13560998</v>
      </c>
      <c r="S18" s="73">
        <f t="shared" si="1"/>
        <v>12234095</v>
      </c>
      <c r="T18" s="73">
        <f t="shared" si="1"/>
        <v>17622816</v>
      </c>
      <c r="U18" s="73">
        <f t="shared" si="1"/>
        <v>43417909</v>
      </c>
      <c r="V18" s="73">
        <f t="shared" si="1"/>
        <v>159045629</v>
      </c>
      <c r="W18" s="73">
        <f t="shared" si="1"/>
        <v>188141400</v>
      </c>
      <c r="X18" s="73">
        <f t="shared" si="1"/>
        <v>-29095771</v>
      </c>
      <c r="Y18" s="67">
        <f>+IF(W18&lt;&gt;0,(X18/W18)*100,0)</f>
        <v>-15.464842400449875</v>
      </c>
      <c r="Z18" s="74">
        <f t="shared" si="1"/>
        <v>225350966</v>
      </c>
    </row>
    <row r="19" spans="1:26" ht="12.75">
      <c r="A19" s="70" t="s">
        <v>45</v>
      </c>
      <c r="B19" s="75">
        <f>+B10-B18</f>
        <v>44834504</v>
      </c>
      <c r="C19" s="75">
        <f>+C10-C18</f>
        <v>0</v>
      </c>
      <c r="D19" s="76">
        <f aca="true" t="shared" si="2" ref="D19:Z19">+D10-D18</f>
        <v>25102046</v>
      </c>
      <c r="E19" s="77">
        <f t="shared" si="2"/>
        <v>-3307200</v>
      </c>
      <c r="F19" s="77">
        <f t="shared" si="2"/>
        <v>87218022</v>
      </c>
      <c r="G19" s="77">
        <f t="shared" si="2"/>
        <v>-10437865</v>
      </c>
      <c r="H19" s="77">
        <f t="shared" si="2"/>
        <v>-17220890</v>
      </c>
      <c r="I19" s="77">
        <f t="shared" si="2"/>
        <v>59559267</v>
      </c>
      <c r="J19" s="77">
        <f t="shared" si="2"/>
        <v>-10888641</v>
      </c>
      <c r="K19" s="77">
        <f t="shared" si="2"/>
        <v>-11104592</v>
      </c>
      <c r="L19" s="77">
        <f t="shared" si="2"/>
        <v>44166244</v>
      </c>
      <c r="M19" s="77">
        <f t="shared" si="2"/>
        <v>22173011</v>
      </c>
      <c r="N19" s="77">
        <f t="shared" si="2"/>
        <v>-9629525</v>
      </c>
      <c r="O19" s="77">
        <f t="shared" si="2"/>
        <v>-9088828</v>
      </c>
      <c r="P19" s="77">
        <f t="shared" si="2"/>
        <v>28562607</v>
      </c>
      <c r="Q19" s="77">
        <f t="shared" si="2"/>
        <v>9844254</v>
      </c>
      <c r="R19" s="77">
        <f t="shared" si="2"/>
        <v>-12019372</v>
      </c>
      <c r="S19" s="77">
        <f t="shared" si="2"/>
        <v>-10755973</v>
      </c>
      <c r="T19" s="77">
        <f t="shared" si="2"/>
        <v>-16116591</v>
      </c>
      <c r="U19" s="77">
        <f t="shared" si="2"/>
        <v>-38891936</v>
      </c>
      <c r="V19" s="77">
        <f t="shared" si="2"/>
        <v>52684596</v>
      </c>
      <c r="W19" s="77">
        <f>IF(E10=E18,0,W10-W18)</f>
        <v>25101366</v>
      </c>
      <c r="X19" s="77">
        <f t="shared" si="2"/>
        <v>27583230</v>
      </c>
      <c r="Y19" s="78">
        <f>+IF(W19&lt;&gt;0,(X19/W19)*100,0)</f>
        <v>109.88736628914937</v>
      </c>
      <c r="Z19" s="79">
        <f t="shared" si="2"/>
        <v>-3307200</v>
      </c>
    </row>
    <row r="20" spans="1:26" ht="12.75">
      <c r="A20" s="58" t="s">
        <v>46</v>
      </c>
      <c r="B20" s="19">
        <v>31628487</v>
      </c>
      <c r="C20" s="19">
        <v>0</v>
      </c>
      <c r="D20" s="59">
        <v>43764200</v>
      </c>
      <c r="E20" s="60">
        <v>43764200</v>
      </c>
      <c r="F20" s="60">
        <v>13011000</v>
      </c>
      <c r="G20" s="60">
        <v>0</v>
      </c>
      <c r="H20" s="60">
        <v>0</v>
      </c>
      <c r="I20" s="60">
        <v>13011000</v>
      </c>
      <c r="J20" s="60">
        <v>0</v>
      </c>
      <c r="K20" s="60">
        <v>0</v>
      </c>
      <c r="L20" s="60">
        <v>17951000</v>
      </c>
      <c r="M20" s="60">
        <v>17951000</v>
      </c>
      <c r="N20" s="60">
        <v>0</v>
      </c>
      <c r="O20" s="60">
        <v>600000</v>
      </c>
      <c r="P20" s="60">
        <v>22374000</v>
      </c>
      <c r="Q20" s="60">
        <v>22974000</v>
      </c>
      <c r="R20" s="60">
        <v>0</v>
      </c>
      <c r="S20" s="60">
        <v>0</v>
      </c>
      <c r="T20" s="60">
        <v>0</v>
      </c>
      <c r="U20" s="60">
        <v>0</v>
      </c>
      <c r="V20" s="60">
        <v>53936000</v>
      </c>
      <c r="W20" s="60">
        <v>43764200</v>
      </c>
      <c r="X20" s="60">
        <v>10171800</v>
      </c>
      <c r="Y20" s="61">
        <v>23.24</v>
      </c>
      <c r="Z20" s="62">
        <v>43764200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76462991</v>
      </c>
      <c r="C22" s="86">
        <f>SUM(C19:C21)</f>
        <v>0</v>
      </c>
      <c r="D22" s="87">
        <f aca="true" t="shared" si="3" ref="D22:Z22">SUM(D19:D21)</f>
        <v>68866246</v>
      </c>
      <c r="E22" s="88">
        <f t="shared" si="3"/>
        <v>40457000</v>
      </c>
      <c r="F22" s="88">
        <f t="shared" si="3"/>
        <v>100229022</v>
      </c>
      <c r="G22" s="88">
        <f t="shared" si="3"/>
        <v>-10437865</v>
      </c>
      <c r="H22" s="88">
        <f t="shared" si="3"/>
        <v>-17220890</v>
      </c>
      <c r="I22" s="88">
        <f t="shared" si="3"/>
        <v>72570267</v>
      </c>
      <c r="J22" s="88">
        <f t="shared" si="3"/>
        <v>-10888641</v>
      </c>
      <c r="K22" s="88">
        <f t="shared" si="3"/>
        <v>-11104592</v>
      </c>
      <c r="L22" s="88">
        <f t="shared" si="3"/>
        <v>62117244</v>
      </c>
      <c r="M22" s="88">
        <f t="shared" si="3"/>
        <v>40124011</v>
      </c>
      <c r="N22" s="88">
        <f t="shared" si="3"/>
        <v>-9629525</v>
      </c>
      <c r="O22" s="88">
        <f t="shared" si="3"/>
        <v>-8488828</v>
      </c>
      <c r="P22" s="88">
        <f t="shared" si="3"/>
        <v>50936607</v>
      </c>
      <c r="Q22" s="88">
        <f t="shared" si="3"/>
        <v>32818254</v>
      </c>
      <c r="R22" s="88">
        <f t="shared" si="3"/>
        <v>-12019372</v>
      </c>
      <c r="S22" s="88">
        <f t="shared" si="3"/>
        <v>-10755973</v>
      </c>
      <c r="T22" s="88">
        <f t="shared" si="3"/>
        <v>-16116591</v>
      </c>
      <c r="U22" s="88">
        <f t="shared" si="3"/>
        <v>-38891936</v>
      </c>
      <c r="V22" s="88">
        <f t="shared" si="3"/>
        <v>106620596</v>
      </c>
      <c r="W22" s="88">
        <f t="shared" si="3"/>
        <v>68865566</v>
      </c>
      <c r="X22" s="88">
        <f t="shared" si="3"/>
        <v>37755030</v>
      </c>
      <c r="Y22" s="89">
        <f>+IF(W22&lt;&gt;0,(X22/W22)*100,0)</f>
        <v>54.82424990161265</v>
      </c>
      <c r="Z22" s="90">
        <f t="shared" si="3"/>
        <v>40457000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76462991</v>
      </c>
      <c r="C24" s="75">
        <f>SUM(C22:C23)</f>
        <v>0</v>
      </c>
      <c r="D24" s="76">
        <f aca="true" t="shared" si="4" ref="D24:Z24">SUM(D22:D23)</f>
        <v>68866246</v>
      </c>
      <c r="E24" s="77">
        <f t="shared" si="4"/>
        <v>40457000</v>
      </c>
      <c r="F24" s="77">
        <f t="shared" si="4"/>
        <v>100229022</v>
      </c>
      <c r="G24" s="77">
        <f t="shared" si="4"/>
        <v>-10437865</v>
      </c>
      <c r="H24" s="77">
        <f t="shared" si="4"/>
        <v>-17220890</v>
      </c>
      <c r="I24" s="77">
        <f t="shared" si="4"/>
        <v>72570267</v>
      </c>
      <c r="J24" s="77">
        <f t="shared" si="4"/>
        <v>-10888641</v>
      </c>
      <c r="K24" s="77">
        <f t="shared" si="4"/>
        <v>-11104592</v>
      </c>
      <c r="L24" s="77">
        <f t="shared" si="4"/>
        <v>62117244</v>
      </c>
      <c r="M24" s="77">
        <f t="shared" si="4"/>
        <v>40124011</v>
      </c>
      <c r="N24" s="77">
        <f t="shared" si="4"/>
        <v>-9629525</v>
      </c>
      <c r="O24" s="77">
        <f t="shared" si="4"/>
        <v>-8488828</v>
      </c>
      <c r="P24" s="77">
        <f t="shared" si="4"/>
        <v>50936607</v>
      </c>
      <c r="Q24" s="77">
        <f t="shared" si="4"/>
        <v>32818254</v>
      </c>
      <c r="R24" s="77">
        <f t="shared" si="4"/>
        <v>-12019372</v>
      </c>
      <c r="S24" s="77">
        <f t="shared" si="4"/>
        <v>-10755973</v>
      </c>
      <c r="T24" s="77">
        <f t="shared" si="4"/>
        <v>-16116591</v>
      </c>
      <c r="U24" s="77">
        <f t="shared" si="4"/>
        <v>-38891936</v>
      </c>
      <c r="V24" s="77">
        <f t="shared" si="4"/>
        <v>106620596</v>
      </c>
      <c r="W24" s="77">
        <f t="shared" si="4"/>
        <v>68865566</v>
      </c>
      <c r="X24" s="77">
        <f t="shared" si="4"/>
        <v>37755030</v>
      </c>
      <c r="Y24" s="78">
        <f>+IF(W24&lt;&gt;0,(X24/W24)*100,0)</f>
        <v>54.82424990161265</v>
      </c>
      <c r="Z24" s="79">
        <f t="shared" si="4"/>
        <v>40457000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75529946</v>
      </c>
      <c r="C27" s="22">
        <v>0</v>
      </c>
      <c r="D27" s="99">
        <v>63279000</v>
      </c>
      <c r="E27" s="100">
        <v>63279000</v>
      </c>
      <c r="F27" s="100">
        <v>6389528</v>
      </c>
      <c r="G27" s="100">
        <v>4152158</v>
      </c>
      <c r="H27" s="100">
        <v>8589125</v>
      </c>
      <c r="I27" s="100">
        <v>19130811</v>
      </c>
      <c r="J27" s="100">
        <v>3155794</v>
      </c>
      <c r="K27" s="100">
        <v>2460644</v>
      </c>
      <c r="L27" s="100">
        <v>3491094</v>
      </c>
      <c r="M27" s="100">
        <v>9107532</v>
      </c>
      <c r="N27" s="100">
        <v>311357</v>
      </c>
      <c r="O27" s="100">
        <v>4446005</v>
      </c>
      <c r="P27" s="100">
        <v>3047563</v>
      </c>
      <c r="Q27" s="100">
        <v>7804925</v>
      </c>
      <c r="R27" s="100">
        <v>2970954</v>
      </c>
      <c r="S27" s="100">
        <v>6160558</v>
      </c>
      <c r="T27" s="100">
        <v>11148278</v>
      </c>
      <c r="U27" s="100">
        <v>20279790</v>
      </c>
      <c r="V27" s="100">
        <v>56323058</v>
      </c>
      <c r="W27" s="100">
        <v>63279000</v>
      </c>
      <c r="X27" s="100">
        <v>-6955942</v>
      </c>
      <c r="Y27" s="101">
        <v>-10.99</v>
      </c>
      <c r="Z27" s="102">
        <v>63279000</v>
      </c>
    </row>
    <row r="28" spans="1:26" ht="12.75">
      <c r="A28" s="103" t="s">
        <v>46</v>
      </c>
      <c r="B28" s="19">
        <v>65064742</v>
      </c>
      <c r="C28" s="19">
        <v>0</v>
      </c>
      <c r="D28" s="59">
        <v>43764000</v>
      </c>
      <c r="E28" s="60">
        <v>43764000</v>
      </c>
      <c r="F28" s="60">
        <v>5167056</v>
      </c>
      <c r="G28" s="60">
        <v>3781165</v>
      </c>
      <c r="H28" s="60">
        <v>7786556</v>
      </c>
      <c r="I28" s="60">
        <v>16734777</v>
      </c>
      <c r="J28" s="60">
        <v>3004527</v>
      </c>
      <c r="K28" s="60">
        <v>0</v>
      </c>
      <c r="L28" s="60">
        <v>3110032</v>
      </c>
      <c r="M28" s="60">
        <v>6114559</v>
      </c>
      <c r="N28" s="60">
        <v>0</v>
      </c>
      <c r="O28" s="60">
        <v>4406436</v>
      </c>
      <c r="P28" s="60">
        <v>2481821</v>
      </c>
      <c r="Q28" s="60">
        <v>6888257</v>
      </c>
      <c r="R28" s="60">
        <v>1612398</v>
      </c>
      <c r="S28" s="60">
        <v>3220468</v>
      </c>
      <c r="T28" s="60">
        <v>9298650</v>
      </c>
      <c r="U28" s="60">
        <v>14131516</v>
      </c>
      <c r="V28" s="60">
        <v>43869109</v>
      </c>
      <c r="W28" s="60">
        <v>43764000</v>
      </c>
      <c r="X28" s="60">
        <v>105109</v>
      </c>
      <c r="Y28" s="61">
        <v>0.24</v>
      </c>
      <c r="Z28" s="62">
        <v>43764000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284136</v>
      </c>
      <c r="O29" s="60">
        <v>0</v>
      </c>
      <c r="P29" s="60">
        <v>0</v>
      </c>
      <c r="Q29" s="60">
        <v>284136</v>
      </c>
      <c r="R29" s="60">
        <v>0</v>
      </c>
      <c r="S29" s="60">
        <v>0</v>
      </c>
      <c r="T29" s="60">
        <v>0</v>
      </c>
      <c r="U29" s="60">
        <v>0</v>
      </c>
      <c r="V29" s="60">
        <v>284136</v>
      </c>
      <c r="W29" s="60"/>
      <c r="X29" s="60">
        <v>284136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10465204</v>
      </c>
      <c r="C31" s="19">
        <v>0</v>
      </c>
      <c r="D31" s="59">
        <v>19515000</v>
      </c>
      <c r="E31" s="60">
        <v>19515000</v>
      </c>
      <c r="F31" s="60">
        <v>1222472</v>
      </c>
      <c r="G31" s="60">
        <v>370993</v>
      </c>
      <c r="H31" s="60">
        <v>802569</v>
      </c>
      <c r="I31" s="60">
        <v>2396034</v>
      </c>
      <c r="J31" s="60">
        <v>151267</v>
      </c>
      <c r="K31" s="60">
        <v>2460644</v>
      </c>
      <c r="L31" s="60">
        <v>381062</v>
      </c>
      <c r="M31" s="60">
        <v>2992973</v>
      </c>
      <c r="N31" s="60">
        <v>27221</v>
      </c>
      <c r="O31" s="60">
        <v>39569</v>
      </c>
      <c r="P31" s="60">
        <v>565742</v>
      </c>
      <c r="Q31" s="60">
        <v>632532</v>
      </c>
      <c r="R31" s="60">
        <v>1358556</v>
      </c>
      <c r="S31" s="60">
        <v>2940090</v>
      </c>
      <c r="T31" s="60">
        <v>1849628</v>
      </c>
      <c r="U31" s="60">
        <v>6148274</v>
      </c>
      <c r="V31" s="60">
        <v>12169813</v>
      </c>
      <c r="W31" s="60">
        <v>19515000</v>
      </c>
      <c r="X31" s="60">
        <v>-7345187</v>
      </c>
      <c r="Y31" s="61">
        <v>-37.64</v>
      </c>
      <c r="Z31" s="62">
        <v>19515000</v>
      </c>
    </row>
    <row r="32" spans="1:26" ht="12.75">
      <c r="A32" s="70" t="s">
        <v>54</v>
      </c>
      <c r="B32" s="22">
        <f>SUM(B28:B31)</f>
        <v>75529946</v>
      </c>
      <c r="C32" s="22">
        <f>SUM(C28:C31)</f>
        <v>0</v>
      </c>
      <c r="D32" s="99">
        <f aca="true" t="shared" si="5" ref="D32:Z32">SUM(D28:D31)</f>
        <v>63279000</v>
      </c>
      <c r="E32" s="100">
        <f t="shared" si="5"/>
        <v>63279000</v>
      </c>
      <c r="F32" s="100">
        <f t="shared" si="5"/>
        <v>6389528</v>
      </c>
      <c r="G32" s="100">
        <f t="shared" si="5"/>
        <v>4152158</v>
      </c>
      <c r="H32" s="100">
        <f t="shared" si="5"/>
        <v>8589125</v>
      </c>
      <c r="I32" s="100">
        <f t="shared" si="5"/>
        <v>19130811</v>
      </c>
      <c r="J32" s="100">
        <f t="shared" si="5"/>
        <v>3155794</v>
      </c>
      <c r="K32" s="100">
        <f t="shared" si="5"/>
        <v>2460644</v>
      </c>
      <c r="L32" s="100">
        <f t="shared" si="5"/>
        <v>3491094</v>
      </c>
      <c r="M32" s="100">
        <f t="shared" si="5"/>
        <v>9107532</v>
      </c>
      <c r="N32" s="100">
        <f t="shared" si="5"/>
        <v>311357</v>
      </c>
      <c r="O32" s="100">
        <f t="shared" si="5"/>
        <v>4446005</v>
      </c>
      <c r="P32" s="100">
        <f t="shared" si="5"/>
        <v>3047563</v>
      </c>
      <c r="Q32" s="100">
        <f t="shared" si="5"/>
        <v>7804925</v>
      </c>
      <c r="R32" s="100">
        <f t="shared" si="5"/>
        <v>2970954</v>
      </c>
      <c r="S32" s="100">
        <f t="shared" si="5"/>
        <v>6160558</v>
      </c>
      <c r="T32" s="100">
        <f t="shared" si="5"/>
        <v>11148278</v>
      </c>
      <c r="U32" s="100">
        <f t="shared" si="5"/>
        <v>20279790</v>
      </c>
      <c r="V32" s="100">
        <f t="shared" si="5"/>
        <v>56323058</v>
      </c>
      <c r="W32" s="100">
        <f t="shared" si="5"/>
        <v>63279000</v>
      </c>
      <c r="X32" s="100">
        <f t="shared" si="5"/>
        <v>-6955942</v>
      </c>
      <c r="Y32" s="101">
        <f>+IF(W32&lt;&gt;0,(X32/W32)*100,0)</f>
        <v>-10.992496720871063</v>
      </c>
      <c r="Z32" s="102">
        <f t="shared" si="5"/>
        <v>63279000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168090965</v>
      </c>
      <c r="C35" s="19">
        <v>0</v>
      </c>
      <c r="D35" s="59">
        <v>92782900</v>
      </c>
      <c r="E35" s="60">
        <v>193553660</v>
      </c>
      <c r="F35" s="60">
        <v>94364587</v>
      </c>
      <c r="G35" s="60">
        <v>79969211</v>
      </c>
      <c r="H35" s="60">
        <v>53925901</v>
      </c>
      <c r="I35" s="60">
        <v>53925901</v>
      </c>
      <c r="J35" s="60">
        <v>43238950</v>
      </c>
      <c r="K35" s="60">
        <v>29122053</v>
      </c>
      <c r="L35" s="60">
        <v>86970587</v>
      </c>
      <c r="M35" s="60">
        <v>86970587</v>
      </c>
      <c r="N35" s="60">
        <v>234143501</v>
      </c>
      <c r="O35" s="60">
        <v>221209038</v>
      </c>
      <c r="P35" s="60">
        <v>269081541</v>
      </c>
      <c r="Q35" s="60">
        <v>269081541</v>
      </c>
      <c r="R35" s="60">
        <v>254136554</v>
      </c>
      <c r="S35" s="60">
        <v>237705216</v>
      </c>
      <c r="T35" s="60">
        <v>210262786</v>
      </c>
      <c r="U35" s="60">
        <v>210262786</v>
      </c>
      <c r="V35" s="60">
        <v>210262786</v>
      </c>
      <c r="W35" s="60">
        <v>193553660</v>
      </c>
      <c r="X35" s="60">
        <v>16709126</v>
      </c>
      <c r="Y35" s="61">
        <v>8.63</v>
      </c>
      <c r="Z35" s="62">
        <v>193553660</v>
      </c>
    </row>
    <row r="36" spans="1:26" ht="12.75">
      <c r="A36" s="58" t="s">
        <v>57</v>
      </c>
      <c r="B36" s="19">
        <v>487268924</v>
      </c>
      <c r="C36" s="19">
        <v>0</v>
      </c>
      <c r="D36" s="59">
        <v>410906976</v>
      </c>
      <c r="E36" s="60">
        <v>545907256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487255457</v>
      </c>
      <c r="O36" s="60">
        <v>487255456</v>
      </c>
      <c r="P36" s="60">
        <v>487255457</v>
      </c>
      <c r="Q36" s="60">
        <v>487255457</v>
      </c>
      <c r="R36" s="60">
        <v>487255457</v>
      </c>
      <c r="S36" s="60">
        <v>487255456</v>
      </c>
      <c r="T36" s="60">
        <v>487255457</v>
      </c>
      <c r="U36" s="60">
        <v>487255457</v>
      </c>
      <c r="V36" s="60">
        <v>487255457</v>
      </c>
      <c r="W36" s="60">
        <v>545907256</v>
      </c>
      <c r="X36" s="60">
        <v>-58651799</v>
      </c>
      <c r="Y36" s="61">
        <v>-10.74</v>
      </c>
      <c r="Z36" s="62">
        <v>545907256</v>
      </c>
    </row>
    <row r="37" spans="1:26" ht="12.75">
      <c r="A37" s="58" t="s">
        <v>58</v>
      </c>
      <c r="B37" s="19">
        <v>30611610</v>
      </c>
      <c r="C37" s="19">
        <v>0</v>
      </c>
      <c r="D37" s="59">
        <v>22718037</v>
      </c>
      <c r="E37" s="60">
        <v>26855000</v>
      </c>
      <c r="F37" s="60">
        <v>524089</v>
      </c>
      <c r="G37" s="60">
        <v>796581</v>
      </c>
      <c r="H37" s="60">
        <v>26882</v>
      </c>
      <c r="I37" s="60">
        <v>26882</v>
      </c>
      <c r="J37" s="60">
        <v>3369396</v>
      </c>
      <c r="K37" s="60">
        <v>2818927</v>
      </c>
      <c r="L37" s="60">
        <v>2043066</v>
      </c>
      <c r="M37" s="60">
        <v>2043066</v>
      </c>
      <c r="N37" s="60">
        <v>23613791</v>
      </c>
      <c r="O37" s="60">
        <v>23612172</v>
      </c>
      <c r="P37" s="60">
        <v>21372807</v>
      </c>
      <c r="Q37" s="60">
        <v>21372807</v>
      </c>
      <c r="R37" s="60">
        <v>21416994</v>
      </c>
      <c r="S37" s="60">
        <v>21901634</v>
      </c>
      <c r="T37" s="60">
        <v>21403297</v>
      </c>
      <c r="U37" s="60">
        <v>21403297</v>
      </c>
      <c r="V37" s="60">
        <v>21403297</v>
      </c>
      <c r="W37" s="60">
        <v>26855000</v>
      </c>
      <c r="X37" s="60">
        <v>-5451703</v>
      </c>
      <c r="Y37" s="61">
        <v>-20.3</v>
      </c>
      <c r="Z37" s="62">
        <v>26855000</v>
      </c>
    </row>
    <row r="38" spans="1:26" ht="12.75">
      <c r="A38" s="58" t="s">
        <v>59</v>
      </c>
      <c r="B38" s="19">
        <v>20466036</v>
      </c>
      <c r="C38" s="19">
        <v>0</v>
      </c>
      <c r="D38" s="59">
        <v>21191988</v>
      </c>
      <c r="E38" s="60">
        <v>26191988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22002303</v>
      </c>
      <c r="O38" s="60">
        <v>22002303</v>
      </c>
      <c r="P38" s="60">
        <v>22002303</v>
      </c>
      <c r="Q38" s="60">
        <v>22002303</v>
      </c>
      <c r="R38" s="60">
        <v>22002303</v>
      </c>
      <c r="S38" s="60">
        <v>22002303</v>
      </c>
      <c r="T38" s="60">
        <v>22002303</v>
      </c>
      <c r="U38" s="60">
        <v>22002303</v>
      </c>
      <c r="V38" s="60">
        <v>22002303</v>
      </c>
      <c r="W38" s="60">
        <v>26191988</v>
      </c>
      <c r="X38" s="60">
        <v>-4189685</v>
      </c>
      <c r="Y38" s="61">
        <v>-16</v>
      </c>
      <c r="Z38" s="62">
        <v>26191988</v>
      </c>
    </row>
    <row r="39" spans="1:26" ht="12.75">
      <c r="A39" s="58" t="s">
        <v>60</v>
      </c>
      <c r="B39" s="19">
        <v>604282243</v>
      </c>
      <c r="C39" s="19">
        <v>0</v>
      </c>
      <c r="D39" s="59">
        <v>459779851</v>
      </c>
      <c r="E39" s="60">
        <v>686413928</v>
      </c>
      <c r="F39" s="60">
        <v>93840498</v>
      </c>
      <c r="G39" s="60">
        <v>79172630</v>
      </c>
      <c r="H39" s="60">
        <v>53899019</v>
      </c>
      <c r="I39" s="60">
        <v>53899019</v>
      </c>
      <c r="J39" s="60">
        <v>39869554</v>
      </c>
      <c r="K39" s="60">
        <v>26303126</v>
      </c>
      <c r="L39" s="60">
        <v>84927521</v>
      </c>
      <c r="M39" s="60">
        <v>84927521</v>
      </c>
      <c r="N39" s="60">
        <v>675782864</v>
      </c>
      <c r="O39" s="60">
        <v>662850019</v>
      </c>
      <c r="P39" s="60">
        <v>712961888</v>
      </c>
      <c r="Q39" s="60">
        <v>712961888</v>
      </c>
      <c r="R39" s="60">
        <v>697972714</v>
      </c>
      <c r="S39" s="60">
        <v>681056735</v>
      </c>
      <c r="T39" s="60">
        <v>654112643</v>
      </c>
      <c r="U39" s="60">
        <v>654112643</v>
      </c>
      <c r="V39" s="60">
        <v>654112643</v>
      </c>
      <c r="W39" s="60">
        <v>686413928</v>
      </c>
      <c r="X39" s="60">
        <v>-32301285</v>
      </c>
      <c r="Y39" s="61">
        <v>-4.71</v>
      </c>
      <c r="Z39" s="62">
        <v>686413928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58361889</v>
      </c>
      <c r="C42" s="19">
        <v>0</v>
      </c>
      <c r="D42" s="59">
        <v>81214800</v>
      </c>
      <c r="E42" s="60">
        <v>81214800</v>
      </c>
      <c r="F42" s="60">
        <v>70321270</v>
      </c>
      <c r="G42" s="60">
        <v>4844168</v>
      </c>
      <c r="H42" s="60">
        <v>-17104192</v>
      </c>
      <c r="I42" s="60">
        <v>58061246</v>
      </c>
      <c r="J42" s="60">
        <v>-7095061</v>
      </c>
      <c r="K42" s="60">
        <v>-6623753</v>
      </c>
      <c r="L42" s="60">
        <v>60995477</v>
      </c>
      <c r="M42" s="60">
        <v>47276663</v>
      </c>
      <c r="N42" s="60">
        <v>-12716853</v>
      </c>
      <c r="O42" s="60">
        <v>-439312</v>
      </c>
      <c r="P42" s="60">
        <v>49346780</v>
      </c>
      <c r="Q42" s="60">
        <v>36190615</v>
      </c>
      <c r="R42" s="60">
        <v>-13530708</v>
      </c>
      <c r="S42" s="60">
        <v>7966687</v>
      </c>
      <c r="T42" s="60">
        <v>6561485</v>
      </c>
      <c r="U42" s="60">
        <v>997464</v>
      </c>
      <c r="V42" s="60">
        <v>142525988</v>
      </c>
      <c r="W42" s="60">
        <v>81214800</v>
      </c>
      <c r="X42" s="60">
        <v>61311188</v>
      </c>
      <c r="Y42" s="61">
        <v>75.49</v>
      </c>
      <c r="Z42" s="62">
        <v>81214800</v>
      </c>
    </row>
    <row r="43" spans="1:26" ht="12.75">
      <c r="A43" s="58" t="s">
        <v>63</v>
      </c>
      <c r="B43" s="19">
        <v>-45067698</v>
      </c>
      <c r="C43" s="19">
        <v>0</v>
      </c>
      <c r="D43" s="59">
        <v>-63279000</v>
      </c>
      <c r="E43" s="60">
        <v>-63279000</v>
      </c>
      <c r="F43" s="60">
        <v>-6389528</v>
      </c>
      <c r="G43" s="60">
        <v>-370993</v>
      </c>
      <c r="H43" s="60">
        <v>-8589125</v>
      </c>
      <c r="I43" s="60">
        <v>-15349646</v>
      </c>
      <c r="J43" s="60">
        <v>-3155793</v>
      </c>
      <c r="K43" s="60">
        <v>-2462716</v>
      </c>
      <c r="L43" s="60">
        <v>-3491094</v>
      </c>
      <c r="M43" s="60">
        <v>-9109603</v>
      </c>
      <c r="N43" s="60">
        <v>-311357</v>
      </c>
      <c r="O43" s="60">
        <v>-4446005</v>
      </c>
      <c r="P43" s="60">
        <v>-3047563</v>
      </c>
      <c r="Q43" s="60">
        <v>-7804925</v>
      </c>
      <c r="R43" s="60">
        <v>-2970954</v>
      </c>
      <c r="S43" s="60">
        <v>-6160558</v>
      </c>
      <c r="T43" s="60">
        <v>-11148278</v>
      </c>
      <c r="U43" s="60">
        <v>-20279790</v>
      </c>
      <c r="V43" s="60">
        <v>-52543964</v>
      </c>
      <c r="W43" s="60">
        <v>-63279000</v>
      </c>
      <c r="X43" s="60">
        <v>10735036</v>
      </c>
      <c r="Y43" s="61">
        <v>-16.96</v>
      </c>
      <c r="Z43" s="62">
        <v>-63279000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116047090</v>
      </c>
      <c r="C45" s="22">
        <v>0</v>
      </c>
      <c r="D45" s="99">
        <v>37482739</v>
      </c>
      <c r="E45" s="100">
        <v>37482739</v>
      </c>
      <c r="F45" s="100">
        <v>179969651</v>
      </c>
      <c r="G45" s="100">
        <v>184442826</v>
      </c>
      <c r="H45" s="100">
        <v>158749509</v>
      </c>
      <c r="I45" s="100">
        <v>158749509</v>
      </c>
      <c r="J45" s="100">
        <v>148498655</v>
      </c>
      <c r="K45" s="100">
        <v>139412186</v>
      </c>
      <c r="L45" s="100">
        <v>196916569</v>
      </c>
      <c r="M45" s="100">
        <v>196916569</v>
      </c>
      <c r="N45" s="100">
        <v>183888359</v>
      </c>
      <c r="O45" s="100">
        <v>179003042</v>
      </c>
      <c r="P45" s="100">
        <v>225302259</v>
      </c>
      <c r="Q45" s="100">
        <v>183888359</v>
      </c>
      <c r="R45" s="100">
        <v>208800597</v>
      </c>
      <c r="S45" s="100">
        <v>210606726</v>
      </c>
      <c r="T45" s="100">
        <v>206019933</v>
      </c>
      <c r="U45" s="100">
        <v>206019933</v>
      </c>
      <c r="V45" s="100">
        <v>206019933</v>
      </c>
      <c r="W45" s="100">
        <v>37482739</v>
      </c>
      <c r="X45" s="100">
        <v>168537194</v>
      </c>
      <c r="Y45" s="101">
        <v>449.64</v>
      </c>
      <c r="Z45" s="102">
        <v>37482739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1250877</v>
      </c>
      <c r="C49" s="52">
        <v>0</v>
      </c>
      <c r="D49" s="129">
        <v>1605364</v>
      </c>
      <c r="E49" s="54">
        <v>1447233</v>
      </c>
      <c r="F49" s="54">
        <v>0</v>
      </c>
      <c r="G49" s="54">
        <v>0</v>
      </c>
      <c r="H49" s="54">
        <v>0</v>
      </c>
      <c r="I49" s="54">
        <v>1276381</v>
      </c>
      <c r="J49" s="54">
        <v>0</v>
      </c>
      <c r="K49" s="54">
        <v>0</v>
      </c>
      <c r="L49" s="54">
        <v>0</v>
      </c>
      <c r="M49" s="54">
        <v>1306531</v>
      </c>
      <c r="N49" s="54">
        <v>0</v>
      </c>
      <c r="O49" s="54">
        <v>0</v>
      </c>
      <c r="P49" s="54">
        <v>0</v>
      </c>
      <c r="Q49" s="54">
        <v>1422940</v>
      </c>
      <c r="R49" s="54">
        <v>0</v>
      </c>
      <c r="S49" s="54">
        <v>0</v>
      </c>
      <c r="T49" s="54">
        <v>0</v>
      </c>
      <c r="U49" s="54">
        <v>21099812</v>
      </c>
      <c r="V49" s="54">
        <v>39025000</v>
      </c>
      <c r="W49" s="54">
        <v>68434138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61.325606902531305</v>
      </c>
      <c r="C58" s="5">
        <f>IF(C67=0,0,+(C76/C67)*100)</f>
        <v>0</v>
      </c>
      <c r="D58" s="6">
        <f aca="true" t="shared" si="6" ref="D58:Z58">IF(D67=0,0,+(D76/D67)*100)</f>
        <v>72.3066914262641</v>
      </c>
      <c r="E58" s="7">
        <f t="shared" si="6"/>
        <v>55.493478057753634</v>
      </c>
      <c r="F58" s="7">
        <f t="shared" si="6"/>
        <v>3.535286154601628</v>
      </c>
      <c r="G58" s="7">
        <f t="shared" si="6"/>
        <v>-1913.0822239670997</v>
      </c>
      <c r="H58" s="7">
        <f t="shared" si="6"/>
        <v>2604.716702152827</v>
      </c>
      <c r="I58" s="7">
        <f t="shared" si="6"/>
        <v>75.09839664883687</v>
      </c>
      <c r="J58" s="7">
        <f t="shared" si="6"/>
        <v>121.33602391220408</v>
      </c>
      <c r="K58" s="7">
        <f t="shared" si="6"/>
        <v>267.4279652927882</v>
      </c>
      <c r="L58" s="7">
        <f t="shared" si="6"/>
        <v>136.41628754495866</v>
      </c>
      <c r="M58" s="7">
        <f t="shared" si="6"/>
        <v>165.42205243709742</v>
      </c>
      <c r="N58" s="7">
        <f t="shared" si="6"/>
        <v>134.36355136114784</v>
      </c>
      <c r="O58" s="7">
        <f t="shared" si="6"/>
        <v>140.54629904709805</v>
      </c>
      <c r="P58" s="7">
        <f t="shared" si="6"/>
        <v>159.98979270964878</v>
      </c>
      <c r="Q58" s="7">
        <f t="shared" si="6"/>
        <v>144.82500140807272</v>
      </c>
      <c r="R58" s="7">
        <f t="shared" si="6"/>
        <v>99.88055194864377</v>
      </c>
      <c r="S58" s="7">
        <f t="shared" si="6"/>
        <v>108.09756966837514</v>
      </c>
      <c r="T58" s="7">
        <f t="shared" si="6"/>
        <v>196.94014852028135</v>
      </c>
      <c r="U58" s="7">
        <f t="shared" si="6"/>
        <v>127.85664848768816</v>
      </c>
      <c r="V58" s="7">
        <f t="shared" si="6"/>
        <v>89.32501382531498</v>
      </c>
      <c r="W58" s="7">
        <f t="shared" si="6"/>
        <v>72.3066914262641</v>
      </c>
      <c r="X58" s="7">
        <f t="shared" si="6"/>
        <v>0</v>
      </c>
      <c r="Y58" s="7">
        <f t="shared" si="6"/>
        <v>0</v>
      </c>
      <c r="Z58" s="8">
        <f t="shared" si="6"/>
        <v>55.493478057753634</v>
      </c>
    </row>
    <row r="59" spans="1:26" ht="12.75">
      <c r="A59" s="37" t="s">
        <v>31</v>
      </c>
      <c r="B59" s="9">
        <f aca="true" t="shared" si="7" ref="B59:Z66">IF(B68=0,0,+(B77/B68)*100)</f>
        <v>50.14974224188384</v>
      </c>
      <c r="C59" s="9">
        <f t="shared" si="7"/>
        <v>0</v>
      </c>
      <c r="D59" s="2">
        <f t="shared" si="7"/>
        <v>70</v>
      </c>
      <c r="E59" s="10">
        <f t="shared" si="7"/>
        <v>47.01492537313433</v>
      </c>
      <c r="F59" s="10">
        <f t="shared" si="7"/>
        <v>0.7813620689444584</v>
      </c>
      <c r="G59" s="10">
        <f t="shared" si="7"/>
        <v>-890.0506844571939</v>
      </c>
      <c r="H59" s="10">
        <f t="shared" si="7"/>
        <v>-68.60552612146685</v>
      </c>
      <c r="I59" s="10">
        <f t="shared" si="7"/>
        <v>70.18815025148244</v>
      </c>
      <c r="J59" s="10">
        <f t="shared" si="7"/>
        <v>47937900</v>
      </c>
      <c r="K59" s="10">
        <f t="shared" si="7"/>
        <v>-75121.21684867394</v>
      </c>
      <c r="L59" s="10">
        <f t="shared" si="7"/>
        <v>-152596.2382445141</v>
      </c>
      <c r="M59" s="10">
        <f t="shared" si="7"/>
        <v>-150958.08133472368</v>
      </c>
      <c r="N59" s="10">
        <f t="shared" si="7"/>
        <v>-158375.23510971788</v>
      </c>
      <c r="O59" s="10">
        <f t="shared" si="7"/>
        <v>-122822.88401253917</v>
      </c>
      <c r="P59" s="10">
        <f t="shared" si="7"/>
        <v>-144493.4169278997</v>
      </c>
      <c r="Q59" s="10">
        <f t="shared" si="7"/>
        <v>-141897.17868338557</v>
      </c>
      <c r="R59" s="10">
        <f t="shared" si="7"/>
        <v>0</v>
      </c>
      <c r="S59" s="10">
        <f t="shared" si="7"/>
        <v>5893.073341094296</v>
      </c>
      <c r="T59" s="10">
        <f t="shared" si="7"/>
        <v>-38945.604963805585</v>
      </c>
      <c r="U59" s="10">
        <f t="shared" si="7"/>
        <v>16671.087498360226</v>
      </c>
      <c r="V59" s="10">
        <f t="shared" si="7"/>
        <v>85.41806259458917</v>
      </c>
      <c r="W59" s="10">
        <f t="shared" si="7"/>
        <v>70</v>
      </c>
      <c r="X59" s="10">
        <f t="shared" si="7"/>
        <v>0</v>
      </c>
      <c r="Y59" s="10">
        <f t="shared" si="7"/>
        <v>0</v>
      </c>
      <c r="Z59" s="11">
        <f t="shared" si="7"/>
        <v>47.01492537313433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77.2323838728486</v>
      </c>
      <c r="E60" s="13">
        <f t="shared" si="7"/>
        <v>77.2323838728486</v>
      </c>
      <c r="F60" s="13">
        <f t="shared" si="7"/>
        <v>112.79411492270614</v>
      </c>
      <c r="G60" s="13">
        <f t="shared" si="7"/>
        <v>92.53520784742707</v>
      </c>
      <c r="H60" s="13">
        <f t="shared" si="7"/>
        <v>123.03662230616774</v>
      </c>
      <c r="I60" s="13">
        <f t="shared" si="7"/>
        <v>107.44020734271513</v>
      </c>
      <c r="J60" s="13">
        <f t="shared" si="7"/>
        <v>64.82542686292314</v>
      </c>
      <c r="K60" s="13">
        <f t="shared" si="7"/>
        <v>124.99426476376088</v>
      </c>
      <c r="L60" s="13">
        <f t="shared" si="7"/>
        <v>73.60960752254641</v>
      </c>
      <c r="M60" s="13">
        <f t="shared" si="7"/>
        <v>82.65810092824213</v>
      </c>
      <c r="N60" s="13">
        <f t="shared" si="7"/>
        <v>68.6003787405774</v>
      </c>
      <c r="O60" s="13">
        <f t="shared" si="7"/>
        <v>99.63782438940692</v>
      </c>
      <c r="P60" s="13">
        <f t="shared" si="7"/>
        <v>108.4262971332429</v>
      </c>
      <c r="Q60" s="13">
        <f t="shared" si="7"/>
        <v>91.44439851699266</v>
      </c>
      <c r="R60" s="13">
        <f t="shared" si="7"/>
        <v>48.65302804784073</v>
      </c>
      <c r="S60" s="13">
        <f t="shared" si="7"/>
        <v>44.16464659985977</v>
      </c>
      <c r="T60" s="13">
        <f t="shared" si="7"/>
        <v>155.3036175160348</v>
      </c>
      <c r="U60" s="13">
        <f t="shared" si="7"/>
        <v>72.21398965168406</v>
      </c>
      <c r="V60" s="13">
        <f t="shared" si="7"/>
        <v>88.68258861149239</v>
      </c>
      <c r="W60" s="13">
        <f t="shared" si="7"/>
        <v>77.2323838728486</v>
      </c>
      <c r="X60" s="13">
        <f t="shared" si="7"/>
        <v>0</v>
      </c>
      <c r="Y60" s="13">
        <f t="shared" si="7"/>
        <v>0</v>
      </c>
      <c r="Z60" s="14">
        <f t="shared" si="7"/>
        <v>77.2323838728486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80.00636655436773</v>
      </c>
      <c r="E61" s="13">
        <f t="shared" si="7"/>
        <v>80.00636655436773</v>
      </c>
      <c r="F61" s="13">
        <f t="shared" si="7"/>
        <v>75.43067594299</v>
      </c>
      <c r="G61" s="13">
        <f t="shared" si="7"/>
        <v>118.87782887571102</v>
      </c>
      <c r="H61" s="13">
        <f t="shared" si="7"/>
        <v>226.05469894571567</v>
      </c>
      <c r="I61" s="13">
        <f t="shared" si="7"/>
        <v>123.89525849763436</v>
      </c>
      <c r="J61" s="13">
        <f t="shared" si="7"/>
        <v>59.73074311909463</v>
      </c>
      <c r="K61" s="13">
        <f t="shared" si="7"/>
        <v>411.79439953613695</v>
      </c>
      <c r="L61" s="13">
        <f t="shared" si="7"/>
        <v>84.59030870833973</v>
      </c>
      <c r="M61" s="13">
        <f t="shared" si="7"/>
        <v>102.09158616897642</v>
      </c>
      <c r="N61" s="13">
        <f t="shared" si="7"/>
        <v>114.3864473793667</v>
      </c>
      <c r="O61" s="13">
        <f t="shared" si="7"/>
        <v>182.00308879343225</v>
      </c>
      <c r="P61" s="13">
        <f t="shared" si="7"/>
        <v>115.07968843618934</v>
      </c>
      <c r="Q61" s="13">
        <f t="shared" si="7"/>
        <v>133.51445322795448</v>
      </c>
      <c r="R61" s="13">
        <f t="shared" si="7"/>
        <v>47.621687626319336</v>
      </c>
      <c r="S61" s="13">
        <f t="shared" si="7"/>
        <v>41.41023648346997</v>
      </c>
      <c r="T61" s="13">
        <f t="shared" si="7"/>
        <v>771.970251970252</v>
      </c>
      <c r="U61" s="13">
        <f t="shared" si="7"/>
        <v>96.2439874388466</v>
      </c>
      <c r="V61" s="13">
        <f t="shared" si="7"/>
        <v>114.50967392417559</v>
      </c>
      <c r="W61" s="13">
        <f t="shared" si="7"/>
        <v>80.00636655436773</v>
      </c>
      <c r="X61" s="13">
        <f t="shared" si="7"/>
        <v>0</v>
      </c>
      <c r="Y61" s="13">
        <f t="shared" si="7"/>
        <v>0</v>
      </c>
      <c r="Z61" s="14">
        <f t="shared" si="7"/>
        <v>80.00636655436773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70</v>
      </c>
      <c r="E62" s="13">
        <f t="shared" si="7"/>
        <v>70</v>
      </c>
      <c r="F62" s="13">
        <f t="shared" si="7"/>
        <v>110.85230627911555</v>
      </c>
      <c r="G62" s="13">
        <f t="shared" si="7"/>
        <v>60.713851022395325</v>
      </c>
      <c r="H62" s="13">
        <f t="shared" si="7"/>
        <v>38.358172024591255</v>
      </c>
      <c r="I62" s="13">
        <f t="shared" si="7"/>
        <v>67.53094700896396</v>
      </c>
      <c r="J62" s="13">
        <f t="shared" si="7"/>
        <v>115.49284810742435</v>
      </c>
      <c r="K62" s="13">
        <f t="shared" si="7"/>
        <v>75.35727744441546</v>
      </c>
      <c r="L62" s="13">
        <f t="shared" si="7"/>
        <v>46.774078816332334</v>
      </c>
      <c r="M62" s="13">
        <f t="shared" si="7"/>
        <v>78.55946634392109</v>
      </c>
      <c r="N62" s="13">
        <f t="shared" si="7"/>
        <v>50.92866437951024</v>
      </c>
      <c r="O62" s="13">
        <f t="shared" si="7"/>
        <v>82.16594144734063</v>
      </c>
      <c r="P62" s="13">
        <f t="shared" si="7"/>
        <v>66.21078855051096</v>
      </c>
      <c r="Q62" s="13">
        <f t="shared" si="7"/>
        <v>64.4085700953961</v>
      </c>
      <c r="R62" s="13">
        <f t="shared" si="7"/>
        <v>12.64736095485007</v>
      </c>
      <c r="S62" s="13">
        <f t="shared" si="7"/>
        <v>26.49843311891803</v>
      </c>
      <c r="T62" s="13">
        <f t="shared" si="7"/>
        <v>77.60997433742874</v>
      </c>
      <c r="U62" s="13">
        <f t="shared" si="7"/>
        <v>32.49497143776651</v>
      </c>
      <c r="V62" s="13">
        <f t="shared" si="7"/>
        <v>59.11094345923199</v>
      </c>
      <c r="W62" s="13">
        <f t="shared" si="7"/>
        <v>70</v>
      </c>
      <c r="X62" s="13">
        <f t="shared" si="7"/>
        <v>0</v>
      </c>
      <c r="Y62" s="13">
        <f t="shared" si="7"/>
        <v>0</v>
      </c>
      <c r="Z62" s="14">
        <f t="shared" si="7"/>
        <v>70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70</v>
      </c>
      <c r="E63" s="13">
        <f t="shared" si="7"/>
        <v>70</v>
      </c>
      <c r="F63" s="13">
        <f t="shared" si="7"/>
        <v>202.72186080765925</v>
      </c>
      <c r="G63" s="13">
        <f t="shared" si="7"/>
        <v>74.11726140301583</v>
      </c>
      <c r="H63" s="13">
        <f t="shared" si="7"/>
        <v>57.425005762455136</v>
      </c>
      <c r="I63" s="13">
        <f t="shared" si="7"/>
        <v>90.07173280145375</v>
      </c>
      <c r="J63" s="13">
        <f t="shared" si="7"/>
        <v>58.276962740163285</v>
      </c>
      <c r="K63" s="13">
        <f t="shared" si="7"/>
        <v>71.3124964788512</v>
      </c>
      <c r="L63" s="13">
        <f t="shared" si="7"/>
        <v>52.26473774329944</v>
      </c>
      <c r="M63" s="13">
        <f t="shared" si="7"/>
        <v>60.90105293895359</v>
      </c>
      <c r="N63" s="13">
        <f t="shared" si="7"/>
        <v>59.93529734772052</v>
      </c>
      <c r="O63" s="13">
        <f t="shared" si="7"/>
        <v>62.08335264939039</v>
      </c>
      <c r="P63" s="13">
        <f t="shared" si="7"/>
        <v>69.43799382134912</v>
      </c>
      <c r="Q63" s="13">
        <f t="shared" si="7"/>
        <v>63.72167246104227</v>
      </c>
      <c r="R63" s="13">
        <f t="shared" si="7"/>
        <v>54.775239300475235</v>
      </c>
      <c r="S63" s="13">
        <f t="shared" si="7"/>
        <v>56.22072219149602</v>
      </c>
      <c r="T63" s="13">
        <f t="shared" si="7"/>
        <v>77.5510345592722</v>
      </c>
      <c r="U63" s="13">
        <f t="shared" si="7"/>
        <v>62.68220257652226</v>
      </c>
      <c r="V63" s="13">
        <f t="shared" si="7"/>
        <v>68.30327175722917</v>
      </c>
      <c r="W63" s="13">
        <f t="shared" si="7"/>
        <v>70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80.00820877655026</v>
      </c>
      <c r="E64" s="13">
        <f t="shared" si="7"/>
        <v>80.00820877655026</v>
      </c>
      <c r="F64" s="13">
        <f t="shared" si="7"/>
        <v>161.43999775679444</v>
      </c>
      <c r="G64" s="13">
        <f t="shared" si="7"/>
        <v>70.38381107118433</v>
      </c>
      <c r="H64" s="13">
        <f t="shared" si="7"/>
        <v>105.24812416530096</v>
      </c>
      <c r="I64" s="13">
        <f t="shared" si="7"/>
        <v>103.97881755577217</v>
      </c>
      <c r="J64" s="13">
        <f t="shared" si="7"/>
        <v>65.22077021485192</v>
      </c>
      <c r="K64" s="13">
        <f t="shared" si="7"/>
        <v>95.61527835895774</v>
      </c>
      <c r="L64" s="13">
        <f t="shared" si="7"/>
        <v>81.582815308568</v>
      </c>
      <c r="M64" s="13">
        <f t="shared" si="7"/>
        <v>80.1459817879493</v>
      </c>
      <c r="N64" s="13">
        <f t="shared" si="7"/>
        <v>41.994866836736676</v>
      </c>
      <c r="O64" s="13">
        <f t="shared" si="7"/>
        <v>71.37613202873945</v>
      </c>
      <c r="P64" s="13">
        <f t="shared" si="7"/>
        <v>133.11758587436674</v>
      </c>
      <c r="Q64" s="13">
        <f t="shared" si="7"/>
        <v>81.07907401658368</v>
      </c>
      <c r="R64" s="13">
        <f t="shared" si="7"/>
        <v>58.25478505397359</v>
      </c>
      <c r="S64" s="13">
        <f t="shared" si="7"/>
        <v>44.55706374289111</v>
      </c>
      <c r="T64" s="13">
        <f t="shared" si="7"/>
        <v>99.68388980576361</v>
      </c>
      <c r="U64" s="13">
        <f t="shared" si="7"/>
        <v>67.25594543074088</v>
      </c>
      <c r="V64" s="13">
        <f t="shared" si="7"/>
        <v>82.48564268277501</v>
      </c>
      <c r="W64" s="13">
        <f t="shared" si="7"/>
        <v>80.00820877655026</v>
      </c>
      <c r="X64" s="13">
        <f t="shared" si="7"/>
        <v>0</v>
      </c>
      <c r="Y64" s="13">
        <f t="shared" si="7"/>
        <v>0</v>
      </c>
      <c r="Z64" s="14">
        <f t="shared" si="7"/>
        <v>80.00820877655026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70.0091043229837</v>
      </c>
      <c r="E66" s="16">
        <f t="shared" si="7"/>
        <v>70.0091043229837</v>
      </c>
      <c r="F66" s="16">
        <f t="shared" si="7"/>
        <v>100</v>
      </c>
      <c r="G66" s="16">
        <f t="shared" si="7"/>
        <v>205.3388128765107</v>
      </c>
      <c r="H66" s="16">
        <f t="shared" si="7"/>
        <v>322.1652302138154</v>
      </c>
      <c r="I66" s="16">
        <f t="shared" si="7"/>
        <v>206.54560923631476</v>
      </c>
      <c r="J66" s="16">
        <f t="shared" si="7"/>
        <v>100</v>
      </c>
      <c r="K66" s="16">
        <f t="shared" si="7"/>
        <v>377.96876428114433</v>
      </c>
      <c r="L66" s="16">
        <f t="shared" si="7"/>
        <v>97.82820097244732</v>
      </c>
      <c r="M66" s="16">
        <f t="shared" si="7"/>
        <v>195.48817328451338</v>
      </c>
      <c r="N66" s="16">
        <f t="shared" si="7"/>
        <v>100</v>
      </c>
      <c r="O66" s="16">
        <f t="shared" si="7"/>
        <v>52.83006655172616</v>
      </c>
      <c r="P66" s="16">
        <f t="shared" si="7"/>
        <v>80.62853573039948</v>
      </c>
      <c r="Q66" s="16">
        <f t="shared" si="7"/>
        <v>77.78674682782291</v>
      </c>
      <c r="R66" s="16">
        <f t="shared" si="7"/>
        <v>100</v>
      </c>
      <c r="S66" s="16">
        <f t="shared" si="7"/>
        <v>100</v>
      </c>
      <c r="T66" s="16">
        <f t="shared" si="7"/>
        <v>94.53386463102046</v>
      </c>
      <c r="U66" s="16">
        <f t="shared" si="7"/>
        <v>98.16790657017553</v>
      </c>
      <c r="V66" s="16">
        <f t="shared" si="7"/>
        <v>143.100326093306</v>
      </c>
      <c r="W66" s="16">
        <f t="shared" si="7"/>
        <v>70.0091043229837</v>
      </c>
      <c r="X66" s="16">
        <f t="shared" si="7"/>
        <v>0</v>
      </c>
      <c r="Y66" s="16">
        <f t="shared" si="7"/>
        <v>0</v>
      </c>
      <c r="Z66" s="17">
        <f t="shared" si="7"/>
        <v>70.0091043229837</v>
      </c>
    </row>
    <row r="67" spans="1:26" ht="12.75" hidden="1">
      <c r="A67" s="41" t="s">
        <v>286</v>
      </c>
      <c r="B67" s="24">
        <v>28515452</v>
      </c>
      <c r="C67" s="24"/>
      <c r="D67" s="25">
        <v>29045168</v>
      </c>
      <c r="E67" s="26">
        <v>37845168</v>
      </c>
      <c r="F67" s="26">
        <v>30236732</v>
      </c>
      <c r="G67" s="26">
        <v>-1002299</v>
      </c>
      <c r="H67" s="26">
        <v>67632</v>
      </c>
      <c r="I67" s="26">
        <v>29302065</v>
      </c>
      <c r="J67" s="26">
        <v>950477</v>
      </c>
      <c r="K67" s="26">
        <v>649548</v>
      </c>
      <c r="L67" s="26">
        <v>839660</v>
      </c>
      <c r="M67" s="26">
        <v>2439685</v>
      </c>
      <c r="N67" s="26">
        <v>849173</v>
      </c>
      <c r="O67" s="26">
        <v>764087</v>
      </c>
      <c r="P67" s="26">
        <v>801388</v>
      </c>
      <c r="Q67" s="26">
        <v>2414648</v>
      </c>
      <c r="R67" s="26">
        <v>932623</v>
      </c>
      <c r="S67" s="26">
        <v>942752</v>
      </c>
      <c r="T67" s="26">
        <v>647319</v>
      </c>
      <c r="U67" s="26">
        <v>2522694</v>
      </c>
      <c r="V67" s="26">
        <v>36679092</v>
      </c>
      <c r="W67" s="26">
        <v>29045168</v>
      </c>
      <c r="X67" s="26"/>
      <c r="Y67" s="25"/>
      <c r="Z67" s="27">
        <v>37845168</v>
      </c>
    </row>
    <row r="68" spans="1:26" ht="12.75" hidden="1">
      <c r="A68" s="37" t="s">
        <v>31</v>
      </c>
      <c r="B68" s="19">
        <v>18405628</v>
      </c>
      <c r="C68" s="19"/>
      <c r="D68" s="20">
        <v>18000000</v>
      </c>
      <c r="E68" s="21">
        <v>26800000</v>
      </c>
      <c r="F68" s="21">
        <v>29474044</v>
      </c>
      <c r="G68" s="21">
        <v>-2027446</v>
      </c>
      <c r="H68" s="21">
        <v>-712326</v>
      </c>
      <c r="I68" s="21">
        <v>26734272</v>
      </c>
      <c r="J68" s="21">
        <v>1</v>
      </c>
      <c r="K68" s="21">
        <v>-641</v>
      </c>
      <c r="L68" s="21">
        <v>-319</v>
      </c>
      <c r="M68" s="21">
        <v>-959</v>
      </c>
      <c r="N68" s="21">
        <v>-319</v>
      </c>
      <c r="O68" s="21">
        <v>-319</v>
      </c>
      <c r="P68" s="21">
        <v>-319</v>
      </c>
      <c r="Q68" s="21">
        <v>-957</v>
      </c>
      <c r="R68" s="21"/>
      <c r="S68" s="21">
        <v>8590</v>
      </c>
      <c r="T68" s="21">
        <v>-967</v>
      </c>
      <c r="U68" s="21">
        <v>7623</v>
      </c>
      <c r="V68" s="21">
        <v>26739979</v>
      </c>
      <c r="W68" s="21">
        <v>18000000</v>
      </c>
      <c r="X68" s="21"/>
      <c r="Y68" s="20"/>
      <c r="Z68" s="23">
        <v>26800000</v>
      </c>
    </row>
    <row r="69" spans="1:26" ht="12.75" hidden="1">
      <c r="A69" s="38" t="s">
        <v>32</v>
      </c>
      <c r="B69" s="19">
        <v>8256899</v>
      </c>
      <c r="C69" s="19"/>
      <c r="D69" s="20">
        <v>9261400</v>
      </c>
      <c r="E69" s="21">
        <v>9261400</v>
      </c>
      <c r="F69" s="21">
        <v>593773</v>
      </c>
      <c r="G69" s="21">
        <v>864793</v>
      </c>
      <c r="H69" s="21">
        <v>622626</v>
      </c>
      <c r="I69" s="21">
        <v>2081192</v>
      </c>
      <c r="J69" s="21">
        <v>786318</v>
      </c>
      <c r="K69" s="21">
        <v>475133</v>
      </c>
      <c r="L69" s="21">
        <v>673389</v>
      </c>
      <c r="M69" s="21">
        <v>1934840</v>
      </c>
      <c r="N69" s="21">
        <v>680677</v>
      </c>
      <c r="O69" s="21">
        <v>594463</v>
      </c>
      <c r="P69" s="21">
        <v>628829</v>
      </c>
      <c r="Q69" s="21">
        <v>1903969</v>
      </c>
      <c r="R69" s="21">
        <v>757848</v>
      </c>
      <c r="S69" s="21">
        <v>754513</v>
      </c>
      <c r="T69" s="21">
        <v>469604</v>
      </c>
      <c r="U69" s="21">
        <v>1981965</v>
      </c>
      <c r="V69" s="21">
        <v>7901966</v>
      </c>
      <c r="W69" s="21">
        <v>9261400</v>
      </c>
      <c r="X69" s="21"/>
      <c r="Y69" s="20"/>
      <c r="Z69" s="23">
        <v>9261400</v>
      </c>
    </row>
    <row r="70" spans="1:26" ht="12.75" hidden="1">
      <c r="A70" s="39" t="s">
        <v>103</v>
      </c>
      <c r="B70" s="19">
        <v>2912792</v>
      </c>
      <c r="C70" s="19"/>
      <c r="D70" s="20">
        <v>3769700</v>
      </c>
      <c r="E70" s="21">
        <v>3769700</v>
      </c>
      <c r="F70" s="21">
        <v>340221</v>
      </c>
      <c r="G70" s="21">
        <v>396624</v>
      </c>
      <c r="H70" s="21">
        <v>180881</v>
      </c>
      <c r="I70" s="21">
        <v>917726</v>
      </c>
      <c r="J70" s="21">
        <v>321106</v>
      </c>
      <c r="K70" s="21">
        <v>58638</v>
      </c>
      <c r="L70" s="21">
        <v>260440</v>
      </c>
      <c r="M70" s="21">
        <v>640184</v>
      </c>
      <c r="N70" s="21">
        <v>204359</v>
      </c>
      <c r="O70" s="21">
        <v>159933</v>
      </c>
      <c r="P70" s="21">
        <v>208625</v>
      </c>
      <c r="Q70" s="21">
        <v>572917</v>
      </c>
      <c r="R70" s="21">
        <v>284992</v>
      </c>
      <c r="S70" s="21">
        <v>302389</v>
      </c>
      <c r="T70" s="21">
        <v>45045</v>
      </c>
      <c r="U70" s="21">
        <v>632426</v>
      </c>
      <c r="V70" s="21">
        <v>2763253</v>
      </c>
      <c r="W70" s="21">
        <v>3769700</v>
      </c>
      <c r="X70" s="21"/>
      <c r="Y70" s="20"/>
      <c r="Z70" s="23">
        <v>3769700</v>
      </c>
    </row>
    <row r="71" spans="1:26" ht="12.75" hidden="1">
      <c r="A71" s="39" t="s">
        <v>104</v>
      </c>
      <c r="B71" s="19">
        <v>766583</v>
      </c>
      <c r="C71" s="19"/>
      <c r="D71" s="20">
        <v>750000</v>
      </c>
      <c r="E71" s="21">
        <v>750000</v>
      </c>
      <c r="F71" s="21">
        <v>45723</v>
      </c>
      <c r="G71" s="21">
        <v>65728</v>
      </c>
      <c r="H71" s="21">
        <v>52539</v>
      </c>
      <c r="I71" s="21">
        <v>163990</v>
      </c>
      <c r="J71" s="21">
        <v>51385</v>
      </c>
      <c r="K71" s="21">
        <v>34497</v>
      </c>
      <c r="L71" s="21">
        <v>56232</v>
      </c>
      <c r="M71" s="21">
        <v>142114</v>
      </c>
      <c r="N71" s="21">
        <v>67624</v>
      </c>
      <c r="O71" s="21">
        <v>47342</v>
      </c>
      <c r="P71" s="21">
        <v>39338</v>
      </c>
      <c r="Q71" s="21">
        <v>154304</v>
      </c>
      <c r="R71" s="21">
        <v>81772</v>
      </c>
      <c r="S71" s="21">
        <v>60630</v>
      </c>
      <c r="T71" s="21">
        <v>44033</v>
      </c>
      <c r="U71" s="21">
        <v>186435</v>
      </c>
      <c r="V71" s="21">
        <v>646843</v>
      </c>
      <c r="W71" s="21">
        <v>750000</v>
      </c>
      <c r="X71" s="21"/>
      <c r="Y71" s="20"/>
      <c r="Z71" s="23">
        <v>750000</v>
      </c>
    </row>
    <row r="72" spans="1:26" ht="12.75" hidden="1">
      <c r="A72" s="39" t="s">
        <v>105</v>
      </c>
      <c r="B72" s="19">
        <v>1892872</v>
      </c>
      <c r="C72" s="19"/>
      <c r="D72" s="20">
        <v>1818000</v>
      </c>
      <c r="E72" s="21">
        <v>1818000</v>
      </c>
      <c r="F72" s="21">
        <v>65176</v>
      </c>
      <c r="G72" s="21">
        <v>149478</v>
      </c>
      <c r="H72" s="21">
        <v>151845</v>
      </c>
      <c r="I72" s="21">
        <v>366499</v>
      </c>
      <c r="J72" s="21">
        <v>162910</v>
      </c>
      <c r="K72" s="21">
        <v>159749</v>
      </c>
      <c r="L72" s="21">
        <v>143085</v>
      </c>
      <c r="M72" s="21">
        <v>465744</v>
      </c>
      <c r="N72" s="21">
        <v>151153</v>
      </c>
      <c r="O72" s="21">
        <v>150997</v>
      </c>
      <c r="P72" s="21">
        <v>143397</v>
      </c>
      <c r="Q72" s="21">
        <v>445547</v>
      </c>
      <c r="R72" s="21">
        <v>148558</v>
      </c>
      <c r="S72" s="21">
        <v>150071</v>
      </c>
      <c r="T72" s="21">
        <v>144216</v>
      </c>
      <c r="U72" s="21">
        <v>442845</v>
      </c>
      <c r="V72" s="21">
        <v>1720635</v>
      </c>
      <c r="W72" s="21">
        <v>1818000</v>
      </c>
      <c r="X72" s="21"/>
      <c r="Y72" s="20"/>
      <c r="Z72" s="23">
        <v>1818000</v>
      </c>
    </row>
    <row r="73" spans="1:26" ht="12.75" hidden="1">
      <c r="A73" s="39" t="s">
        <v>106</v>
      </c>
      <c r="B73" s="19">
        <v>2684652</v>
      </c>
      <c r="C73" s="19"/>
      <c r="D73" s="20">
        <v>2923700</v>
      </c>
      <c r="E73" s="21">
        <v>2923700</v>
      </c>
      <c r="F73" s="21">
        <v>142653</v>
      </c>
      <c r="G73" s="21">
        <v>252963</v>
      </c>
      <c r="H73" s="21">
        <v>237361</v>
      </c>
      <c r="I73" s="21">
        <v>632977</v>
      </c>
      <c r="J73" s="21">
        <v>250917</v>
      </c>
      <c r="K73" s="21">
        <v>222249</v>
      </c>
      <c r="L73" s="21">
        <v>213632</v>
      </c>
      <c r="M73" s="21">
        <v>686798</v>
      </c>
      <c r="N73" s="21">
        <v>257541</v>
      </c>
      <c r="O73" s="21">
        <v>236191</v>
      </c>
      <c r="P73" s="21">
        <v>237469</v>
      </c>
      <c r="Q73" s="21">
        <v>731201</v>
      </c>
      <c r="R73" s="21">
        <v>242526</v>
      </c>
      <c r="S73" s="21">
        <v>241423</v>
      </c>
      <c r="T73" s="21">
        <v>236310</v>
      </c>
      <c r="U73" s="21">
        <v>720259</v>
      </c>
      <c r="V73" s="21">
        <v>2771235</v>
      </c>
      <c r="W73" s="21">
        <v>2923700</v>
      </c>
      <c r="X73" s="21"/>
      <c r="Y73" s="20"/>
      <c r="Z73" s="23">
        <v>2923700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1852925</v>
      </c>
      <c r="C75" s="28"/>
      <c r="D75" s="29">
        <v>1783768</v>
      </c>
      <c r="E75" s="30">
        <v>1783768</v>
      </c>
      <c r="F75" s="30">
        <v>168915</v>
      </c>
      <c r="G75" s="30">
        <v>160354</v>
      </c>
      <c r="H75" s="30">
        <v>157332</v>
      </c>
      <c r="I75" s="30">
        <v>486601</v>
      </c>
      <c r="J75" s="30">
        <v>164158</v>
      </c>
      <c r="K75" s="30">
        <v>175056</v>
      </c>
      <c r="L75" s="30">
        <v>166590</v>
      </c>
      <c r="M75" s="30">
        <v>505804</v>
      </c>
      <c r="N75" s="30">
        <v>168815</v>
      </c>
      <c r="O75" s="30">
        <v>169943</v>
      </c>
      <c r="P75" s="30">
        <v>172878</v>
      </c>
      <c r="Q75" s="30">
        <v>511636</v>
      </c>
      <c r="R75" s="30">
        <v>174775</v>
      </c>
      <c r="S75" s="30">
        <v>179649</v>
      </c>
      <c r="T75" s="30">
        <v>178682</v>
      </c>
      <c r="U75" s="30">
        <v>533106</v>
      </c>
      <c r="V75" s="30">
        <v>2037147</v>
      </c>
      <c r="W75" s="30">
        <v>1783768</v>
      </c>
      <c r="X75" s="30"/>
      <c r="Y75" s="29"/>
      <c r="Z75" s="31">
        <v>1783768</v>
      </c>
    </row>
    <row r="76" spans="1:26" ht="12.75" hidden="1">
      <c r="A76" s="42" t="s">
        <v>287</v>
      </c>
      <c r="B76" s="32">
        <v>17487274</v>
      </c>
      <c r="C76" s="32"/>
      <c r="D76" s="33">
        <v>21001600</v>
      </c>
      <c r="E76" s="34">
        <v>21001600</v>
      </c>
      <c r="F76" s="34">
        <v>1068955</v>
      </c>
      <c r="G76" s="34">
        <v>19174804</v>
      </c>
      <c r="H76" s="34">
        <v>1761622</v>
      </c>
      <c r="I76" s="34">
        <v>22005381</v>
      </c>
      <c r="J76" s="34">
        <v>1153271</v>
      </c>
      <c r="K76" s="34">
        <v>1737073</v>
      </c>
      <c r="L76" s="34">
        <v>1145433</v>
      </c>
      <c r="M76" s="34">
        <v>4035777</v>
      </c>
      <c r="N76" s="34">
        <v>1140979</v>
      </c>
      <c r="O76" s="34">
        <v>1073896</v>
      </c>
      <c r="P76" s="34">
        <v>1282139</v>
      </c>
      <c r="Q76" s="34">
        <v>3497014</v>
      </c>
      <c r="R76" s="34">
        <v>931509</v>
      </c>
      <c r="S76" s="34">
        <v>1019092</v>
      </c>
      <c r="T76" s="34">
        <v>1274831</v>
      </c>
      <c r="U76" s="34">
        <v>3225432</v>
      </c>
      <c r="V76" s="34">
        <v>32763604</v>
      </c>
      <c r="W76" s="34">
        <v>21001600</v>
      </c>
      <c r="X76" s="34"/>
      <c r="Y76" s="33"/>
      <c r="Z76" s="35">
        <v>21001600</v>
      </c>
    </row>
    <row r="77" spans="1:26" ht="12.75" hidden="1">
      <c r="A77" s="37" t="s">
        <v>31</v>
      </c>
      <c r="B77" s="19">
        <v>9230375</v>
      </c>
      <c r="C77" s="19"/>
      <c r="D77" s="20">
        <v>12600000</v>
      </c>
      <c r="E77" s="21">
        <v>12600000</v>
      </c>
      <c r="F77" s="21">
        <v>230299</v>
      </c>
      <c r="G77" s="21">
        <v>18045297</v>
      </c>
      <c r="H77" s="21">
        <v>488695</v>
      </c>
      <c r="I77" s="21">
        <v>18764291</v>
      </c>
      <c r="J77" s="21">
        <v>479379</v>
      </c>
      <c r="K77" s="21">
        <v>481527</v>
      </c>
      <c r="L77" s="21">
        <v>486782</v>
      </c>
      <c r="M77" s="21">
        <v>1447688</v>
      </c>
      <c r="N77" s="21">
        <v>505217</v>
      </c>
      <c r="O77" s="21">
        <v>391805</v>
      </c>
      <c r="P77" s="21">
        <v>460934</v>
      </c>
      <c r="Q77" s="21">
        <v>1357956</v>
      </c>
      <c r="R77" s="21">
        <v>388018</v>
      </c>
      <c r="S77" s="21">
        <v>506215</v>
      </c>
      <c r="T77" s="21">
        <v>376604</v>
      </c>
      <c r="U77" s="21">
        <v>1270837</v>
      </c>
      <c r="V77" s="21">
        <v>22840772</v>
      </c>
      <c r="W77" s="21">
        <v>12600000</v>
      </c>
      <c r="X77" s="21"/>
      <c r="Y77" s="20"/>
      <c r="Z77" s="23">
        <v>12600000</v>
      </c>
    </row>
    <row r="78" spans="1:26" ht="12.75" hidden="1">
      <c r="A78" s="38" t="s">
        <v>32</v>
      </c>
      <c r="B78" s="19">
        <v>8256899</v>
      </c>
      <c r="C78" s="19"/>
      <c r="D78" s="20">
        <v>7152800</v>
      </c>
      <c r="E78" s="21">
        <v>7152800</v>
      </c>
      <c r="F78" s="21">
        <v>669741</v>
      </c>
      <c r="G78" s="21">
        <v>800238</v>
      </c>
      <c r="H78" s="21">
        <v>766058</v>
      </c>
      <c r="I78" s="21">
        <v>2236037</v>
      </c>
      <c r="J78" s="21">
        <v>509734</v>
      </c>
      <c r="K78" s="21">
        <v>593889</v>
      </c>
      <c r="L78" s="21">
        <v>495679</v>
      </c>
      <c r="M78" s="21">
        <v>1599302</v>
      </c>
      <c r="N78" s="21">
        <v>466947</v>
      </c>
      <c r="O78" s="21">
        <v>592310</v>
      </c>
      <c r="P78" s="21">
        <v>681816</v>
      </c>
      <c r="Q78" s="21">
        <v>1741073</v>
      </c>
      <c r="R78" s="21">
        <v>368716</v>
      </c>
      <c r="S78" s="21">
        <v>333228</v>
      </c>
      <c r="T78" s="21">
        <v>729312</v>
      </c>
      <c r="U78" s="21">
        <v>1431256</v>
      </c>
      <c r="V78" s="21">
        <v>7007668</v>
      </c>
      <c r="W78" s="21">
        <v>7152800</v>
      </c>
      <c r="X78" s="21"/>
      <c r="Y78" s="20"/>
      <c r="Z78" s="23">
        <v>7152800</v>
      </c>
    </row>
    <row r="79" spans="1:26" ht="12.75" hidden="1">
      <c r="A79" s="39" t="s">
        <v>103</v>
      </c>
      <c r="B79" s="19">
        <v>2912792</v>
      </c>
      <c r="C79" s="19"/>
      <c r="D79" s="20">
        <v>3016000</v>
      </c>
      <c r="E79" s="21">
        <v>3016000</v>
      </c>
      <c r="F79" s="21">
        <v>256631</v>
      </c>
      <c r="G79" s="21">
        <v>471498</v>
      </c>
      <c r="H79" s="21">
        <v>408890</v>
      </c>
      <c r="I79" s="21">
        <v>1137019</v>
      </c>
      <c r="J79" s="21">
        <v>191799</v>
      </c>
      <c r="K79" s="21">
        <v>241468</v>
      </c>
      <c r="L79" s="21">
        <v>220307</v>
      </c>
      <c r="M79" s="21">
        <v>653574</v>
      </c>
      <c r="N79" s="21">
        <v>233759</v>
      </c>
      <c r="O79" s="21">
        <v>291083</v>
      </c>
      <c r="P79" s="21">
        <v>240085</v>
      </c>
      <c r="Q79" s="21">
        <v>764927</v>
      </c>
      <c r="R79" s="21">
        <v>135718</v>
      </c>
      <c r="S79" s="21">
        <v>125220</v>
      </c>
      <c r="T79" s="21">
        <v>347734</v>
      </c>
      <c r="U79" s="21">
        <v>608672</v>
      </c>
      <c r="V79" s="21">
        <v>3164192</v>
      </c>
      <c r="W79" s="21">
        <v>3016000</v>
      </c>
      <c r="X79" s="21"/>
      <c r="Y79" s="20"/>
      <c r="Z79" s="23">
        <v>3016000</v>
      </c>
    </row>
    <row r="80" spans="1:26" ht="12.75" hidden="1">
      <c r="A80" s="39" t="s">
        <v>104</v>
      </c>
      <c r="B80" s="19">
        <v>766583</v>
      </c>
      <c r="C80" s="19"/>
      <c r="D80" s="20">
        <v>525000</v>
      </c>
      <c r="E80" s="21">
        <v>525000</v>
      </c>
      <c r="F80" s="21">
        <v>50685</v>
      </c>
      <c r="G80" s="21">
        <v>39906</v>
      </c>
      <c r="H80" s="21">
        <v>20153</v>
      </c>
      <c r="I80" s="21">
        <v>110744</v>
      </c>
      <c r="J80" s="21">
        <v>59346</v>
      </c>
      <c r="K80" s="21">
        <v>25996</v>
      </c>
      <c r="L80" s="21">
        <v>26302</v>
      </c>
      <c r="M80" s="21">
        <v>111644</v>
      </c>
      <c r="N80" s="21">
        <v>34440</v>
      </c>
      <c r="O80" s="21">
        <v>38899</v>
      </c>
      <c r="P80" s="21">
        <v>26046</v>
      </c>
      <c r="Q80" s="21">
        <v>99385</v>
      </c>
      <c r="R80" s="21">
        <v>10342</v>
      </c>
      <c r="S80" s="21">
        <v>16066</v>
      </c>
      <c r="T80" s="21">
        <v>34174</v>
      </c>
      <c r="U80" s="21">
        <v>60582</v>
      </c>
      <c r="V80" s="21">
        <v>382355</v>
      </c>
      <c r="W80" s="21">
        <v>525000</v>
      </c>
      <c r="X80" s="21"/>
      <c r="Y80" s="20"/>
      <c r="Z80" s="23">
        <v>525000</v>
      </c>
    </row>
    <row r="81" spans="1:26" ht="12.75" hidden="1">
      <c r="A81" s="39" t="s">
        <v>105</v>
      </c>
      <c r="B81" s="19">
        <v>1892872</v>
      </c>
      <c r="C81" s="19"/>
      <c r="D81" s="20">
        <v>1272600</v>
      </c>
      <c r="E81" s="21">
        <v>1272600</v>
      </c>
      <c r="F81" s="21">
        <v>132126</v>
      </c>
      <c r="G81" s="21">
        <v>110789</v>
      </c>
      <c r="H81" s="21">
        <v>87197</v>
      </c>
      <c r="I81" s="21">
        <v>330112</v>
      </c>
      <c r="J81" s="21">
        <v>94939</v>
      </c>
      <c r="K81" s="21">
        <v>113921</v>
      </c>
      <c r="L81" s="21">
        <v>74783</v>
      </c>
      <c r="M81" s="21">
        <v>283643</v>
      </c>
      <c r="N81" s="21">
        <v>90594</v>
      </c>
      <c r="O81" s="21">
        <v>93744</v>
      </c>
      <c r="P81" s="21">
        <v>99572</v>
      </c>
      <c r="Q81" s="21">
        <v>283910</v>
      </c>
      <c r="R81" s="21">
        <v>81373</v>
      </c>
      <c r="S81" s="21">
        <v>84371</v>
      </c>
      <c r="T81" s="21">
        <v>111841</v>
      </c>
      <c r="U81" s="21">
        <v>277585</v>
      </c>
      <c r="V81" s="21">
        <v>1175250</v>
      </c>
      <c r="W81" s="21">
        <v>1272600</v>
      </c>
      <c r="X81" s="21"/>
      <c r="Y81" s="20"/>
      <c r="Z81" s="23">
        <v>1272600</v>
      </c>
    </row>
    <row r="82" spans="1:26" ht="12.75" hidden="1">
      <c r="A82" s="39" t="s">
        <v>106</v>
      </c>
      <c r="B82" s="19">
        <v>2684652</v>
      </c>
      <c r="C82" s="19"/>
      <c r="D82" s="20">
        <v>2339200</v>
      </c>
      <c r="E82" s="21">
        <v>2339200</v>
      </c>
      <c r="F82" s="21">
        <v>230299</v>
      </c>
      <c r="G82" s="21">
        <v>178045</v>
      </c>
      <c r="H82" s="21">
        <v>249818</v>
      </c>
      <c r="I82" s="21">
        <v>658162</v>
      </c>
      <c r="J82" s="21">
        <v>163650</v>
      </c>
      <c r="K82" s="21">
        <v>212504</v>
      </c>
      <c r="L82" s="21">
        <v>174287</v>
      </c>
      <c r="M82" s="21">
        <v>550441</v>
      </c>
      <c r="N82" s="21">
        <v>108154</v>
      </c>
      <c r="O82" s="21">
        <v>168584</v>
      </c>
      <c r="P82" s="21">
        <v>316113</v>
      </c>
      <c r="Q82" s="21">
        <v>592851</v>
      </c>
      <c r="R82" s="21">
        <v>141283</v>
      </c>
      <c r="S82" s="21">
        <v>107571</v>
      </c>
      <c r="T82" s="21">
        <v>235563</v>
      </c>
      <c r="U82" s="21">
        <v>484417</v>
      </c>
      <c r="V82" s="21">
        <v>2285871</v>
      </c>
      <c r="W82" s="21">
        <v>2339200</v>
      </c>
      <c r="X82" s="21"/>
      <c r="Y82" s="20"/>
      <c r="Z82" s="23">
        <v>2339200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1248800</v>
      </c>
      <c r="E84" s="30">
        <v>1248800</v>
      </c>
      <c r="F84" s="30">
        <v>168915</v>
      </c>
      <c r="G84" s="30">
        <v>329269</v>
      </c>
      <c r="H84" s="30">
        <v>506869</v>
      </c>
      <c r="I84" s="30">
        <v>1005053</v>
      </c>
      <c r="J84" s="30">
        <v>164158</v>
      </c>
      <c r="K84" s="30">
        <v>661657</v>
      </c>
      <c r="L84" s="30">
        <v>162972</v>
      </c>
      <c r="M84" s="30">
        <v>988787</v>
      </c>
      <c r="N84" s="30">
        <v>168815</v>
      </c>
      <c r="O84" s="30">
        <v>89781</v>
      </c>
      <c r="P84" s="30">
        <v>139389</v>
      </c>
      <c r="Q84" s="30">
        <v>397985</v>
      </c>
      <c r="R84" s="30">
        <v>174775</v>
      </c>
      <c r="S84" s="30">
        <v>179649</v>
      </c>
      <c r="T84" s="30">
        <v>168915</v>
      </c>
      <c r="U84" s="30">
        <v>523339</v>
      </c>
      <c r="V84" s="30">
        <v>2915164</v>
      </c>
      <c r="W84" s="30">
        <v>1248800</v>
      </c>
      <c r="X84" s="30"/>
      <c r="Y84" s="29"/>
      <c r="Z84" s="31">
        <v>1248800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3782084</v>
      </c>
      <c r="D5" s="357">
        <f t="shared" si="0"/>
        <v>0</v>
      </c>
      <c r="E5" s="356">
        <f t="shared" si="0"/>
        <v>4071000</v>
      </c>
      <c r="F5" s="358">
        <f t="shared" si="0"/>
        <v>4071000</v>
      </c>
      <c r="G5" s="358">
        <f t="shared" si="0"/>
        <v>92878</v>
      </c>
      <c r="H5" s="356">
        <f t="shared" si="0"/>
        <v>319830</v>
      </c>
      <c r="I5" s="356">
        <f t="shared" si="0"/>
        <v>1123409</v>
      </c>
      <c r="J5" s="358">
        <f t="shared" si="0"/>
        <v>1536117</v>
      </c>
      <c r="K5" s="358">
        <f t="shared" si="0"/>
        <v>700287</v>
      </c>
      <c r="L5" s="356">
        <f t="shared" si="0"/>
        <v>246173</v>
      </c>
      <c r="M5" s="356">
        <f t="shared" si="0"/>
        <v>449396</v>
      </c>
      <c r="N5" s="358">
        <f t="shared" si="0"/>
        <v>1395856</v>
      </c>
      <c r="O5" s="358">
        <f t="shared" si="0"/>
        <v>218414</v>
      </c>
      <c r="P5" s="356">
        <f t="shared" si="0"/>
        <v>282795</v>
      </c>
      <c r="Q5" s="356">
        <f t="shared" si="0"/>
        <v>320221</v>
      </c>
      <c r="R5" s="358">
        <f t="shared" si="0"/>
        <v>821430</v>
      </c>
      <c r="S5" s="358">
        <f t="shared" si="0"/>
        <v>1107616</v>
      </c>
      <c r="T5" s="356">
        <f t="shared" si="0"/>
        <v>463772</v>
      </c>
      <c r="U5" s="356">
        <f t="shared" si="0"/>
        <v>493958</v>
      </c>
      <c r="V5" s="358">
        <f t="shared" si="0"/>
        <v>2065346</v>
      </c>
      <c r="W5" s="358">
        <f t="shared" si="0"/>
        <v>5818749</v>
      </c>
      <c r="X5" s="356">
        <f t="shared" si="0"/>
        <v>4071000</v>
      </c>
      <c r="Y5" s="358">
        <f t="shared" si="0"/>
        <v>1747749</v>
      </c>
      <c r="Z5" s="359">
        <f>+IF(X5&lt;&gt;0,+(Y5/X5)*100,0)</f>
        <v>42.93168754605748</v>
      </c>
      <c r="AA5" s="360">
        <f>+AA6+AA8+AA11+AA13+AA15</f>
        <v>4071000</v>
      </c>
    </row>
    <row r="6" spans="1:27" ht="12.75">
      <c r="A6" s="361" t="s">
        <v>205</v>
      </c>
      <c r="B6" s="142"/>
      <c r="C6" s="60">
        <f>+C7</f>
        <v>872506</v>
      </c>
      <c r="D6" s="340">
        <f aca="true" t="shared" si="1" ref="D6:AA6">+D7</f>
        <v>0</v>
      </c>
      <c r="E6" s="60">
        <f t="shared" si="1"/>
        <v>449000</v>
      </c>
      <c r="F6" s="59">
        <f t="shared" si="1"/>
        <v>449000</v>
      </c>
      <c r="G6" s="59">
        <f t="shared" si="1"/>
        <v>92878</v>
      </c>
      <c r="H6" s="60">
        <f t="shared" si="1"/>
        <v>1179</v>
      </c>
      <c r="I6" s="60">
        <f t="shared" si="1"/>
        <v>0</v>
      </c>
      <c r="J6" s="59">
        <f t="shared" si="1"/>
        <v>94057</v>
      </c>
      <c r="K6" s="59">
        <f t="shared" si="1"/>
        <v>3413</v>
      </c>
      <c r="L6" s="60">
        <f t="shared" si="1"/>
        <v>0</v>
      </c>
      <c r="M6" s="60">
        <f t="shared" si="1"/>
        <v>0</v>
      </c>
      <c r="N6" s="59">
        <f t="shared" si="1"/>
        <v>3413</v>
      </c>
      <c r="O6" s="59">
        <f t="shared" si="1"/>
        <v>-11088</v>
      </c>
      <c r="P6" s="60">
        <f t="shared" si="1"/>
        <v>1364</v>
      </c>
      <c r="Q6" s="60">
        <f t="shared" si="1"/>
        <v>1317</v>
      </c>
      <c r="R6" s="59">
        <f t="shared" si="1"/>
        <v>-8407</v>
      </c>
      <c r="S6" s="59">
        <f t="shared" si="1"/>
        <v>260239</v>
      </c>
      <c r="T6" s="60">
        <f t="shared" si="1"/>
        <v>218432</v>
      </c>
      <c r="U6" s="60">
        <f t="shared" si="1"/>
        <v>34116</v>
      </c>
      <c r="V6" s="59">
        <f t="shared" si="1"/>
        <v>512787</v>
      </c>
      <c r="W6" s="59">
        <f t="shared" si="1"/>
        <v>601850</v>
      </c>
      <c r="X6" s="60">
        <f t="shared" si="1"/>
        <v>449000</v>
      </c>
      <c r="Y6" s="59">
        <f t="shared" si="1"/>
        <v>152850</v>
      </c>
      <c r="Z6" s="61">
        <f>+IF(X6&lt;&gt;0,+(Y6/X6)*100,0)</f>
        <v>34.042316258351896</v>
      </c>
      <c r="AA6" s="62">
        <f t="shared" si="1"/>
        <v>449000</v>
      </c>
    </row>
    <row r="7" spans="1:27" ht="12.75">
      <c r="A7" s="291" t="s">
        <v>229</v>
      </c>
      <c r="B7" s="142"/>
      <c r="C7" s="60">
        <v>872506</v>
      </c>
      <c r="D7" s="340"/>
      <c r="E7" s="60">
        <v>449000</v>
      </c>
      <c r="F7" s="59">
        <v>449000</v>
      </c>
      <c r="G7" s="59">
        <v>92878</v>
      </c>
      <c r="H7" s="60">
        <v>1179</v>
      </c>
      <c r="I7" s="60"/>
      <c r="J7" s="59">
        <v>94057</v>
      </c>
      <c r="K7" s="59">
        <v>3413</v>
      </c>
      <c r="L7" s="60"/>
      <c r="M7" s="60"/>
      <c r="N7" s="59">
        <v>3413</v>
      </c>
      <c r="O7" s="59">
        <v>-11088</v>
      </c>
      <c r="P7" s="60">
        <v>1364</v>
      </c>
      <c r="Q7" s="60">
        <v>1317</v>
      </c>
      <c r="R7" s="59">
        <v>-8407</v>
      </c>
      <c r="S7" s="59">
        <v>260239</v>
      </c>
      <c r="T7" s="60">
        <v>218432</v>
      </c>
      <c r="U7" s="60">
        <v>34116</v>
      </c>
      <c r="V7" s="59">
        <v>512787</v>
      </c>
      <c r="W7" s="59">
        <v>601850</v>
      </c>
      <c r="X7" s="60">
        <v>449000</v>
      </c>
      <c r="Y7" s="59">
        <v>152850</v>
      </c>
      <c r="Z7" s="61">
        <v>34.04</v>
      </c>
      <c r="AA7" s="62">
        <v>449000</v>
      </c>
    </row>
    <row r="8" spans="1:27" ht="12.75">
      <c r="A8" s="361" t="s">
        <v>206</v>
      </c>
      <c r="B8" s="142"/>
      <c r="C8" s="60">
        <f aca="true" t="shared" si="2" ref="C8:Y8">SUM(C9:C10)</f>
        <v>1459669</v>
      </c>
      <c r="D8" s="340">
        <f t="shared" si="2"/>
        <v>0</v>
      </c>
      <c r="E8" s="60">
        <f t="shared" si="2"/>
        <v>2029000</v>
      </c>
      <c r="F8" s="59">
        <f t="shared" si="2"/>
        <v>2029000</v>
      </c>
      <c r="G8" s="59">
        <f t="shared" si="2"/>
        <v>0</v>
      </c>
      <c r="H8" s="60">
        <f t="shared" si="2"/>
        <v>0</v>
      </c>
      <c r="I8" s="60">
        <f t="shared" si="2"/>
        <v>628598</v>
      </c>
      <c r="J8" s="59">
        <f t="shared" si="2"/>
        <v>628598</v>
      </c>
      <c r="K8" s="59">
        <f t="shared" si="2"/>
        <v>362157</v>
      </c>
      <c r="L8" s="60">
        <f t="shared" si="2"/>
        <v>213671</v>
      </c>
      <c r="M8" s="60">
        <f t="shared" si="2"/>
        <v>449396</v>
      </c>
      <c r="N8" s="59">
        <f t="shared" si="2"/>
        <v>1025224</v>
      </c>
      <c r="O8" s="59">
        <f t="shared" si="2"/>
        <v>23415</v>
      </c>
      <c r="P8" s="60">
        <f t="shared" si="2"/>
        <v>127415</v>
      </c>
      <c r="Q8" s="60">
        <f t="shared" si="2"/>
        <v>229162</v>
      </c>
      <c r="R8" s="59">
        <f t="shared" si="2"/>
        <v>379992</v>
      </c>
      <c r="S8" s="59">
        <f t="shared" si="2"/>
        <v>398424</v>
      </c>
      <c r="T8" s="60">
        <f t="shared" si="2"/>
        <v>226390</v>
      </c>
      <c r="U8" s="60">
        <f t="shared" si="2"/>
        <v>369056</v>
      </c>
      <c r="V8" s="59">
        <f t="shared" si="2"/>
        <v>993870</v>
      </c>
      <c r="W8" s="59">
        <f t="shared" si="2"/>
        <v>3027684</v>
      </c>
      <c r="X8" s="60">
        <f t="shared" si="2"/>
        <v>2029000</v>
      </c>
      <c r="Y8" s="59">
        <f t="shared" si="2"/>
        <v>998684</v>
      </c>
      <c r="Z8" s="61">
        <f>+IF(X8&lt;&gt;0,+(Y8/X8)*100,0)</f>
        <v>49.22050271069492</v>
      </c>
      <c r="AA8" s="62">
        <f>SUM(AA9:AA10)</f>
        <v>2029000</v>
      </c>
    </row>
    <row r="9" spans="1:27" ht="12.75">
      <c r="A9" s="291" t="s">
        <v>230</v>
      </c>
      <c r="B9" s="142"/>
      <c r="C9" s="60"/>
      <c r="D9" s="340"/>
      <c r="E9" s="60">
        <v>2029000</v>
      </c>
      <c r="F9" s="59">
        <v>2029000</v>
      </c>
      <c r="G9" s="59"/>
      <c r="H9" s="60"/>
      <c r="I9" s="60"/>
      <c r="J9" s="59"/>
      <c r="K9" s="59">
        <v>362157</v>
      </c>
      <c r="L9" s="60"/>
      <c r="M9" s="60"/>
      <c r="N9" s="59">
        <v>362157</v>
      </c>
      <c r="O9" s="59"/>
      <c r="P9" s="60"/>
      <c r="Q9" s="60">
        <v>229162</v>
      </c>
      <c r="R9" s="59">
        <v>229162</v>
      </c>
      <c r="S9" s="59"/>
      <c r="T9" s="60"/>
      <c r="U9" s="60"/>
      <c r="V9" s="59"/>
      <c r="W9" s="59">
        <v>591319</v>
      </c>
      <c r="X9" s="60">
        <v>2029000</v>
      </c>
      <c r="Y9" s="59">
        <v>-1437681</v>
      </c>
      <c r="Z9" s="61">
        <v>-70.86</v>
      </c>
      <c r="AA9" s="62">
        <v>2029000</v>
      </c>
    </row>
    <row r="10" spans="1:27" ht="12.75">
      <c r="A10" s="291" t="s">
        <v>231</v>
      </c>
      <c r="B10" s="142"/>
      <c r="C10" s="60">
        <v>1459669</v>
      </c>
      <c r="D10" s="340"/>
      <c r="E10" s="60"/>
      <c r="F10" s="59"/>
      <c r="G10" s="59"/>
      <c r="H10" s="60"/>
      <c r="I10" s="60">
        <v>628598</v>
      </c>
      <c r="J10" s="59">
        <v>628598</v>
      </c>
      <c r="K10" s="59"/>
      <c r="L10" s="60">
        <v>213671</v>
      </c>
      <c r="M10" s="60">
        <v>449396</v>
      </c>
      <c r="N10" s="59">
        <v>663067</v>
      </c>
      <c r="O10" s="59">
        <v>23415</v>
      </c>
      <c r="P10" s="60">
        <v>127415</v>
      </c>
      <c r="Q10" s="60"/>
      <c r="R10" s="59">
        <v>150830</v>
      </c>
      <c r="S10" s="59">
        <v>398424</v>
      </c>
      <c r="T10" s="60">
        <v>226390</v>
      </c>
      <c r="U10" s="60">
        <v>369056</v>
      </c>
      <c r="V10" s="59">
        <v>993870</v>
      </c>
      <c r="W10" s="59">
        <v>2436365</v>
      </c>
      <c r="X10" s="60"/>
      <c r="Y10" s="59">
        <v>2436365</v>
      </c>
      <c r="Z10" s="61"/>
      <c r="AA10" s="62"/>
    </row>
    <row r="11" spans="1:27" ht="12.75">
      <c r="A11" s="361" t="s">
        <v>207</v>
      </c>
      <c r="B11" s="142"/>
      <c r="C11" s="362">
        <f>+C12</f>
        <v>871932</v>
      </c>
      <c r="D11" s="363">
        <f aca="true" t="shared" si="3" ref="D11:AA11">+D12</f>
        <v>0</v>
      </c>
      <c r="E11" s="362">
        <f t="shared" si="3"/>
        <v>800000</v>
      </c>
      <c r="F11" s="364">
        <f t="shared" si="3"/>
        <v>800000</v>
      </c>
      <c r="G11" s="364">
        <f t="shared" si="3"/>
        <v>0</v>
      </c>
      <c r="H11" s="362">
        <f t="shared" si="3"/>
        <v>318651</v>
      </c>
      <c r="I11" s="362">
        <f t="shared" si="3"/>
        <v>166411</v>
      </c>
      <c r="J11" s="364">
        <f t="shared" si="3"/>
        <v>485062</v>
      </c>
      <c r="K11" s="364">
        <f t="shared" si="3"/>
        <v>8451</v>
      </c>
      <c r="L11" s="362">
        <f t="shared" si="3"/>
        <v>0</v>
      </c>
      <c r="M11" s="362">
        <f t="shared" si="3"/>
        <v>0</v>
      </c>
      <c r="N11" s="364">
        <f t="shared" si="3"/>
        <v>8451</v>
      </c>
      <c r="O11" s="364">
        <f t="shared" si="3"/>
        <v>49479</v>
      </c>
      <c r="P11" s="362">
        <f t="shared" si="3"/>
        <v>3016</v>
      </c>
      <c r="Q11" s="362">
        <f t="shared" si="3"/>
        <v>0</v>
      </c>
      <c r="R11" s="364">
        <f t="shared" si="3"/>
        <v>52495</v>
      </c>
      <c r="S11" s="364">
        <f t="shared" si="3"/>
        <v>0</v>
      </c>
      <c r="T11" s="362">
        <f t="shared" si="3"/>
        <v>0</v>
      </c>
      <c r="U11" s="362">
        <f t="shared" si="3"/>
        <v>71782</v>
      </c>
      <c r="V11" s="364">
        <f t="shared" si="3"/>
        <v>71782</v>
      </c>
      <c r="W11" s="364">
        <f t="shared" si="3"/>
        <v>617790</v>
      </c>
      <c r="X11" s="362">
        <f t="shared" si="3"/>
        <v>800000</v>
      </c>
      <c r="Y11" s="364">
        <f t="shared" si="3"/>
        <v>-182210</v>
      </c>
      <c r="Z11" s="365">
        <f>+IF(X11&lt;&gt;0,+(Y11/X11)*100,0)</f>
        <v>-22.77625</v>
      </c>
      <c r="AA11" s="366">
        <f t="shared" si="3"/>
        <v>800000</v>
      </c>
    </row>
    <row r="12" spans="1:27" ht="12.75">
      <c r="A12" s="291" t="s">
        <v>232</v>
      </c>
      <c r="B12" s="136"/>
      <c r="C12" s="60">
        <v>871932</v>
      </c>
      <c r="D12" s="340"/>
      <c r="E12" s="60">
        <v>800000</v>
      </c>
      <c r="F12" s="59">
        <v>800000</v>
      </c>
      <c r="G12" s="59"/>
      <c r="H12" s="60">
        <v>318651</v>
      </c>
      <c r="I12" s="60">
        <v>166411</v>
      </c>
      <c r="J12" s="59">
        <v>485062</v>
      </c>
      <c r="K12" s="59">
        <v>8451</v>
      </c>
      <c r="L12" s="60"/>
      <c r="M12" s="60"/>
      <c r="N12" s="59">
        <v>8451</v>
      </c>
      <c r="O12" s="59">
        <v>49479</v>
      </c>
      <c r="P12" s="60">
        <v>3016</v>
      </c>
      <c r="Q12" s="60"/>
      <c r="R12" s="59">
        <v>52495</v>
      </c>
      <c r="S12" s="59"/>
      <c r="T12" s="60"/>
      <c r="U12" s="60">
        <v>71782</v>
      </c>
      <c r="V12" s="59">
        <v>71782</v>
      </c>
      <c r="W12" s="59">
        <v>617790</v>
      </c>
      <c r="X12" s="60">
        <v>800000</v>
      </c>
      <c r="Y12" s="59">
        <v>-182210</v>
      </c>
      <c r="Z12" s="61">
        <v>-22.78</v>
      </c>
      <c r="AA12" s="62">
        <v>800000</v>
      </c>
    </row>
    <row r="13" spans="1:27" ht="12.75">
      <c r="A13" s="361" t="s">
        <v>208</v>
      </c>
      <c r="B13" s="136"/>
      <c r="C13" s="275">
        <f>+C14</f>
        <v>577977</v>
      </c>
      <c r="D13" s="341">
        <f aca="true" t="shared" si="4" ref="D13:AA13">+D14</f>
        <v>0</v>
      </c>
      <c r="E13" s="275">
        <f t="shared" si="4"/>
        <v>793000</v>
      </c>
      <c r="F13" s="342">
        <f t="shared" si="4"/>
        <v>793000</v>
      </c>
      <c r="G13" s="342">
        <f t="shared" si="4"/>
        <v>0</v>
      </c>
      <c r="H13" s="275">
        <f t="shared" si="4"/>
        <v>0</v>
      </c>
      <c r="I13" s="275">
        <f t="shared" si="4"/>
        <v>328400</v>
      </c>
      <c r="J13" s="342">
        <f t="shared" si="4"/>
        <v>328400</v>
      </c>
      <c r="K13" s="342">
        <f t="shared" si="4"/>
        <v>326266</v>
      </c>
      <c r="L13" s="275">
        <f t="shared" si="4"/>
        <v>32502</v>
      </c>
      <c r="M13" s="275">
        <f t="shared" si="4"/>
        <v>0</v>
      </c>
      <c r="N13" s="342">
        <f t="shared" si="4"/>
        <v>358768</v>
      </c>
      <c r="O13" s="342">
        <f t="shared" si="4"/>
        <v>156608</v>
      </c>
      <c r="P13" s="275">
        <f t="shared" si="4"/>
        <v>151000</v>
      </c>
      <c r="Q13" s="275">
        <f t="shared" si="4"/>
        <v>89742</v>
      </c>
      <c r="R13" s="342">
        <f t="shared" si="4"/>
        <v>397350</v>
      </c>
      <c r="S13" s="342">
        <f t="shared" si="4"/>
        <v>448953</v>
      </c>
      <c r="T13" s="275">
        <f t="shared" si="4"/>
        <v>18950</v>
      </c>
      <c r="U13" s="275">
        <f t="shared" si="4"/>
        <v>19004</v>
      </c>
      <c r="V13" s="342">
        <f t="shared" si="4"/>
        <v>486907</v>
      </c>
      <c r="W13" s="342">
        <f t="shared" si="4"/>
        <v>1571425</v>
      </c>
      <c r="X13" s="275">
        <f t="shared" si="4"/>
        <v>793000</v>
      </c>
      <c r="Y13" s="342">
        <f t="shared" si="4"/>
        <v>778425</v>
      </c>
      <c r="Z13" s="335">
        <f>+IF(X13&lt;&gt;0,+(Y13/X13)*100,0)</f>
        <v>98.16204287515762</v>
      </c>
      <c r="AA13" s="273">
        <f t="shared" si="4"/>
        <v>793000</v>
      </c>
    </row>
    <row r="14" spans="1:27" ht="12.75">
      <c r="A14" s="291" t="s">
        <v>233</v>
      </c>
      <c r="B14" s="136"/>
      <c r="C14" s="60">
        <v>577977</v>
      </c>
      <c r="D14" s="340"/>
      <c r="E14" s="60">
        <v>793000</v>
      </c>
      <c r="F14" s="59">
        <v>793000</v>
      </c>
      <c r="G14" s="59"/>
      <c r="H14" s="60"/>
      <c r="I14" s="60">
        <v>328400</v>
      </c>
      <c r="J14" s="59">
        <v>328400</v>
      </c>
      <c r="K14" s="59">
        <v>326266</v>
      </c>
      <c r="L14" s="60">
        <v>32502</v>
      </c>
      <c r="M14" s="60"/>
      <c r="N14" s="59">
        <v>358768</v>
      </c>
      <c r="O14" s="59">
        <v>156608</v>
      </c>
      <c r="P14" s="60">
        <v>151000</v>
      </c>
      <c r="Q14" s="60">
        <v>89742</v>
      </c>
      <c r="R14" s="59">
        <v>397350</v>
      </c>
      <c r="S14" s="59">
        <v>448953</v>
      </c>
      <c r="T14" s="60">
        <v>18950</v>
      </c>
      <c r="U14" s="60">
        <v>19004</v>
      </c>
      <c r="V14" s="59">
        <v>486907</v>
      </c>
      <c r="W14" s="59">
        <v>1571425</v>
      </c>
      <c r="X14" s="60">
        <v>793000</v>
      </c>
      <c r="Y14" s="59">
        <v>778425</v>
      </c>
      <c r="Z14" s="61">
        <v>98.16</v>
      </c>
      <c r="AA14" s="62">
        <v>793000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2615000</v>
      </c>
      <c r="F22" s="345">
        <f t="shared" si="6"/>
        <v>2615000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2615000</v>
      </c>
      <c r="Y22" s="345">
        <f t="shared" si="6"/>
        <v>-2615000</v>
      </c>
      <c r="Z22" s="336">
        <f>+IF(X22&lt;&gt;0,+(Y22/X22)*100,0)</f>
        <v>-100</v>
      </c>
      <c r="AA22" s="350">
        <f>SUM(AA23:AA32)</f>
        <v>2615000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2615000</v>
      </c>
      <c r="F25" s="59">
        <v>2615000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2615000</v>
      </c>
      <c r="Y25" s="59">
        <v>-2615000</v>
      </c>
      <c r="Z25" s="61">
        <v>-100</v>
      </c>
      <c r="AA25" s="62">
        <v>2615000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4075100</v>
      </c>
      <c r="D40" s="344">
        <f t="shared" si="9"/>
        <v>0</v>
      </c>
      <c r="E40" s="343">
        <f t="shared" si="9"/>
        <v>5372000</v>
      </c>
      <c r="F40" s="345">
        <f t="shared" si="9"/>
        <v>5372000</v>
      </c>
      <c r="G40" s="345">
        <f t="shared" si="9"/>
        <v>236236</v>
      </c>
      <c r="H40" s="343">
        <f t="shared" si="9"/>
        <v>139577</v>
      </c>
      <c r="I40" s="343">
        <f t="shared" si="9"/>
        <v>429448</v>
      </c>
      <c r="J40" s="345">
        <f t="shared" si="9"/>
        <v>805261</v>
      </c>
      <c r="K40" s="345">
        <f t="shared" si="9"/>
        <v>200784</v>
      </c>
      <c r="L40" s="343">
        <f t="shared" si="9"/>
        <v>334647</v>
      </c>
      <c r="M40" s="343">
        <f t="shared" si="9"/>
        <v>248843</v>
      </c>
      <c r="N40" s="345">
        <f t="shared" si="9"/>
        <v>784274</v>
      </c>
      <c r="O40" s="345">
        <f t="shared" si="9"/>
        <v>17934</v>
      </c>
      <c r="P40" s="343">
        <f t="shared" si="9"/>
        <v>295899</v>
      </c>
      <c r="Q40" s="343">
        <f t="shared" si="9"/>
        <v>556653</v>
      </c>
      <c r="R40" s="345">
        <f t="shared" si="9"/>
        <v>870486</v>
      </c>
      <c r="S40" s="345">
        <f t="shared" si="9"/>
        <v>237389</v>
      </c>
      <c r="T40" s="343">
        <f t="shared" si="9"/>
        <v>244462</v>
      </c>
      <c r="U40" s="343">
        <f t="shared" si="9"/>
        <v>453343</v>
      </c>
      <c r="V40" s="345">
        <f t="shared" si="9"/>
        <v>935194</v>
      </c>
      <c r="W40" s="345">
        <f t="shared" si="9"/>
        <v>3395215</v>
      </c>
      <c r="X40" s="343">
        <f t="shared" si="9"/>
        <v>5372000</v>
      </c>
      <c r="Y40" s="345">
        <f t="shared" si="9"/>
        <v>-1976785</v>
      </c>
      <c r="Z40" s="336">
        <f>+IF(X40&lt;&gt;0,+(Y40/X40)*100,0)</f>
        <v>-36.797933730454204</v>
      </c>
      <c r="AA40" s="350">
        <f>SUM(AA41:AA49)</f>
        <v>5372000</v>
      </c>
    </row>
    <row r="41" spans="1:27" ht="12.75">
      <c r="A41" s="361" t="s">
        <v>248</v>
      </c>
      <c r="B41" s="142"/>
      <c r="C41" s="362">
        <v>2094568</v>
      </c>
      <c r="D41" s="363"/>
      <c r="E41" s="362">
        <v>2414978</v>
      </c>
      <c r="F41" s="364">
        <v>2414978</v>
      </c>
      <c r="G41" s="364">
        <v>54258</v>
      </c>
      <c r="H41" s="362">
        <v>40762</v>
      </c>
      <c r="I41" s="362">
        <v>127731</v>
      </c>
      <c r="J41" s="364">
        <v>222751</v>
      </c>
      <c r="K41" s="364">
        <v>115238</v>
      </c>
      <c r="L41" s="362">
        <v>251720</v>
      </c>
      <c r="M41" s="362">
        <v>225767</v>
      </c>
      <c r="N41" s="364">
        <v>592725</v>
      </c>
      <c r="O41" s="364">
        <v>107828</v>
      </c>
      <c r="P41" s="362">
        <v>128980</v>
      </c>
      <c r="Q41" s="362">
        <v>306237</v>
      </c>
      <c r="R41" s="364">
        <v>543045</v>
      </c>
      <c r="S41" s="364">
        <v>125861</v>
      </c>
      <c r="T41" s="362">
        <v>166427</v>
      </c>
      <c r="U41" s="362">
        <v>285251</v>
      </c>
      <c r="V41" s="364">
        <v>577539</v>
      </c>
      <c r="W41" s="364">
        <v>1936060</v>
      </c>
      <c r="X41" s="362">
        <v>2414978</v>
      </c>
      <c r="Y41" s="364">
        <v>-478918</v>
      </c>
      <c r="Z41" s="365">
        <v>-19.83</v>
      </c>
      <c r="AA41" s="366">
        <v>2414978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2984</v>
      </c>
      <c r="L42" s="54">
        <f t="shared" si="10"/>
        <v>0</v>
      </c>
      <c r="M42" s="54">
        <f t="shared" si="10"/>
        <v>0</v>
      </c>
      <c r="N42" s="53">
        <f t="shared" si="10"/>
        <v>2984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2984</v>
      </c>
      <c r="X42" s="54">
        <f t="shared" si="10"/>
        <v>0</v>
      </c>
      <c r="Y42" s="53">
        <f t="shared" si="10"/>
        <v>2984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25000</v>
      </c>
      <c r="F44" s="53">
        <v>25000</v>
      </c>
      <c r="G44" s="53"/>
      <c r="H44" s="54">
        <v>1185</v>
      </c>
      <c r="I44" s="54"/>
      <c r="J44" s="53">
        <v>1185</v>
      </c>
      <c r="K44" s="53"/>
      <c r="L44" s="54"/>
      <c r="M44" s="54"/>
      <c r="N44" s="53"/>
      <c r="O44" s="53"/>
      <c r="P44" s="54">
        <v>64409</v>
      </c>
      <c r="Q44" s="54">
        <v>2171</v>
      </c>
      <c r="R44" s="53">
        <v>66580</v>
      </c>
      <c r="S44" s="53"/>
      <c r="T44" s="54"/>
      <c r="U44" s="54"/>
      <c r="V44" s="53"/>
      <c r="W44" s="53">
        <v>67765</v>
      </c>
      <c r="X44" s="54">
        <v>25000</v>
      </c>
      <c r="Y44" s="53">
        <v>42765</v>
      </c>
      <c r="Z44" s="94">
        <v>171.06</v>
      </c>
      <c r="AA44" s="95">
        <v>25000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1560000</v>
      </c>
      <c r="F47" s="53">
        <v>1560000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1560000</v>
      </c>
      <c r="Y47" s="53">
        <v>-1560000</v>
      </c>
      <c r="Z47" s="94">
        <v>-100</v>
      </c>
      <c r="AA47" s="95">
        <v>1560000</v>
      </c>
    </row>
    <row r="48" spans="1:27" ht="12.75">
      <c r="A48" s="361" t="s">
        <v>255</v>
      </c>
      <c r="B48" s="136"/>
      <c r="C48" s="60">
        <v>1228257</v>
      </c>
      <c r="D48" s="368"/>
      <c r="E48" s="54">
        <v>806722</v>
      </c>
      <c r="F48" s="53">
        <v>806722</v>
      </c>
      <c r="G48" s="53">
        <v>142200</v>
      </c>
      <c r="H48" s="54">
        <v>27267</v>
      </c>
      <c r="I48" s="54">
        <v>230798</v>
      </c>
      <c r="J48" s="53">
        <v>400265</v>
      </c>
      <c r="K48" s="53">
        <v>68970</v>
      </c>
      <c r="L48" s="54">
        <v>64260</v>
      </c>
      <c r="M48" s="54">
        <v>4600</v>
      </c>
      <c r="N48" s="53">
        <v>137830</v>
      </c>
      <c r="O48" s="53">
        <v>-114347</v>
      </c>
      <c r="P48" s="54">
        <v>78469</v>
      </c>
      <c r="Q48" s="54">
        <v>239419</v>
      </c>
      <c r="R48" s="53">
        <v>203541</v>
      </c>
      <c r="S48" s="53">
        <v>75094</v>
      </c>
      <c r="T48" s="54">
        <v>33304</v>
      </c>
      <c r="U48" s="54">
        <v>99881</v>
      </c>
      <c r="V48" s="53">
        <v>208279</v>
      </c>
      <c r="W48" s="53">
        <v>949915</v>
      </c>
      <c r="X48" s="54">
        <v>806722</v>
      </c>
      <c r="Y48" s="53">
        <v>143193</v>
      </c>
      <c r="Z48" s="94">
        <v>17.75</v>
      </c>
      <c r="AA48" s="95">
        <v>806722</v>
      </c>
    </row>
    <row r="49" spans="1:27" ht="12.75">
      <c r="A49" s="361" t="s">
        <v>93</v>
      </c>
      <c r="B49" s="136"/>
      <c r="C49" s="54">
        <v>752275</v>
      </c>
      <c r="D49" s="368"/>
      <c r="E49" s="54">
        <v>565300</v>
      </c>
      <c r="F49" s="53">
        <v>565300</v>
      </c>
      <c r="G49" s="53">
        <v>39778</v>
      </c>
      <c r="H49" s="54">
        <v>70363</v>
      </c>
      <c r="I49" s="54">
        <v>70919</v>
      </c>
      <c r="J49" s="53">
        <v>181060</v>
      </c>
      <c r="K49" s="53">
        <v>13592</v>
      </c>
      <c r="L49" s="54">
        <v>18667</v>
      </c>
      <c r="M49" s="54">
        <v>18476</v>
      </c>
      <c r="N49" s="53">
        <v>50735</v>
      </c>
      <c r="O49" s="53">
        <v>24453</v>
      </c>
      <c r="P49" s="54">
        <v>24041</v>
      </c>
      <c r="Q49" s="54">
        <v>8826</v>
      </c>
      <c r="R49" s="53">
        <v>57320</v>
      </c>
      <c r="S49" s="53">
        <v>36434</v>
      </c>
      <c r="T49" s="54">
        <v>44731</v>
      </c>
      <c r="U49" s="54">
        <v>68211</v>
      </c>
      <c r="V49" s="53">
        <v>149376</v>
      </c>
      <c r="W49" s="53">
        <v>438491</v>
      </c>
      <c r="X49" s="54">
        <v>565300</v>
      </c>
      <c r="Y49" s="53">
        <v>-126809</v>
      </c>
      <c r="Z49" s="94">
        <v>-22.43</v>
      </c>
      <c r="AA49" s="95">
        <v>565300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7857184</v>
      </c>
      <c r="D60" s="346">
        <f t="shared" si="14"/>
        <v>0</v>
      </c>
      <c r="E60" s="219">
        <f t="shared" si="14"/>
        <v>12058000</v>
      </c>
      <c r="F60" s="264">
        <f t="shared" si="14"/>
        <v>12058000</v>
      </c>
      <c r="G60" s="264">
        <f t="shared" si="14"/>
        <v>329114</v>
      </c>
      <c r="H60" s="219">
        <f t="shared" si="14"/>
        <v>459407</v>
      </c>
      <c r="I60" s="219">
        <f t="shared" si="14"/>
        <v>1552857</v>
      </c>
      <c r="J60" s="264">
        <f t="shared" si="14"/>
        <v>2341378</v>
      </c>
      <c r="K60" s="264">
        <f t="shared" si="14"/>
        <v>901071</v>
      </c>
      <c r="L60" s="219">
        <f t="shared" si="14"/>
        <v>580820</v>
      </c>
      <c r="M60" s="219">
        <f t="shared" si="14"/>
        <v>698239</v>
      </c>
      <c r="N60" s="264">
        <f t="shared" si="14"/>
        <v>2180130</v>
      </c>
      <c r="O60" s="264">
        <f t="shared" si="14"/>
        <v>236348</v>
      </c>
      <c r="P60" s="219">
        <f t="shared" si="14"/>
        <v>578694</v>
      </c>
      <c r="Q60" s="219">
        <f t="shared" si="14"/>
        <v>876874</v>
      </c>
      <c r="R60" s="264">
        <f t="shared" si="14"/>
        <v>1691916</v>
      </c>
      <c r="S60" s="264">
        <f t="shared" si="14"/>
        <v>1345005</v>
      </c>
      <c r="T60" s="219">
        <f t="shared" si="14"/>
        <v>708234</v>
      </c>
      <c r="U60" s="219">
        <f t="shared" si="14"/>
        <v>947301</v>
      </c>
      <c r="V60" s="264">
        <f t="shared" si="14"/>
        <v>3000540</v>
      </c>
      <c r="W60" s="264">
        <f t="shared" si="14"/>
        <v>9213964</v>
      </c>
      <c r="X60" s="219">
        <f t="shared" si="14"/>
        <v>12058000</v>
      </c>
      <c r="Y60" s="264">
        <f t="shared" si="14"/>
        <v>-2844036</v>
      </c>
      <c r="Z60" s="337">
        <f>+IF(X60&lt;&gt;0,+(Y60/X60)*100,0)</f>
        <v>-23.58629955216454</v>
      </c>
      <c r="AA60" s="232">
        <f>+AA57+AA54+AA51+AA40+AA37+AA34+AA22+AA5</f>
        <v>12058000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2984</v>
      </c>
      <c r="L62" s="347">
        <f t="shared" si="15"/>
        <v>0</v>
      </c>
      <c r="M62" s="347">
        <f t="shared" si="15"/>
        <v>0</v>
      </c>
      <c r="N62" s="349">
        <f t="shared" si="15"/>
        <v>2984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2984</v>
      </c>
      <c r="X62" s="347">
        <f t="shared" si="15"/>
        <v>0</v>
      </c>
      <c r="Y62" s="349">
        <f t="shared" si="15"/>
        <v>2984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2984</v>
      </c>
      <c r="L63" s="60"/>
      <c r="M63" s="60"/>
      <c r="N63" s="59">
        <v>2984</v>
      </c>
      <c r="O63" s="59"/>
      <c r="P63" s="60"/>
      <c r="Q63" s="60"/>
      <c r="R63" s="59"/>
      <c r="S63" s="59"/>
      <c r="T63" s="60"/>
      <c r="U63" s="60"/>
      <c r="V63" s="59"/>
      <c r="W63" s="59">
        <v>2984</v>
      </c>
      <c r="X63" s="60"/>
      <c r="Y63" s="59">
        <v>2984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132691337</v>
      </c>
      <c r="D5" s="153">
        <f>SUM(D6:D8)</f>
        <v>0</v>
      </c>
      <c r="E5" s="154">
        <f t="shared" si="0"/>
        <v>124704801</v>
      </c>
      <c r="F5" s="100">
        <f t="shared" si="0"/>
        <v>133505801</v>
      </c>
      <c r="G5" s="100">
        <f t="shared" si="0"/>
        <v>98458354</v>
      </c>
      <c r="H5" s="100">
        <f t="shared" si="0"/>
        <v>536060</v>
      </c>
      <c r="I5" s="100">
        <f t="shared" si="0"/>
        <v>-302352</v>
      </c>
      <c r="J5" s="100">
        <f t="shared" si="0"/>
        <v>98692062</v>
      </c>
      <c r="K5" s="100">
        <f t="shared" si="0"/>
        <v>715254</v>
      </c>
      <c r="L5" s="100">
        <f t="shared" si="0"/>
        <v>1311048</v>
      </c>
      <c r="M5" s="100">
        <f t="shared" si="0"/>
        <v>9542643</v>
      </c>
      <c r="N5" s="100">
        <f t="shared" si="0"/>
        <v>11568945</v>
      </c>
      <c r="O5" s="100">
        <f t="shared" si="0"/>
        <v>869426</v>
      </c>
      <c r="P5" s="100">
        <f t="shared" si="0"/>
        <v>577480</v>
      </c>
      <c r="Q5" s="100">
        <f t="shared" si="0"/>
        <v>11018373</v>
      </c>
      <c r="R5" s="100">
        <f t="shared" si="0"/>
        <v>12465279</v>
      </c>
      <c r="S5" s="100">
        <f t="shared" si="0"/>
        <v>736326</v>
      </c>
      <c r="T5" s="100">
        <f t="shared" si="0"/>
        <v>672148</v>
      </c>
      <c r="U5" s="100">
        <f t="shared" si="0"/>
        <v>999315</v>
      </c>
      <c r="V5" s="100">
        <f t="shared" si="0"/>
        <v>2407789</v>
      </c>
      <c r="W5" s="100">
        <f t="shared" si="0"/>
        <v>125134075</v>
      </c>
      <c r="X5" s="100">
        <f t="shared" si="0"/>
        <v>124704943</v>
      </c>
      <c r="Y5" s="100">
        <f t="shared" si="0"/>
        <v>429132</v>
      </c>
      <c r="Z5" s="137">
        <f>+IF(X5&lt;&gt;0,+(Y5/X5)*100,0)</f>
        <v>0.3441178751029941</v>
      </c>
      <c r="AA5" s="153">
        <f>SUM(AA6:AA8)</f>
        <v>133505801</v>
      </c>
    </row>
    <row r="6" spans="1:27" ht="12.75">
      <c r="A6" s="138" t="s">
        <v>75</v>
      </c>
      <c r="B6" s="136"/>
      <c r="C6" s="155">
        <v>53382588</v>
      </c>
      <c r="D6" s="155"/>
      <c r="E6" s="156">
        <v>51509629</v>
      </c>
      <c r="F6" s="60">
        <v>51509629</v>
      </c>
      <c r="G6" s="60">
        <v>68592439</v>
      </c>
      <c r="H6" s="60">
        <v>59598</v>
      </c>
      <c r="I6" s="60">
        <v>12726</v>
      </c>
      <c r="J6" s="60">
        <v>68664763</v>
      </c>
      <c r="K6" s="60">
        <v>5902</v>
      </c>
      <c r="L6" s="60">
        <v>48910</v>
      </c>
      <c r="M6" s="60">
        <v>12976</v>
      </c>
      <c r="N6" s="60">
        <v>67788</v>
      </c>
      <c r="O6" s="60">
        <v>14667</v>
      </c>
      <c r="P6" s="60">
        <v>6316</v>
      </c>
      <c r="Q6" s="60">
        <v>2030</v>
      </c>
      <c r="R6" s="60">
        <v>23013</v>
      </c>
      <c r="S6" s="60">
        <v>49021</v>
      </c>
      <c r="T6" s="60">
        <v>13684</v>
      </c>
      <c r="U6" s="60">
        <v>2781</v>
      </c>
      <c r="V6" s="60">
        <v>65486</v>
      </c>
      <c r="W6" s="60">
        <v>68821050</v>
      </c>
      <c r="X6" s="60">
        <v>51509631</v>
      </c>
      <c r="Y6" s="60">
        <v>17311419</v>
      </c>
      <c r="Z6" s="140">
        <v>33.61</v>
      </c>
      <c r="AA6" s="155">
        <v>51509629</v>
      </c>
    </row>
    <row r="7" spans="1:27" ht="12.75">
      <c r="A7" s="138" t="s">
        <v>76</v>
      </c>
      <c r="B7" s="136"/>
      <c r="C7" s="157">
        <v>44171780</v>
      </c>
      <c r="D7" s="157"/>
      <c r="E7" s="158">
        <v>36247166</v>
      </c>
      <c r="F7" s="159">
        <v>45047166</v>
      </c>
      <c r="G7" s="159">
        <v>29865915</v>
      </c>
      <c r="H7" s="159">
        <v>476462</v>
      </c>
      <c r="I7" s="159">
        <v>-315078</v>
      </c>
      <c r="J7" s="159">
        <v>30027299</v>
      </c>
      <c r="K7" s="159">
        <v>686144</v>
      </c>
      <c r="L7" s="159">
        <v>654138</v>
      </c>
      <c r="M7" s="159">
        <v>593732</v>
      </c>
      <c r="N7" s="159">
        <v>1934014</v>
      </c>
      <c r="O7" s="159">
        <v>854759</v>
      </c>
      <c r="P7" s="159">
        <v>571164</v>
      </c>
      <c r="Q7" s="159">
        <v>608543</v>
      </c>
      <c r="R7" s="159">
        <v>2034466</v>
      </c>
      <c r="S7" s="159">
        <v>687305</v>
      </c>
      <c r="T7" s="159">
        <v>658464</v>
      </c>
      <c r="U7" s="159">
        <v>996534</v>
      </c>
      <c r="V7" s="159">
        <v>2342303</v>
      </c>
      <c r="W7" s="159">
        <v>36338082</v>
      </c>
      <c r="X7" s="159">
        <v>36247166</v>
      </c>
      <c r="Y7" s="159">
        <v>90916</v>
      </c>
      <c r="Z7" s="141">
        <v>0.25</v>
      </c>
      <c r="AA7" s="157">
        <v>45047166</v>
      </c>
    </row>
    <row r="8" spans="1:27" ht="12.75">
      <c r="A8" s="138" t="s">
        <v>77</v>
      </c>
      <c r="B8" s="136"/>
      <c r="C8" s="155">
        <v>35136969</v>
      </c>
      <c r="D8" s="155"/>
      <c r="E8" s="156">
        <v>36948006</v>
      </c>
      <c r="F8" s="60">
        <v>36949006</v>
      </c>
      <c r="G8" s="60"/>
      <c r="H8" s="60"/>
      <c r="I8" s="60"/>
      <c r="J8" s="60"/>
      <c r="K8" s="60">
        <v>23208</v>
      </c>
      <c r="L8" s="60">
        <v>608000</v>
      </c>
      <c r="M8" s="60">
        <v>8935935</v>
      </c>
      <c r="N8" s="60">
        <v>9567143</v>
      </c>
      <c r="O8" s="60"/>
      <c r="P8" s="60"/>
      <c r="Q8" s="60">
        <v>10407800</v>
      </c>
      <c r="R8" s="60">
        <v>10407800</v>
      </c>
      <c r="S8" s="60"/>
      <c r="T8" s="60"/>
      <c r="U8" s="60"/>
      <c r="V8" s="60"/>
      <c r="W8" s="60">
        <v>19974943</v>
      </c>
      <c r="X8" s="60">
        <v>36948146</v>
      </c>
      <c r="Y8" s="60">
        <v>-16973203</v>
      </c>
      <c r="Z8" s="140">
        <v>-45.94</v>
      </c>
      <c r="AA8" s="155">
        <v>36949006</v>
      </c>
    </row>
    <row r="9" spans="1:27" ht="12.75">
      <c r="A9" s="135" t="s">
        <v>78</v>
      </c>
      <c r="B9" s="136"/>
      <c r="C9" s="153">
        <f aca="true" t="shared" si="1" ref="C9:Y9">SUM(C10:C14)</f>
        <v>15862036</v>
      </c>
      <c r="D9" s="153">
        <f>SUM(D10:D14)</f>
        <v>0</v>
      </c>
      <c r="E9" s="154">
        <f t="shared" si="1"/>
        <v>16957018</v>
      </c>
      <c r="F9" s="100">
        <f t="shared" si="1"/>
        <v>16957018</v>
      </c>
      <c r="G9" s="100">
        <f t="shared" si="1"/>
        <v>30319</v>
      </c>
      <c r="H9" s="100">
        <f t="shared" si="1"/>
        <v>49917</v>
      </c>
      <c r="I9" s="100">
        <f t="shared" si="1"/>
        <v>47082</v>
      </c>
      <c r="J9" s="100">
        <f t="shared" si="1"/>
        <v>127318</v>
      </c>
      <c r="K9" s="100">
        <f t="shared" si="1"/>
        <v>40739</v>
      </c>
      <c r="L9" s="100">
        <f t="shared" si="1"/>
        <v>46569</v>
      </c>
      <c r="M9" s="100">
        <f t="shared" si="1"/>
        <v>13125956</v>
      </c>
      <c r="N9" s="100">
        <f t="shared" si="1"/>
        <v>13213264</v>
      </c>
      <c r="O9" s="100">
        <f t="shared" si="1"/>
        <v>21771</v>
      </c>
      <c r="P9" s="100">
        <f t="shared" si="1"/>
        <v>1261825</v>
      </c>
      <c r="Q9" s="100">
        <f t="shared" si="1"/>
        <v>2047803</v>
      </c>
      <c r="R9" s="100">
        <f t="shared" si="1"/>
        <v>3331399</v>
      </c>
      <c r="S9" s="100">
        <f t="shared" si="1"/>
        <v>41036</v>
      </c>
      <c r="T9" s="100">
        <f t="shared" si="1"/>
        <v>42566</v>
      </c>
      <c r="U9" s="100">
        <f t="shared" si="1"/>
        <v>31875</v>
      </c>
      <c r="V9" s="100">
        <f t="shared" si="1"/>
        <v>115477</v>
      </c>
      <c r="W9" s="100">
        <f t="shared" si="1"/>
        <v>16787458</v>
      </c>
      <c r="X9" s="100">
        <f t="shared" si="1"/>
        <v>16957018</v>
      </c>
      <c r="Y9" s="100">
        <f t="shared" si="1"/>
        <v>-169560</v>
      </c>
      <c r="Z9" s="137">
        <f>+IF(X9&lt;&gt;0,+(Y9/X9)*100,0)</f>
        <v>-0.9999399658595632</v>
      </c>
      <c r="AA9" s="153">
        <f>SUM(AA10:AA14)</f>
        <v>16957018</v>
      </c>
    </row>
    <row r="10" spans="1:27" ht="12.75">
      <c r="A10" s="138" t="s">
        <v>79</v>
      </c>
      <c r="B10" s="136"/>
      <c r="C10" s="155">
        <v>6458556</v>
      </c>
      <c r="D10" s="155"/>
      <c r="E10" s="156">
        <v>8810521</v>
      </c>
      <c r="F10" s="60">
        <v>8810521</v>
      </c>
      <c r="G10" s="60">
        <v>30319</v>
      </c>
      <c r="H10" s="60">
        <v>49917</v>
      </c>
      <c r="I10" s="60">
        <v>47082</v>
      </c>
      <c r="J10" s="60">
        <v>127318</v>
      </c>
      <c r="K10" s="60">
        <v>40739</v>
      </c>
      <c r="L10" s="60">
        <v>46569</v>
      </c>
      <c r="M10" s="60">
        <v>7004459</v>
      </c>
      <c r="N10" s="60">
        <v>7091767</v>
      </c>
      <c r="O10" s="60">
        <v>21771</v>
      </c>
      <c r="P10" s="60">
        <v>1261825</v>
      </c>
      <c r="Q10" s="60">
        <v>47803</v>
      </c>
      <c r="R10" s="60">
        <v>1331399</v>
      </c>
      <c r="S10" s="60">
        <v>41036</v>
      </c>
      <c r="T10" s="60">
        <v>42566</v>
      </c>
      <c r="U10" s="60">
        <v>31875</v>
      </c>
      <c r="V10" s="60">
        <v>115477</v>
      </c>
      <c r="W10" s="60">
        <v>8665961</v>
      </c>
      <c r="X10" s="60">
        <v>8810521</v>
      </c>
      <c r="Y10" s="60">
        <v>-144560</v>
      </c>
      <c r="Z10" s="140">
        <v>-1.64</v>
      </c>
      <c r="AA10" s="155">
        <v>8810521</v>
      </c>
    </row>
    <row r="11" spans="1:27" ht="12.75">
      <c r="A11" s="138" t="s">
        <v>80</v>
      </c>
      <c r="B11" s="136"/>
      <c r="C11" s="155">
        <v>9403480</v>
      </c>
      <c r="D11" s="155"/>
      <c r="E11" s="156">
        <v>8146497</v>
      </c>
      <c r="F11" s="60">
        <v>8146497</v>
      </c>
      <c r="G11" s="60"/>
      <c r="H11" s="60"/>
      <c r="I11" s="60"/>
      <c r="J11" s="60"/>
      <c r="K11" s="60"/>
      <c r="L11" s="60"/>
      <c r="M11" s="60">
        <v>6121497</v>
      </c>
      <c r="N11" s="60">
        <v>6121497</v>
      </c>
      <c r="O11" s="60"/>
      <c r="P11" s="60"/>
      <c r="Q11" s="60">
        <v>2000000</v>
      </c>
      <c r="R11" s="60">
        <v>2000000</v>
      </c>
      <c r="S11" s="60"/>
      <c r="T11" s="60"/>
      <c r="U11" s="60"/>
      <c r="V11" s="60"/>
      <c r="W11" s="60">
        <v>8121497</v>
      </c>
      <c r="X11" s="60">
        <v>8146497</v>
      </c>
      <c r="Y11" s="60">
        <v>-25000</v>
      </c>
      <c r="Z11" s="140">
        <v>-0.31</v>
      </c>
      <c r="AA11" s="155">
        <v>8146497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55834744</v>
      </c>
      <c r="D15" s="153">
        <f>SUM(D16:D18)</f>
        <v>0</v>
      </c>
      <c r="E15" s="154">
        <f t="shared" si="2"/>
        <v>70703032</v>
      </c>
      <c r="F15" s="100">
        <f t="shared" si="2"/>
        <v>70703032</v>
      </c>
      <c r="G15" s="100">
        <f t="shared" si="2"/>
        <v>13071190</v>
      </c>
      <c r="H15" s="100">
        <f t="shared" si="2"/>
        <v>343495</v>
      </c>
      <c r="I15" s="100">
        <f t="shared" si="2"/>
        <v>4310</v>
      </c>
      <c r="J15" s="100">
        <f t="shared" si="2"/>
        <v>13418995</v>
      </c>
      <c r="K15" s="100">
        <f t="shared" si="2"/>
        <v>7700</v>
      </c>
      <c r="L15" s="100">
        <f t="shared" si="2"/>
        <v>40185</v>
      </c>
      <c r="M15" s="100">
        <f t="shared" si="2"/>
        <v>27969097</v>
      </c>
      <c r="N15" s="100">
        <f t="shared" si="2"/>
        <v>28016982</v>
      </c>
      <c r="O15" s="100">
        <f t="shared" si="2"/>
        <v>5977</v>
      </c>
      <c r="P15" s="100">
        <f t="shared" si="2"/>
        <v>8091</v>
      </c>
      <c r="Q15" s="100">
        <f t="shared" si="2"/>
        <v>39181600</v>
      </c>
      <c r="R15" s="100">
        <f t="shared" si="2"/>
        <v>39195668</v>
      </c>
      <c r="S15" s="100">
        <f t="shared" si="2"/>
        <v>5758</v>
      </c>
      <c r="T15" s="100">
        <f t="shared" si="2"/>
        <v>8237</v>
      </c>
      <c r="U15" s="100">
        <f t="shared" si="2"/>
        <v>4554</v>
      </c>
      <c r="V15" s="100">
        <f t="shared" si="2"/>
        <v>18549</v>
      </c>
      <c r="W15" s="100">
        <f t="shared" si="2"/>
        <v>80650194</v>
      </c>
      <c r="X15" s="100">
        <f t="shared" si="2"/>
        <v>70703032</v>
      </c>
      <c r="Y15" s="100">
        <f t="shared" si="2"/>
        <v>9947162</v>
      </c>
      <c r="Z15" s="137">
        <f>+IF(X15&lt;&gt;0,+(Y15/X15)*100,0)</f>
        <v>14.068932715643651</v>
      </c>
      <c r="AA15" s="153">
        <f>SUM(AA16:AA18)</f>
        <v>70703032</v>
      </c>
    </row>
    <row r="16" spans="1:27" ht="12.75">
      <c r="A16" s="138" t="s">
        <v>85</v>
      </c>
      <c r="B16" s="136"/>
      <c r="C16" s="155">
        <v>7809951</v>
      </c>
      <c r="D16" s="155"/>
      <c r="E16" s="156">
        <v>7804218</v>
      </c>
      <c r="F16" s="60">
        <v>7804218</v>
      </c>
      <c r="G16" s="60">
        <v>40558</v>
      </c>
      <c r="H16" s="60">
        <v>5495</v>
      </c>
      <c r="I16" s="60">
        <v>4310</v>
      </c>
      <c r="J16" s="60">
        <v>50363</v>
      </c>
      <c r="K16" s="60">
        <v>7700</v>
      </c>
      <c r="L16" s="60">
        <v>40185</v>
      </c>
      <c r="M16" s="60">
        <v>18097</v>
      </c>
      <c r="N16" s="60">
        <v>65982</v>
      </c>
      <c r="O16" s="60">
        <v>5977</v>
      </c>
      <c r="P16" s="60">
        <v>8091</v>
      </c>
      <c r="Q16" s="60">
        <v>7102986</v>
      </c>
      <c r="R16" s="60">
        <v>7117054</v>
      </c>
      <c r="S16" s="60">
        <v>5758</v>
      </c>
      <c r="T16" s="60">
        <v>8237</v>
      </c>
      <c r="U16" s="60">
        <v>4554</v>
      </c>
      <c r="V16" s="60">
        <v>18549</v>
      </c>
      <c r="W16" s="60">
        <v>7251948</v>
      </c>
      <c r="X16" s="60">
        <v>7804218</v>
      </c>
      <c r="Y16" s="60">
        <v>-552270</v>
      </c>
      <c r="Z16" s="140">
        <v>-7.08</v>
      </c>
      <c r="AA16" s="155">
        <v>7804218</v>
      </c>
    </row>
    <row r="17" spans="1:27" ht="12.75">
      <c r="A17" s="138" t="s">
        <v>86</v>
      </c>
      <c r="B17" s="136"/>
      <c r="C17" s="155">
        <v>48024793</v>
      </c>
      <c r="D17" s="155"/>
      <c r="E17" s="156">
        <v>62898814</v>
      </c>
      <c r="F17" s="60">
        <v>62898814</v>
      </c>
      <c r="G17" s="60">
        <v>13030632</v>
      </c>
      <c r="H17" s="60">
        <v>338000</v>
      </c>
      <c r="I17" s="60"/>
      <c r="J17" s="60">
        <v>13368632</v>
      </c>
      <c r="K17" s="60"/>
      <c r="L17" s="60"/>
      <c r="M17" s="60">
        <v>27951000</v>
      </c>
      <c r="N17" s="60">
        <v>27951000</v>
      </c>
      <c r="O17" s="60"/>
      <c r="P17" s="60"/>
      <c r="Q17" s="60">
        <v>32078614</v>
      </c>
      <c r="R17" s="60">
        <v>32078614</v>
      </c>
      <c r="S17" s="60"/>
      <c r="T17" s="60"/>
      <c r="U17" s="60"/>
      <c r="V17" s="60"/>
      <c r="W17" s="60">
        <v>73398246</v>
      </c>
      <c r="X17" s="60">
        <v>62898814</v>
      </c>
      <c r="Y17" s="60">
        <v>10499432</v>
      </c>
      <c r="Z17" s="140">
        <v>16.69</v>
      </c>
      <c r="AA17" s="155">
        <v>62898814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46659595</v>
      </c>
      <c r="D19" s="153">
        <f>SUM(D20:D23)</f>
        <v>0</v>
      </c>
      <c r="E19" s="154">
        <f t="shared" si="3"/>
        <v>44642115</v>
      </c>
      <c r="F19" s="100">
        <f t="shared" si="3"/>
        <v>44642115</v>
      </c>
      <c r="G19" s="100">
        <f t="shared" si="3"/>
        <v>595527</v>
      </c>
      <c r="H19" s="100">
        <f t="shared" si="3"/>
        <v>865933</v>
      </c>
      <c r="I19" s="100">
        <f t="shared" si="3"/>
        <v>623066</v>
      </c>
      <c r="J19" s="100">
        <f t="shared" si="3"/>
        <v>2084526</v>
      </c>
      <c r="K19" s="100">
        <f t="shared" si="3"/>
        <v>789890</v>
      </c>
      <c r="L19" s="100">
        <f t="shared" si="3"/>
        <v>476010</v>
      </c>
      <c r="M19" s="100">
        <f t="shared" si="3"/>
        <v>23479330</v>
      </c>
      <c r="N19" s="100">
        <f t="shared" si="3"/>
        <v>24745230</v>
      </c>
      <c r="O19" s="100">
        <f t="shared" si="3"/>
        <v>683591</v>
      </c>
      <c r="P19" s="100">
        <f t="shared" si="3"/>
        <v>628121</v>
      </c>
      <c r="Q19" s="100">
        <f t="shared" si="3"/>
        <v>12968872</v>
      </c>
      <c r="R19" s="100">
        <f t="shared" si="3"/>
        <v>14280584</v>
      </c>
      <c r="S19" s="100">
        <f t="shared" si="3"/>
        <v>758506</v>
      </c>
      <c r="T19" s="100">
        <f t="shared" si="3"/>
        <v>755171</v>
      </c>
      <c r="U19" s="100">
        <f t="shared" si="3"/>
        <v>470481</v>
      </c>
      <c r="V19" s="100">
        <f t="shared" si="3"/>
        <v>1984158</v>
      </c>
      <c r="W19" s="100">
        <f t="shared" si="3"/>
        <v>43094498</v>
      </c>
      <c r="X19" s="100">
        <f t="shared" si="3"/>
        <v>44642115</v>
      </c>
      <c r="Y19" s="100">
        <f t="shared" si="3"/>
        <v>-1547617</v>
      </c>
      <c r="Z19" s="137">
        <f>+IF(X19&lt;&gt;0,+(Y19/X19)*100,0)</f>
        <v>-3.466719710748471</v>
      </c>
      <c r="AA19" s="153">
        <f>SUM(AA20:AA23)</f>
        <v>44642115</v>
      </c>
    </row>
    <row r="20" spans="1:27" ht="12.75">
      <c r="A20" s="138" t="s">
        <v>89</v>
      </c>
      <c r="B20" s="136"/>
      <c r="C20" s="155">
        <v>12009904</v>
      </c>
      <c r="D20" s="155"/>
      <c r="E20" s="156">
        <v>16866520</v>
      </c>
      <c r="F20" s="60">
        <v>16866520</v>
      </c>
      <c r="G20" s="60">
        <v>340221</v>
      </c>
      <c r="H20" s="60">
        <v>397545</v>
      </c>
      <c r="I20" s="60">
        <v>180881</v>
      </c>
      <c r="J20" s="60">
        <v>918647</v>
      </c>
      <c r="K20" s="60">
        <v>323581</v>
      </c>
      <c r="L20" s="60">
        <v>58638</v>
      </c>
      <c r="M20" s="60">
        <v>6262915</v>
      </c>
      <c r="N20" s="60">
        <v>6645134</v>
      </c>
      <c r="O20" s="60">
        <v>206834</v>
      </c>
      <c r="P20" s="60">
        <v>192933</v>
      </c>
      <c r="Q20" s="60">
        <v>7219920</v>
      </c>
      <c r="R20" s="60">
        <v>7619687</v>
      </c>
      <c r="S20" s="60">
        <v>285211</v>
      </c>
      <c r="T20" s="60">
        <v>302389</v>
      </c>
      <c r="U20" s="60">
        <v>45045</v>
      </c>
      <c r="V20" s="60">
        <v>632645</v>
      </c>
      <c r="W20" s="60">
        <v>15816113</v>
      </c>
      <c r="X20" s="60">
        <v>16866520</v>
      </c>
      <c r="Y20" s="60">
        <v>-1050407</v>
      </c>
      <c r="Z20" s="140">
        <v>-6.23</v>
      </c>
      <c r="AA20" s="155">
        <v>16866520</v>
      </c>
    </row>
    <row r="21" spans="1:27" ht="12.75">
      <c r="A21" s="138" t="s">
        <v>90</v>
      </c>
      <c r="B21" s="136"/>
      <c r="C21" s="155">
        <v>5229846</v>
      </c>
      <c r="D21" s="155"/>
      <c r="E21" s="156">
        <v>3368120</v>
      </c>
      <c r="F21" s="60">
        <v>3368120</v>
      </c>
      <c r="G21" s="60">
        <v>45723</v>
      </c>
      <c r="H21" s="60">
        <v>65728</v>
      </c>
      <c r="I21" s="60">
        <v>52539</v>
      </c>
      <c r="J21" s="60">
        <v>163990</v>
      </c>
      <c r="K21" s="60">
        <v>51385</v>
      </c>
      <c r="L21" s="60">
        <v>34497</v>
      </c>
      <c r="M21" s="60">
        <v>2652352</v>
      </c>
      <c r="N21" s="60">
        <v>2738234</v>
      </c>
      <c r="O21" s="60">
        <v>67624</v>
      </c>
      <c r="P21" s="60">
        <v>47342</v>
      </c>
      <c r="Q21" s="60">
        <v>39338</v>
      </c>
      <c r="R21" s="60">
        <v>154304</v>
      </c>
      <c r="S21" s="60">
        <v>81772</v>
      </c>
      <c r="T21" s="60">
        <v>60630</v>
      </c>
      <c r="U21" s="60">
        <v>44033</v>
      </c>
      <c r="V21" s="60">
        <v>186435</v>
      </c>
      <c r="W21" s="60">
        <v>3242963</v>
      </c>
      <c r="X21" s="60">
        <v>3368120</v>
      </c>
      <c r="Y21" s="60">
        <v>-125157</v>
      </c>
      <c r="Z21" s="140">
        <v>-3.72</v>
      </c>
      <c r="AA21" s="155">
        <v>3368120</v>
      </c>
    </row>
    <row r="22" spans="1:27" ht="12.75">
      <c r="A22" s="138" t="s">
        <v>91</v>
      </c>
      <c r="B22" s="136"/>
      <c r="C22" s="157">
        <v>9891154</v>
      </c>
      <c r="D22" s="157"/>
      <c r="E22" s="158">
        <v>9978689</v>
      </c>
      <c r="F22" s="159">
        <v>9978689</v>
      </c>
      <c r="G22" s="159">
        <v>66930</v>
      </c>
      <c r="H22" s="159">
        <v>149697</v>
      </c>
      <c r="I22" s="159">
        <v>152285</v>
      </c>
      <c r="J22" s="159">
        <v>368912</v>
      </c>
      <c r="K22" s="159">
        <v>164007</v>
      </c>
      <c r="L22" s="159">
        <v>160626</v>
      </c>
      <c r="M22" s="159">
        <v>6945345</v>
      </c>
      <c r="N22" s="159">
        <v>7269978</v>
      </c>
      <c r="O22" s="159">
        <v>151592</v>
      </c>
      <c r="P22" s="159">
        <v>151655</v>
      </c>
      <c r="Q22" s="159">
        <v>1472145</v>
      </c>
      <c r="R22" s="159">
        <v>1775392</v>
      </c>
      <c r="S22" s="159">
        <v>148997</v>
      </c>
      <c r="T22" s="159">
        <v>150729</v>
      </c>
      <c r="U22" s="159">
        <v>145093</v>
      </c>
      <c r="V22" s="159">
        <v>444819</v>
      </c>
      <c r="W22" s="159">
        <v>9859101</v>
      </c>
      <c r="X22" s="159">
        <v>9978689</v>
      </c>
      <c r="Y22" s="159">
        <v>-119588</v>
      </c>
      <c r="Z22" s="141">
        <v>-1.2</v>
      </c>
      <c r="AA22" s="157">
        <v>9978689</v>
      </c>
    </row>
    <row r="23" spans="1:27" ht="12.75">
      <c r="A23" s="138" t="s">
        <v>92</v>
      </c>
      <c r="B23" s="136"/>
      <c r="C23" s="155">
        <v>19528691</v>
      </c>
      <c r="D23" s="155"/>
      <c r="E23" s="156">
        <v>14428786</v>
      </c>
      <c r="F23" s="60">
        <v>14428786</v>
      </c>
      <c r="G23" s="60">
        <v>142653</v>
      </c>
      <c r="H23" s="60">
        <v>252963</v>
      </c>
      <c r="I23" s="60">
        <v>237361</v>
      </c>
      <c r="J23" s="60">
        <v>632977</v>
      </c>
      <c r="K23" s="60">
        <v>250917</v>
      </c>
      <c r="L23" s="60">
        <v>222249</v>
      </c>
      <c r="M23" s="60">
        <v>7618718</v>
      </c>
      <c r="N23" s="60">
        <v>8091884</v>
      </c>
      <c r="O23" s="60">
        <v>257541</v>
      </c>
      <c r="P23" s="60">
        <v>236191</v>
      </c>
      <c r="Q23" s="60">
        <v>4237469</v>
      </c>
      <c r="R23" s="60">
        <v>4731201</v>
      </c>
      <c r="S23" s="60">
        <v>242526</v>
      </c>
      <c r="T23" s="60">
        <v>241423</v>
      </c>
      <c r="U23" s="60">
        <v>236310</v>
      </c>
      <c r="V23" s="60">
        <v>720259</v>
      </c>
      <c r="W23" s="60">
        <v>14176321</v>
      </c>
      <c r="X23" s="60">
        <v>14428786</v>
      </c>
      <c r="Y23" s="60">
        <v>-252465</v>
      </c>
      <c r="Z23" s="140">
        <v>-1.75</v>
      </c>
      <c r="AA23" s="155">
        <v>14428786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251047712</v>
      </c>
      <c r="D25" s="168">
        <f>+D5+D9+D15+D19+D24</f>
        <v>0</v>
      </c>
      <c r="E25" s="169">
        <f t="shared" si="4"/>
        <v>257006966</v>
      </c>
      <c r="F25" s="73">
        <f t="shared" si="4"/>
        <v>265807966</v>
      </c>
      <c r="G25" s="73">
        <f t="shared" si="4"/>
        <v>112155390</v>
      </c>
      <c r="H25" s="73">
        <f t="shared" si="4"/>
        <v>1795405</v>
      </c>
      <c r="I25" s="73">
        <f t="shared" si="4"/>
        <v>372106</v>
      </c>
      <c r="J25" s="73">
        <f t="shared" si="4"/>
        <v>114322901</v>
      </c>
      <c r="K25" s="73">
        <f t="shared" si="4"/>
        <v>1553583</v>
      </c>
      <c r="L25" s="73">
        <f t="shared" si="4"/>
        <v>1873812</v>
      </c>
      <c r="M25" s="73">
        <f t="shared" si="4"/>
        <v>74117026</v>
      </c>
      <c r="N25" s="73">
        <f t="shared" si="4"/>
        <v>77544421</v>
      </c>
      <c r="O25" s="73">
        <f t="shared" si="4"/>
        <v>1580765</v>
      </c>
      <c r="P25" s="73">
        <f t="shared" si="4"/>
        <v>2475517</v>
      </c>
      <c r="Q25" s="73">
        <f t="shared" si="4"/>
        <v>65216648</v>
      </c>
      <c r="R25" s="73">
        <f t="shared" si="4"/>
        <v>69272930</v>
      </c>
      <c r="S25" s="73">
        <f t="shared" si="4"/>
        <v>1541626</v>
      </c>
      <c r="T25" s="73">
        <f t="shared" si="4"/>
        <v>1478122</v>
      </c>
      <c r="U25" s="73">
        <f t="shared" si="4"/>
        <v>1506225</v>
      </c>
      <c r="V25" s="73">
        <f t="shared" si="4"/>
        <v>4525973</v>
      </c>
      <c r="W25" s="73">
        <f t="shared" si="4"/>
        <v>265666225</v>
      </c>
      <c r="X25" s="73">
        <f t="shared" si="4"/>
        <v>257007108</v>
      </c>
      <c r="Y25" s="73">
        <f t="shared" si="4"/>
        <v>8659117</v>
      </c>
      <c r="Z25" s="170">
        <f>+IF(X25&lt;&gt;0,+(Y25/X25)*100,0)</f>
        <v>3.369213041376272</v>
      </c>
      <c r="AA25" s="168">
        <f>+AA5+AA9+AA15+AA19+AA24</f>
        <v>265807966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113689367</v>
      </c>
      <c r="D28" s="153">
        <f>SUM(D29:D31)</f>
        <v>0</v>
      </c>
      <c r="E28" s="154">
        <f t="shared" si="5"/>
        <v>115043655</v>
      </c>
      <c r="F28" s="100">
        <f t="shared" si="5"/>
        <v>145330200</v>
      </c>
      <c r="G28" s="100">
        <f t="shared" si="5"/>
        <v>7243884</v>
      </c>
      <c r="H28" s="100">
        <f t="shared" si="5"/>
        <v>6936686</v>
      </c>
      <c r="I28" s="100">
        <f t="shared" si="5"/>
        <v>10746789</v>
      </c>
      <c r="J28" s="100">
        <f t="shared" si="5"/>
        <v>24927359</v>
      </c>
      <c r="K28" s="100">
        <f t="shared" si="5"/>
        <v>7312362</v>
      </c>
      <c r="L28" s="100">
        <f t="shared" si="5"/>
        <v>7498395</v>
      </c>
      <c r="M28" s="100">
        <f t="shared" si="5"/>
        <v>6949518</v>
      </c>
      <c r="N28" s="100">
        <f t="shared" si="5"/>
        <v>21760275</v>
      </c>
      <c r="O28" s="100">
        <f t="shared" si="5"/>
        <v>6531124</v>
      </c>
      <c r="P28" s="100">
        <f t="shared" si="5"/>
        <v>5721669</v>
      </c>
      <c r="Q28" s="100">
        <f t="shared" si="5"/>
        <v>8523941</v>
      </c>
      <c r="R28" s="100">
        <f t="shared" si="5"/>
        <v>20776734</v>
      </c>
      <c r="S28" s="100">
        <f t="shared" si="5"/>
        <v>7740606</v>
      </c>
      <c r="T28" s="100">
        <f t="shared" si="5"/>
        <v>6657802</v>
      </c>
      <c r="U28" s="100">
        <f t="shared" si="5"/>
        <v>10975151</v>
      </c>
      <c r="V28" s="100">
        <f t="shared" si="5"/>
        <v>25373559</v>
      </c>
      <c r="W28" s="100">
        <f t="shared" si="5"/>
        <v>92837927</v>
      </c>
      <c r="X28" s="100">
        <f t="shared" si="5"/>
        <v>115045426</v>
      </c>
      <c r="Y28" s="100">
        <f t="shared" si="5"/>
        <v>-22207499</v>
      </c>
      <c r="Z28" s="137">
        <f>+IF(X28&lt;&gt;0,+(Y28/X28)*100,0)</f>
        <v>-19.303243746518007</v>
      </c>
      <c r="AA28" s="153">
        <f>SUM(AA29:AA31)</f>
        <v>145330200</v>
      </c>
    </row>
    <row r="29" spans="1:27" ht="12.75">
      <c r="A29" s="138" t="s">
        <v>75</v>
      </c>
      <c r="B29" s="136"/>
      <c r="C29" s="155">
        <v>38386890</v>
      </c>
      <c r="D29" s="155"/>
      <c r="E29" s="156">
        <v>51195206</v>
      </c>
      <c r="F29" s="60">
        <v>50992000</v>
      </c>
      <c r="G29" s="60">
        <v>3576101</v>
      </c>
      <c r="H29" s="60">
        <v>2811804</v>
      </c>
      <c r="I29" s="60">
        <v>3145777</v>
      </c>
      <c r="J29" s="60">
        <v>9533682</v>
      </c>
      <c r="K29" s="60">
        <v>2777225</v>
      </c>
      <c r="L29" s="60">
        <v>2861370</v>
      </c>
      <c r="M29" s="60">
        <v>2801600</v>
      </c>
      <c r="N29" s="60">
        <v>8440195</v>
      </c>
      <c r="O29" s="60">
        <v>2805301</v>
      </c>
      <c r="P29" s="60">
        <v>3147660</v>
      </c>
      <c r="Q29" s="60">
        <v>2994985</v>
      </c>
      <c r="R29" s="60">
        <v>8947946</v>
      </c>
      <c r="S29" s="60">
        <v>3422849</v>
      </c>
      <c r="T29" s="60">
        <v>3482171</v>
      </c>
      <c r="U29" s="60">
        <v>3553045</v>
      </c>
      <c r="V29" s="60">
        <v>10458065</v>
      </c>
      <c r="W29" s="60">
        <v>37379888</v>
      </c>
      <c r="X29" s="60">
        <v>51195279</v>
      </c>
      <c r="Y29" s="60">
        <v>-13815391</v>
      </c>
      <c r="Z29" s="140">
        <v>-26.99</v>
      </c>
      <c r="AA29" s="155">
        <v>50992000</v>
      </c>
    </row>
    <row r="30" spans="1:27" ht="12.75">
      <c r="A30" s="138" t="s">
        <v>76</v>
      </c>
      <c r="B30" s="136"/>
      <c r="C30" s="157">
        <v>41945215</v>
      </c>
      <c r="D30" s="157"/>
      <c r="E30" s="158">
        <v>29285843</v>
      </c>
      <c r="F30" s="159">
        <v>59174260</v>
      </c>
      <c r="G30" s="159">
        <v>1538874</v>
      </c>
      <c r="H30" s="159">
        <v>1426223</v>
      </c>
      <c r="I30" s="159">
        <v>5791969</v>
      </c>
      <c r="J30" s="159">
        <v>8757066</v>
      </c>
      <c r="K30" s="159">
        <v>2413585</v>
      </c>
      <c r="L30" s="159">
        <v>2550767</v>
      </c>
      <c r="M30" s="159">
        <v>1720384</v>
      </c>
      <c r="N30" s="159">
        <v>6684736</v>
      </c>
      <c r="O30" s="159">
        <v>2039504</v>
      </c>
      <c r="P30" s="159">
        <v>1193268</v>
      </c>
      <c r="Q30" s="159">
        <v>1951771</v>
      </c>
      <c r="R30" s="159">
        <v>5184543</v>
      </c>
      <c r="S30" s="159">
        <v>1623670</v>
      </c>
      <c r="T30" s="159">
        <v>1313772</v>
      </c>
      <c r="U30" s="159">
        <v>4412868</v>
      </c>
      <c r="V30" s="159">
        <v>7350310</v>
      </c>
      <c r="W30" s="159">
        <v>27976655</v>
      </c>
      <c r="X30" s="159">
        <v>29287401</v>
      </c>
      <c r="Y30" s="159">
        <v>-1310746</v>
      </c>
      <c r="Z30" s="141">
        <v>-4.48</v>
      </c>
      <c r="AA30" s="157">
        <v>59174260</v>
      </c>
    </row>
    <row r="31" spans="1:27" ht="12.75">
      <c r="A31" s="138" t="s">
        <v>77</v>
      </c>
      <c r="B31" s="136"/>
      <c r="C31" s="155">
        <v>33357262</v>
      </c>
      <c r="D31" s="155"/>
      <c r="E31" s="156">
        <v>34562606</v>
      </c>
      <c r="F31" s="60">
        <v>35163940</v>
      </c>
      <c r="G31" s="60">
        <v>2128909</v>
      </c>
      <c r="H31" s="60">
        <v>2698659</v>
      </c>
      <c r="I31" s="60">
        <v>1809043</v>
      </c>
      <c r="J31" s="60">
        <v>6636611</v>
      </c>
      <c r="K31" s="60">
        <v>2121552</v>
      </c>
      <c r="L31" s="60">
        <v>2086258</v>
      </c>
      <c r="M31" s="60">
        <v>2427534</v>
      </c>
      <c r="N31" s="60">
        <v>6635344</v>
      </c>
      <c r="O31" s="60">
        <v>1686319</v>
      </c>
      <c r="P31" s="60">
        <v>1380741</v>
      </c>
      <c r="Q31" s="60">
        <v>3577185</v>
      </c>
      <c r="R31" s="60">
        <v>6644245</v>
      </c>
      <c r="S31" s="60">
        <v>2694087</v>
      </c>
      <c r="T31" s="60">
        <v>1861859</v>
      </c>
      <c r="U31" s="60">
        <v>3009238</v>
      </c>
      <c r="V31" s="60">
        <v>7565184</v>
      </c>
      <c r="W31" s="60">
        <v>27481384</v>
      </c>
      <c r="X31" s="60">
        <v>34562746</v>
      </c>
      <c r="Y31" s="60">
        <v>-7081362</v>
      </c>
      <c r="Z31" s="140">
        <v>-20.49</v>
      </c>
      <c r="AA31" s="155">
        <v>35163940</v>
      </c>
    </row>
    <row r="32" spans="1:27" ht="12.75">
      <c r="A32" s="135" t="s">
        <v>78</v>
      </c>
      <c r="B32" s="136"/>
      <c r="C32" s="153">
        <f aca="true" t="shared" si="6" ref="C32:Y32">SUM(C33:C37)</f>
        <v>9472478</v>
      </c>
      <c r="D32" s="153">
        <f>SUM(D33:D37)</f>
        <v>0</v>
      </c>
      <c r="E32" s="154">
        <f t="shared" si="6"/>
        <v>12761818</v>
      </c>
      <c r="F32" s="100">
        <f t="shared" si="6"/>
        <v>13058187</v>
      </c>
      <c r="G32" s="100">
        <f t="shared" si="6"/>
        <v>641612</v>
      </c>
      <c r="H32" s="100">
        <f t="shared" si="6"/>
        <v>798727</v>
      </c>
      <c r="I32" s="100">
        <f t="shared" si="6"/>
        <v>896664</v>
      </c>
      <c r="J32" s="100">
        <f t="shared" si="6"/>
        <v>2337003</v>
      </c>
      <c r="K32" s="100">
        <f t="shared" si="6"/>
        <v>811162</v>
      </c>
      <c r="L32" s="100">
        <f t="shared" si="6"/>
        <v>769607</v>
      </c>
      <c r="M32" s="100">
        <f t="shared" si="6"/>
        <v>685317</v>
      </c>
      <c r="N32" s="100">
        <f t="shared" si="6"/>
        <v>2266086</v>
      </c>
      <c r="O32" s="100">
        <f t="shared" si="6"/>
        <v>781459</v>
      </c>
      <c r="P32" s="100">
        <f t="shared" si="6"/>
        <v>813509</v>
      </c>
      <c r="Q32" s="100">
        <f t="shared" si="6"/>
        <v>710224</v>
      </c>
      <c r="R32" s="100">
        <f t="shared" si="6"/>
        <v>2305192</v>
      </c>
      <c r="S32" s="100">
        <f t="shared" si="6"/>
        <v>730715</v>
      </c>
      <c r="T32" s="100">
        <f t="shared" si="6"/>
        <v>696517</v>
      </c>
      <c r="U32" s="100">
        <f t="shared" si="6"/>
        <v>980077</v>
      </c>
      <c r="V32" s="100">
        <f t="shared" si="6"/>
        <v>2407309</v>
      </c>
      <c r="W32" s="100">
        <f t="shared" si="6"/>
        <v>9315590</v>
      </c>
      <c r="X32" s="100">
        <f t="shared" si="6"/>
        <v>12761818</v>
      </c>
      <c r="Y32" s="100">
        <f t="shared" si="6"/>
        <v>-3446228</v>
      </c>
      <c r="Z32" s="137">
        <f>+IF(X32&lt;&gt;0,+(Y32/X32)*100,0)</f>
        <v>-27.004208961450477</v>
      </c>
      <c r="AA32" s="153">
        <f>SUM(AA33:AA37)</f>
        <v>13058187</v>
      </c>
    </row>
    <row r="33" spans="1:27" ht="12.75">
      <c r="A33" s="138" t="s">
        <v>79</v>
      </c>
      <c r="B33" s="136"/>
      <c r="C33" s="155">
        <v>3618862</v>
      </c>
      <c r="D33" s="155"/>
      <c r="E33" s="156">
        <v>6447221</v>
      </c>
      <c r="F33" s="60">
        <v>6447000</v>
      </c>
      <c r="G33" s="60">
        <v>218061</v>
      </c>
      <c r="H33" s="60">
        <v>347834</v>
      </c>
      <c r="I33" s="60">
        <v>287599</v>
      </c>
      <c r="J33" s="60">
        <v>853494</v>
      </c>
      <c r="K33" s="60">
        <v>380348</v>
      </c>
      <c r="L33" s="60">
        <v>343046</v>
      </c>
      <c r="M33" s="60">
        <v>201048</v>
      </c>
      <c r="N33" s="60">
        <v>924442</v>
      </c>
      <c r="O33" s="60">
        <v>393585</v>
      </c>
      <c r="P33" s="60">
        <v>372230</v>
      </c>
      <c r="Q33" s="60">
        <v>302526</v>
      </c>
      <c r="R33" s="60">
        <v>1068341</v>
      </c>
      <c r="S33" s="60">
        <v>312807</v>
      </c>
      <c r="T33" s="60">
        <v>243079</v>
      </c>
      <c r="U33" s="60">
        <v>435477</v>
      </c>
      <c r="V33" s="60">
        <v>991363</v>
      </c>
      <c r="W33" s="60">
        <v>3837640</v>
      </c>
      <c r="X33" s="60">
        <v>6447221</v>
      </c>
      <c r="Y33" s="60">
        <v>-2609581</v>
      </c>
      <c r="Z33" s="140">
        <v>-40.48</v>
      </c>
      <c r="AA33" s="155">
        <v>6447000</v>
      </c>
    </row>
    <row r="34" spans="1:27" ht="12.75">
      <c r="A34" s="138" t="s">
        <v>80</v>
      </c>
      <c r="B34" s="136"/>
      <c r="C34" s="155">
        <v>5853616</v>
      </c>
      <c r="D34" s="155"/>
      <c r="E34" s="156">
        <v>6314597</v>
      </c>
      <c r="F34" s="60">
        <v>6611187</v>
      </c>
      <c r="G34" s="60">
        <v>423551</v>
      </c>
      <c r="H34" s="60">
        <v>450893</v>
      </c>
      <c r="I34" s="60">
        <v>609065</v>
      </c>
      <c r="J34" s="60">
        <v>1483509</v>
      </c>
      <c r="K34" s="60">
        <v>430814</v>
      </c>
      <c r="L34" s="60">
        <v>426561</v>
      </c>
      <c r="M34" s="60">
        <v>484269</v>
      </c>
      <c r="N34" s="60">
        <v>1341644</v>
      </c>
      <c r="O34" s="60">
        <v>387874</v>
      </c>
      <c r="P34" s="60">
        <v>441279</v>
      </c>
      <c r="Q34" s="60">
        <v>407698</v>
      </c>
      <c r="R34" s="60">
        <v>1236851</v>
      </c>
      <c r="S34" s="60">
        <v>417908</v>
      </c>
      <c r="T34" s="60">
        <v>453438</v>
      </c>
      <c r="U34" s="60">
        <v>544600</v>
      </c>
      <c r="V34" s="60">
        <v>1415946</v>
      </c>
      <c r="W34" s="60">
        <v>5477950</v>
      </c>
      <c r="X34" s="60">
        <v>6314597</v>
      </c>
      <c r="Y34" s="60">
        <v>-836647</v>
      </c>
      <c r="Z34" s="140">
        <v>-13.25</v>
      </c>
      <c r="AA34" s="155">
        <v>6611187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19309846</v>
      </c>
      <c r="D38" s="153">
        <f>SUM(D39:D41)</f>
        <v>0</v>
      </c>
      <c r="E38" s="154">
        <f t="shared" si="7"/>
        <v>23221332</v>
      </c>
      <c r="F38" s="100">
        <f t="shared" si="7"/>
        <v>23221000</v>
      </c>
      <c r="G38" s="100">
        <f t="shared" si="7"/>
        <v>2435308</v>
      </c>
      <c r="H38" s="100">
        <f t="shared" si="7"/>
        <v>1362943</v>
      </c>
      <c r="I38" s="100">
        <f t="shared" si="7"/>
        <v>1753035</v>
      </c>
      <c r="J38" s="100">
        <f t="shared" si="7"/>
        <v>5551286</v>
      </c>
      <c r="K38" s="100">
        <f t="shared" si="7"/>
        <v>1568088</v>
      </c>
      <c r="L38" s="100">
        <f t="shared" si="7"/>
        <v>1348563</v>
      </c>
      <c r="M38" s="100">
        <f t="shared" si="7"/>
        <v>1380778</v>
      </c>
      <c r="N38" s="100">
        <f t="shared" si="7"/>
        <v>4297429</v>
      </c>
      <c r="O38" s="100">
        <f t="shared" si="7"/>
        <v>899038</v>
      </c>
      <c r="P38" s="100">
        <f t="shared" si="7"/>
        <v>1494652</v>
      </c>
      <c r="Q38" s="100">
        <f t="shared" si="7"/>
        <v>1940580</v>
      </c>
      <c r="R38" s="100">
        <f t="shared" si="7"/>
        <v>4334270</v>
      </c>
      <c r="S38" s="100">
        <f t="shared" si="7"/>
        <v>1876313</v>
      </c>
      <c r="T38" s="100">
        <f t="shared" si="7"/>
        <v>2113834</v>
      </c>
      <c r="U38" s="100">
        <f t="shared" si="7"/>
        <v>1870365</v>
      </c>
      <c r="V38" s="100">
        <f t="shared" si="7"/>
        <v>5860512</v>
      </c>
      <c r="W38" s="100">
        <f t="shared" si="7"/>
        <v>20043497</v>
      </c>
      <c r="X38" s="100">
        <f t="shared" si="7"/>
        <v>23221332</v>
      </c>
      <c r="Y38" s="100">
        <f t="shared" si="7"/>
        <v>-3177835</v>
      </c>
      <c r="Z38" s="137">
        <f>+IF(X38&lt;&gt;0,+(Y38/X38)*100,0)</f>
        <v>-13.68498155058461</v>
      </c>
      <c r="AA38" s="153">
        <f>SUM(AA39:AA41)</f>
        <v>23221000</v>
      </c>
    </row>
    <row r="39" spans="1:27" ht="12.75">
      <c r="A39" s="138" t="s">
        <v>85</v>
      </c>
      <c r="B39" s="136"/>
      <c r="C39" s="155">
        <v>5512593</v>
      </c>
      <c r="D39" s="155"/>
      <c r="E39" s="156">
        <v>8724218</v>
      </c>
      <c r="F39" s="60">
        <v>8724000</v>
      </c>
      <c r="G39" s="60">
        <v>1243136</v>
      </c>
      <c r="H39" s="60">
        <v>396065</v>
      </c>
      <c r="I39" s="60">
        <v>528946</v>
      </c>
      <c r="J39" s="60">
        <v>2168147</v>
      </c>
      <c r="K39" s="60">
        <v>525266</v>
      </c>
      <c r="L39" s="60">
        <v>460064</v>
      </c>
      <c r="M39" s="60">
        <v>469461</v>
      </c>
      <c r="N39" s="60">
        <v>1454791</v>
      </c>
      <c r="O39" s="60">
        <v>-18963</v>
      </c>
      <c r="P39" s="60">
        <v>631616</v>
      </c>
      <c r="Q39" s="60">
        <v>843589</v>
      </c>
      <c r="R39" s="60">
        <v>1456242</v>
      </c>
      <c r="S39" s="60">
        <v>574742</v>
      </c>
      <c r="T39" s="60">
        <v>320687</v>
      </c>
      <c r="U39" s="60">
        <v>613397</v>
      </c>
      <c r="V39" s="60">
        <v>1508826</v>
      </c>
      <c r="W39" s="60">
        <v>6588006</v>
      </c>
      <c r="X39" s="60">
        <v>8724218</v>
      </c>
      <c r="Y39" s="60">
        <v>-2136212</v>
      </c>
      <c r="Z39" s="140">
        <v>-24.49</v>
      </c>
      <c r="AA39" s="155">
        <v>8724000</v>
      </c>
    </row>
    <row r="40" spans="1:27" ht="12.75">
      <c r="A40" s="138" t="s">
        <v>86</v>
      </c>
      <c r="B40" s="136"/>
      <c r="C40" s="155">
        <v>13797253</v>
      </c>
      <c r="D40" s="155"/>
      <c r="E40" s="156">
        <v>14497114</v>
      </c>
      <c r="F40" s="60">
        <v>14497000</v>
      </c>
      <c r="G40" s="60">
        <v>1192172</v>
      </c>
      <c r="H40" s="60">
        <v>966878</v>
      </c>
      <c r="I40" s="60">
        <v>1224089</v>
      </c>
      <c r="J40" s="60">
        <v>3383139</v>
      </c>
      <c r="K40" s="60">
        <v>1042822</v>
      </c>
      <c r="L40" s="60">
        <v>888499</v>
      </c>
      <c r="M40" s="60">
        <v>911317</v>
      </c>
      <c r="N40" s="60">
        <v>2842638</v>
      </c>
      <c r="O40" s="60">
        <v>918001</v>
      </c>
      <c r="P40" s="60">
        <v>863036</v>
      </c>
      <c r="Q40" s="60">
        <v>1096991</v>
      </c>
      <c r="R40" s="60">
        <v>2878028</v>
      </c>
      <c r="S40" s="60">
        <v>1301571</v>
      </c>
      <c r="T40" s="60">
        <v>1793147</v>
      </c>
      <c r="U40" s="60">
        <v>1256968</v>
      </c>
      <c r="V40" s="60">
        <v>4351686</v>
      </c>
      <c r="W40" s="60">
        <v>13455491</v>
      </c>
      <c r="X40" s="60">
        <v>14497114</v>
      </c>
      <c r="Y40" s="60">
        <v>-1041623</v>
      </c>
      <c r="Z40" s="140">
        <v>-7.19</v>
      </c>
      <c r="AA40" s="155">
        <v>14497000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32113030</v>
      </c>
      <c r="D42" s="153">
        <f>SUM(D43:D46)</f>
        <v>0</v>
      </c>
      <c r="E42" s="154">
        <f t="shared" si="8"/>
        <v>37113915</v>
      </c>
      <c r="F42" s="100">
        <f t="shared" si="8"/>
        <v>43741579</v>
      </c>
      <c r="G42" s="100">
        <f t="shared" si="8"/>
        <v>1605564</v>
      </c>
      <c r="H42" s="100">
        <f t="shared" si="8"/>
        <v>3134914</v>
      </c>
      <c r="I42" s="100">
        <f t="shared" si="8"/>
        <v>4196508</v>
      </c>
      <c r="J42" s="100">
        <f t="shared" si="8"/>
        <v>8936986</v>
      </c>
      <c r="K42" s="100">
        <f t="shared" si="8"/>
        <v>2750612</v>
      </c>
      <c r="L42" s="100">
        <f t="shared" si="8"/>
        <v>3361839</v>
      </c>
      <c r="M42" s="100">
        <f t="shared" si="8"/>
        <v>2984169</v>
      </c>
      <c r="N42" s="100">
        <f t="shared" si="8"/>
        <v>9096620</v>
      </c>
      <c r="O42" s="100">
        <f t="shared" si="8"/>
        <v>2998669</v>
      </c>
      <c r="P42" s="100">
        <f t="shared" si="8"/>
        <v>2934515</v>
      </c>
      <c r="Q42" s="100">
        <f t="shared" si="8"/>
        <v>3105296</v>
      </c>
      <c r="R42" s="100">
        <f t="shared" si="8"/>
        <v>9038480</v>
      </c>
      <c r="S42" s="100">
        <f t="shared" si="8"/>
        <v>3213364</v>
      </c>
      <c r="T42" s="100">
        <f t="shared" si="8"/>
        <v>2765942</v>
      </c>
      <c r="U42" s="100">
        <f t="shared" si="8"/>
        <v>3797223</v>
      </c>
      <c r="V42" s="100">
        <f t="shared" si="8"/>
        <v>9776529</v>
      </c>
      <c r="W42" s="100">
        <f t="shared" si="8"/>
        <v>36848615</v>
      </c>
      <c r="X42" s="100">
        <f t="shared" si="8"/>
        <v>37113915</v>
      </c>
      <c r="Y42" s="100">
        <f t="shared" si="8"/>
        <v>-265300</v>
      </c>
      <c r="Z42" s="137">
        <f>+IF(X42&lt;&gt;0,+(Y42/X42)*100,0)</f>
        <v>-0.7148262316169016</v>
      </c>
      <c r="AA42" s="153">
        <f>SUM(AA43:AA46)</f>
        <v>43741579</v>
      </c>
    </row>
    <row r="43" spans="1:27" ht="12.75">
      <c r="A43" s="138" t="s">
        <v>89</v>
      </c>
      <c r="B43" s="136"/>
      <c r="C43" s="155">
        <v>11744744</v>
      </c>
      <c r="D43" s="155"/>
      <c r="E43" s="156">
        <v>13022320</v>
      </c>
      <c r="F43" s="60">
        <v>17022000</v>
      </c>
      <c r="G43" s="60">
        <v>180047</v>
      </c>
      <c r="H43" s="60">
        <v>1179671</v>
      </c>
      <c r="I43" s="60">
        <v>2039899</v>
      </c>
      <c r="J43" s="60">
        <v>3399617</v>
      </c>
      <c r="K43" s="60">
        <v>996268</v>
      </c>
      <c r="L43" s="60">
        <v>1714769</v>
      </c>
      <c r="M43" s="60">
        <v>1326902</v>
      </c>
      <c r="N43" s="60">
        <v>4037939</v>
      </c>
      <c r="O43" s="60">
        <v>980426</v>
      </c>
      <c r="P43" s="60">
        <v>1102765</v>
      </c>
      <c r="Q43" s="60">
        <v>1402557</v>
      </c>
      <c r="R43" s="60">
        <v>3485748</v>
      </c>
      <c r="S43" s="60">
        <v>1100430</v>
      </c>
      <c r="T43" s="60">
        <v>1161348</v>
      </c>
      <c r="U43" s="60">
        <v>1763460</v>
      </c>
      <c r="V43" s="60">
        <v>4025238</v>
      </c>
      <c r="W43" s="60">
        <v>14948542</v>
      </c>
      <c r="X43" s="60">
        <v>13022320</v>
      </c>
      <c r="Y43" s="60">
        <v>1926222</v>
      </c>
      <c r="Z43" s="140">
        <v>14.79</v>
      </c>
      <c r="AA43" s="155">
        <v>17022000</v>
      </c>
    </row>
    <row r="44" spans="1:27" ht="12.75">
      <c r="A44" s="138" t="s">
        <v>90</v>
      </c>
      <c r="B44" s="136"/>
      <c r="C44" s="155">
        <v>1564442</v>
      </c>
      <c r="D44" s="155"/>
      <c r="E44" s="156">
        <v>2208120</v>
      </c>
      <c r="F44" s="60">
        <v>1070300</v>
      </c>
      <c r="G44" s="60">
        <v>72106</v>
      </c>
      <c r="H44" s="60">
        <v>587316</v>
      </c>
      <c r="I44" s="60">
        <v>434795</v>
      </c>
      <c r="J44" s="60">
        <v>1094217</v>
      </c>
      <c r="K44" s="60">
        <v>32890</v>
      </c>
      <c r="L44" s="60">
        <v>181687</v>
      </c>
      <c r="M44" s="60">
        <v>23116</v>
      </c>
      <c r="N44" s="60">
        <v>237693</v>
      </c>
      <c r="O44" s="60">
        <v>129668</v>
      </c>
      <c r="P44" s="60">
        <v>85248</v>
      </c>
      <c r="Q44" s="60">
        <v>172895</v>
      </c>
      <c r="R44" s="60">
        <v>387811</v>
      </c>
      <c r="S44" s="60">
        <v>49450</v>
      </c>
      <c r="T44" s="60">
        <v>169836</v>
      </c>
      <c r="U44" s="60">
        <v>336152</v>
      </c>
      <c r="V44" s="60">
        <v>555438</v>
      </c>
      <c r="W44" s="60">
        <v>2275159</v>
      </c>
      <c r="X44" s="60">
        <v>2208120</v>
      </c>
      <c r="Y44" s="60">
        <v>67039</v>
      </c>
      <c r="Z44" s="140">
        <v>3.04</v>
      </c>
      <c r="AA44" s="155">
        <v>1070300</v>
      </c>
    </row>
    <row r="45" spans="1:27" ht="12.75">
      <c r="A45" s="138" t="s">
        <v>91</v>
      </c>
      <c r="B45" s="136"/>
      <c r="C45" s="157">
        <v>6682032</v>
      </c>
      <c r="D45" s="157"/>
      <c r="E45" s="158">
        <v>7748689</v>
      </c>
      <c r="F45" s="159">
        <v>11514279</v>
      </c>
      <c r="G45" s="159">
        <v>470648</v>
      </c>
      <c r="H45" s="159">
        <v>487479</v>
      </c>
      <c r="I45" s="159">
        <v>786890</v>
      </c>
      <c r="J45" s="159">
        <v>1745017</v>
      </c>
      <c r="K45" s="159">
        <v>851860</v>
      </c>
      <c r="L45" s="159">
        <v>532386</v>
      </c>
      <c r="M45" s="159">
        <v>464334</v>
      </c>
      <c r="N45" s="159">
        <v>1848580</v>
      </c>
      <c r="O45" s="159">
        <v>744285</v>
      </c>
      <c r="P45" s="159">
        <v>704641</v>
      </c>
      <c r="Q45" s="159">
        <v>612842</v>
      </c>
      <c r="R45" s="159">
        <v>2061768</v>
      </c>
      <c r="S45" s="159">
        <v>981066</v>
      </c>
      <c r="T45" s="159">
        <v>515829</v>
      </c>
      <c r="U45" s="159">
        <v>611782</v>
      </c>
      <c r="V45" s="159">
        <v>2108677</v>
      </c>
      <c r="W45" s="159">
        <v>7764042</v>
      </c>
      <c r="X45" s="159">
        <v>7748689</v>
      </c>
      <c r="Y45" s="159">
        <v>15353</v>
      </c>
      <c r="Z45" s="141">
        <v>0.2</v>
      </c>
      <c r="AA45" s="157">
        <v>11514279</v>
      </c>
    </row>
    <row r="46" spans="1:27" ht="12.75">
      <c r="A46" s="138" t="s">
        <v>92</v>
      </c>
      <c r="B46" s="136"/>
      <c r="C46" s="155">
        <v>12121812</v>
      </c>
      <c r="D46" s="155"/>
      <c r="E46" s="156">
        <v>14134786</v>
      </c>
      <c r="F46" s="60">
        <v>14135000</v>
      </c>
      <c r="G46" s="60">
        <v>882763</v>
      </c>
      <c r="H46" s="60">
        <v>880448</v>
      </c>
      <c r="I46" s="60">
        <v>934924</v>
      </c>
      <c r="J46" s="60">
        <v>2698135</v>
      </c>
      <c r="K46" s="60">
        <v>869594</v>
      </c>
      <c r="L46" s="60">
        <v>932997</v>
      </c>
      <c r="M46" s="60">
        <v>1169817</v>
      </c>
      <c r="N46" s="60">
        <v>2972408</v>
      </c>
      <c r="O46" s="60">
        <v>1144290</v>
      </c>
      <c r="P46" s="60">
        <v>1041861</v>
      </c>
      <c r="Q46" s="60">
        <v>917002</v>
      </c>
      <c r="R46" s="60">
        <v>3103153</v>
      </c>
      <c r="S46" s="60">
        <v>1082418</v>
      </c>
      <c r="T46" s="60">
        <v>918929</v>
      </c>
      <c r="U46" s="60">
        <v>1085829</v>
      </c>
      <c r="V46" s="60">
        <v>3087176</v>
      </c>
      <c r="W46" s="60">
        <v>11860872</v>
      </c>
      <c r="X46" s="60">
        <v>14134786</v>
      </c>
      <c r="Y46" s="60">
        <v>-2273914</v>
      </c>
      <c r="Z46" s="140">
        <v>-16.09</v>
      </c>
      <c r="AA46" s="155">
        <v>14135000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174584721</v>
      </c>
      <c r="D48" s="168">
        <f>+D28+D32+D38+D42+D47</f>
        <v>0</v>
      </c>
      <c r="E48" s="169">
        <f t="shared" si="9"/>
        <v>188140720</v>
      </c>
      <c r="F48" s="73">
        <f t="shared" si="9"/>
        <v>225350966</v>
      </c>
      <c r="G48" s="73">
        <f t="shared" si="9"/>
        <v>11926368</v>
      </c>
      <c r="H48" s="73">
        <f t="shared" si="9"/>
        <v>12233270</v>
      </c>
      <c r="I48" s="73">
        <f t="shared" si="9"/>
        <v>17592996</v>
      </c>
      <c r="J48" s="73">
        <f t="shared" si="9"/>
        <v>41752634</v>
      </c>
      <c r="K48" s="73">
        <f t="shared" si="9"/>
        <v>12442224</v>
      </c>
      <c r="L48" s="73">
        <f t="shared" si="9"/>
        <v>12978404</v>
      </c>
      <c r="M48" s="73">
        <f t="shared" si="9"/>
        <v>11999782</v>
      </c>
      <c r="N48" s="73">
        <f t="shared" si="9"/>
        <v>37420410</v>
      </c>
      <c r="O48" s="73">
        <f t="shared" si="9"/>
        <v>11210290</v>
      </c>
      <c r="P48" s="73">
        <f t="shared" si="9"/>
        <v>10964345</v>
      </c>
      <c r="Q48" s="73">
        <f t="shared" si="9"/>
        <v>14280041</v>
      </c>
      <c r="R48" s="73">
        <f t="shared" si="9"/>
        <v>36454676</v>
      </c>
      <c r="S48" s="73">
        <f t="shared" si="9"/>
        <v>13560998</v>
      </c>
      <c r="T48" s="73">
        <f t="shared" si="9"/>
        <v>12234095</v>
      </c>
      <c r="U48" s="73">
        <f t="shared" si="9"/>
        <v>17622816</v>
      </c>
      <c r="V48" s="73">
        <f t="shared" si="9"/>
        <v>43417909</v>
      </c>
      <c r="W48" s="73">
        <f t="shared" si="9"/>
        <v>159045629</v>
      </c>
      <c r="X48" s="73">
        <f t="shared" si="9"/>
        <v>188142491</v>
      </c>
      <c r="Y48" s="73">
        <f t="shared" si="9"/>
        <v>-29096862</v>
      </c>
      <c r="Z48" s="170">
        <f>+IF(X48&lt;&gt;0,+(Y48/X48)*100,0)</f>
        <v>-15.465332602617663</v>
      </c>
      <c r="AA48" s="168">
        <f>+AA28+AA32+AA38+AA42+AA47</f>
        <v>225350966</v>
      </c>
    </row>
    <row r="49" spans="1:27" ht="12.75">
      <c r="A49" s="148" t="s">
        <v>49</v>
      </c>
      <c r="B49" s="149"/>
      <c r="C49" s="171">
        <f aca="true" t="shared" si="10" ref="C49:Y49">+C25-C48</f>
        <v>76462991</v>
      </c>
      <c r="D49" s="171">
        <f>+D25-D48</f>
        <v>0</v>
      </c>
      <c r="E49" s="172">
        <f t="shared" si="10"/>
        <v>68866246</v>
      </c>
      <c r="F49" s="173">
        <f t="shared" si="10"/>
        <v>40457000</v>
      </c>
      <c r="G49" s="173">
        <f t="shared" si="10"/>
        <v>100229022</v>
      </c>
      <c r="H49" s="173">
        <f t="shared" si="10"/>
        <v>-10437865</v>
      </c>
      <c r="I49" s="173">
        <f t="shared" si="10"/>
        <v>-17220890</v>
      </c>
      <c r="J49" s="173">
        <f t="shared" si="10"/>
        <v>72570267</v>
      </c>
      <c r="K49" s="173">
        <f t="shared" si="10"/>
        <v>-10888641</v>
      </c>
      <c r="L49" s="173">
        <f t="shared" si="10"/>
        <v>-11104592</v>
      </c>
      <c r="M49" s="173">
        <f t="shared" si="10"/>
        <v>62117244</v>
      </c>
      <c r="N49" s="173">
        <f t="shared" si="10"/>
        <v>40124011</v>
      </c>
      <c r="O49" s="173">
        <f t="shared" si="10"/>
        <v>-9629525</v>
      </c>
      <c r="P49" s="173">
        <f t="shared" si="10"/>
        <v>-8488828</v>
      </c>
      <c r="Q49" s="173">
        <f t="shared" si="10"/>
        <v>50936607</v>
      </c>
      <c r="R49" s="173">
        <f t="shared" si="10"/>
        <v>32818254</v>
      </c>
      <c r="S49" s="173">
        <f t="shared" si="10"/>
        <v>-12019372</v>
      </c>
      <c r="T49" s="173">
        <f t="shared" si="10"/>
        <v>-10755973</v>
      </c>
      <c r="U49" s="173">
        <f t="shared" si="10"/>
        <v>-16116591</v>
      </c>
      <c r="V49" s="173">
        <f t="shared" si="10"/>
        <v>-38891936</v>
      </c>
      <c r="W49" s="173">
        <f t="shared" si="10"/>
        <v>106620596</v>
      </c>
      <c r="X49" s="173">
        <f>IF(F25=F48,0,X25-X48)</f>
        <v>68864617</v>
      </c>
      <c r="Y49" s="173">
        <f t="shared" si="10"/>
        <v>37755979</v>
      </c>
      <c r="Z49" s="174">
        <f>+IF(X49&lt;&gt;0,+(Y49/X49)*100,0)</f>
        <v>54.826383482246044</v>
      </c>
      <c r="AA49" s="171">
        <f>+AA25-AA48</f>
        <v>40457000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18405628</v>
      </c>
      <c r="D5" s="155">
        <v>0</v>
      </c>
      <c r="E5" s="156">
        <v>18000000</v>
      </c>
      <c r="F5" s="60">
        <v>26800000</v>
      </c>
      <c r="G5" s="60">
        <v>29474044</v>
      </c>
      <c r="H5" s="60">
        <v>-2027446</v>
      </c>
      <c r="I5" s="60">
        <v>-712326</v>
      </c>
      <c r="J5" s="60">
        <v>26734272</v>
      </c>
      <c r="K5" s="60">
        <v>1</v>
      </c>
      <c r="L5" s="60">
        <v>-641</v>
      </c>
      <c r="M5" s="60">
        <v>-319</v>
      </c>
      <c r="N5" s="60">
        <v>-959</v>
      </c>
      <c r="O5" s="60">
        <v>-319</v>
      </c>
      <c r="P5" s="60">
        <v>-319</v>
      </c>
      <c r="Q5" s="60">
        <v>-319</v>
      </c>
      <c r="R5" s="60">
        <v>-957</v>
      </c>
      <c r="S5" s="60">
        <v>0</v>
      </c>
      <c r="T5" s="60">
        <v>8590</v>
      </c>
      <c r="U5" s="60">
        <v>-967</v>
      </c>
      <c r="V5" s="60">
        <v>7623</v>
      </c>
      <c r="W5" s="60">
        <v>26739979</v>
      </c>
      <c r="X5" s="60">
        <v>18000000</v>
      </c>
      <c r="Y5" s="60">
        <v>8739979</v>
      </c>
      <c r="Z5" s="140">
        <v>48.56</v>
      </c>
      <c r="AA5" s="155">
        <v>26800000</v>
      </c>
    </row>
    <row r="6" spans="1:27" ht="12.75">
      <c r="A6" s="181" t="s">
        <v>102</v>
      </c>
      <c r="B6" s="182"/>
      <c r="C6" s="155">
        <v>3271460</v>
      </c>
      <c r="D6" s="155">
        <v>0</v>
      </c>
      <c r="E6" s="156">
        <v>3500000</v>
      </c>
      <c r="F6" s="60">
        <v>3500000</v>
      </c>
      <c r="G6" s="60">
        <v>0</v>
      </c>
      <c r="H6" s="60">
        <v>0</v>
      </c>
      <c r="I6" s="60">
        <v>0</v>
      </c>
      <c r="J6" s="60">
        <v>0</v>
      </c>
      <c r="K6" s="60">
        <v>352477</v>
      </c>
      <c r="L6" s="60">
        <v>353198</v>
      </c>
      <c r="M6" s="60">
        <v>356848</v>
      </c>
      <c r="N6" s="60">
        <v>1062523</v>
      </c>
      <c r="O6" s="60">
        <v>338473</v>
      </c>
      <c r="P6" s="60">
        <v>343367</v>
      </c>
      <c r="Q6" s="60">
        <v>346532</v>
      </c>
      <c r="R6" s="60">
        <v>1028372</v>
      </c>
      <c r="S6" s="60">
        <v>350434</v>
      </c>
      <c r="T6" s="60">
        <v>354322</v>
      </c>
      <c r="U6" s="60">
        <v>357355</v>
      </c>
      <c r="V6" s="60">
        <v>1062111</v>
      </c>
      <c r="W6" s="60">
        <v>3153006</v>
      </c>
      <c r="X6" s="60">
        <v>3500000</v>
      </c>
      <c r="Y6" s="60">
        <v>-346994</v>
      </c>
      <c r="Z6" s="140">
        <v>-9.91</v>
      </c>
      <c r="AA6" s="155">
        <v>3500000</v>
      </c>
    </row>
    <row r="7" spans="1:27" ht="12.75">
      <c r="A7" s="183" t="s">
        <v>103</v>
      </c>
      <c r="B7" s="182"/>
      <c r="C7" s="155">
        <v>2912792</v>
      </c>
      <c r="D7" s="155">
        <v>0</v>
      </c>
      <c r="E7" s="156">
        <v>3769700</v>
      </c>
      <c r="F7" s="60">
        <v>3769700</v>
      </c>
      <c r="G7" s="60">
        <v>340221</v>
      </c>
      <c r="H7" s="60">
        <v>396624</v>
      </c>
      <c r="I7" s="60">
        <v>180881</v>
      </c>
      <c r="J7" s="60">
        <v>917726</v>
      </c>
      <c r="K7" s="60">
        <v>321106</v>
      </c>
      <c r="L7" s="60">
        <v>58638</v>
      </c>
      <c r="M7" s="60">
        <v>260440</v>
      </c>
      <c r="N7" s="60">
        <v>640184</v>
      </c>
      <c r="O7" s="60">
        <v>204359</v>
      </c>
      <c r="P7" s="60">
        <v>159933</v>
      </c>
      <c r="Q7" s="60">
        <v>208625</v>
      </c>
      <c r="R7" s="60">
        <v>572917</v>
      </c>
      <c r="S7" s="60">
        <v>284992</v>
      </c>
      <c r="T7" s="60">
        <v>302389</v>
      </c>
      <c r="U7" s="60">
        <v>45045</v>
      </c>
      <c r="V7" s="60">
        <v>632426</v>
      </c>
      <c r="W7" s="60">
        <v>2763253</v>
      </c>
      <c r="X7" s="60">
        <v>3769700</v>
      </c>
      <c r="Y7" s="60">
        <v>-1006447</v>
      </c>
      <c r="Z7" s="140">
        <v>-26.7</v>
      </c>
      <c r="AA7" s="155">
        <v>3769700</v>
      </c>
    </row>
    <row r="8" spans="1:27" ht="12.75">
      <c r="A8" s="183" t="s">
        <v>104</v>
      </c>
      <c r="B8" s="182"/>
      <c r="C8" s="155">
        <v>766583</v>
      </c>
      <c r="D8" s="155">
        <v>0</v>
      </c>
      <c r="E8" s="156">
        <v>750000</v>
      </c>
      <c r="F8" s="60">
        <v>750000</v>
      </c>
      <c r="G8" s="60">
        <v>45723</v>
      </c>
      <c r="H8" s="60">
        <v>65728</v>
      </c>
      <c r="I8" s="60">
        <v>52539</v>
      </c>
      <c r="J8" s="60">
        <v>163990</v>
      </c>
      <c r="K8" s="60">
        <v>51385</v>
      </c>
      <c r="L8" s="60">
        <v>34497</v>
      </c>
      <c r="M8" s="60">
        <v>56232</v>
      </c>
      <c r="N8" s="60">
        <v>142114</v>
      </c>
      <c r="O8" s="60">
        <v>67624</v>
      </c>
      <c r="P8" s="60">
        <v>47342</v>
      </c>
      <c r="Q8" s="60">
        <v>39338</v>
      </c>
      <c r="R8" s="60">
        <v>154304</v>
      </c>
      <c r="S8" s="60">
        <v>81772</v>
      </c>
      <c r="T8" s="60">
        <v>60630</v>
      </c>
      <c r="U8" s="60">
        <v>44033</v>
      </c>
      <c r="V8" s="60">
        <v>186435</v>
      </c>
      <c r="W8" s="60">
        <v>646843</v>
      </c>
      <c r="X8" s="60">
        <v>750000</v>
      </c>
      <c r="Y8" s="60">
        <v>-103157</v>
      </c>
      <c r="Z8" s="140">
        <v>-13.75</v>
      </c>
      <c r="AA8" s="155">
        <v>750000</v>
      </c>
    </row>
    <row r="9" spans="1:27" ht="12.75">
      <c r="A9" s="183" t="s">
        <v>105</v>
      </c>
      <c r="B9" s="182"/>
      <c r="C9" s="155">
        <v>1892872</v>
      </c>
      <c r="D9" s="155">
        <v>0</v>
      </c>
      <c r="E9" s="156">
        <v>1818000</v>
      </c>
      <c r="F9" s="60">
        <v>1818000</v>
      </c>
      <c r="G9" s="60">
        <v>65176</v>
      </c>
      <c r="H9" s="60">
        <v>149478</v>
      </c>
      <c r="I9" s="60">
        <v>151845</v>
      </c>
      <c r="J9" s="60">
        <v>366499</v>
      </c>
      <c r="K9" s="60">
        <v>162910</v>
      </c>
      <c r="L9" s="60">
        <v>159749</v>
      </c>
      <c r="M9" s="60">
        <v>143085</v>
      </c>
      <c r="N9" s="60">
        <v>465744</v>
      </c>
      <c r="O9" s="60">
        <v>151153</v>
      </c>
      <c r="P9" s="60">
        <v>150997</v>
      </c>
      <c r="Q9" s="60">
        <v>143397</v>
      </c>
      <c r="R9" s="60">
        <v>445547</v>
      </c>
      <c r="S9" s="60">
        <v>148558</v>
      </c>
      <c r="T9" s="60">
        <v>150071</v>
      </c>
      <c r="U9" s="60">
        <v>144216</v>
      </c>
      <c r="V9" s="60">
        <v>442845</v>
      </c>
      <c r="W9" s="60">
        <v>1720635</v>
      </c>
      <c r="X9" s="60">
        <v>1818000</v>
      </c>
      <c r="Y9" s="60">
        <v>-97365</v>
      </c>
      <c r="Z9" s="140">
        <v>-5.36</v>
      </c>
      <c r="AA9" s="155">
        <v>1818000</v>
      </c>
    </row>
    <row r="10" spans="1:27" ht="12.75">
      <c r="A10" s="183" t="s">
        <v>106</v>
      </c>
      <c r="B10" s="182"/>
      <c r="C10" s="155">
        <v>2684652</v>
      </c>
      <c r="D10" s="155">
        <v>0</v>
      </c>
      <c r="E10" s="156">
        <v>2923700</v>
      </c>
      <c r="F10" s="54">
        <v>2923700</v>
      </c>
      <c r="G10" s="54">
        <v>142653</v>
      </c>
      <c r="H10" s="54">
        <v>252963</v>
      </c>
      <c r="I10" s="54">
        <v>237361</v>
      </c>
      <c r="J10" s="54">
        <v>632977</v>
      </c>
      <c r="K10" s="54">
        <v>250917</v>
      </c>
      <c r="L10" s="54">
        <v>222249</v>
      </c>
      <c r="M10" s="54">
        <v>213632</v>
      </c>
      <c r="N10" s="54">
        <v>686798</v>
      </c>
      <c r="O10" s="54">
        <v>257541</v>
      </c>
      <c r="P10" s="54">
        <v>236191</v>
      </c>
      <c r="Q10" s="54">
        <v>237469</v>
      </c>
      <c r="R10" s="54">
        <v>731201</v>
      </c>
      <c r="S10" s="54">
        <v>242526</v>
      </c>
      <c r="T10" s="54">
        <v>241423</v>
      </c>
      <c r="U10" s="54">
        <v>236310</v>
      </c>
      <c r="V10" s="54">
        <v>720259</v>
      </c>
      <c r="W10" s="54">
        <v>2771235</v>
      </c>
      <c r="X10" s="54">
        <v>2923700</v>
      </c>
      <c r="Y10" s="54">
        <v>-152465</v>
      </c>
      <c r="Z10" s="184">
        <v>-5.21</v>
      </c>
      <c r="AA10" s="130">
        <v>2923700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361042</v>
      </c>
      <c r="D12" s="155">
        <v>0</v>
      </c>
      <c r="E12" s="156">
        <v>561100</v>
      </c>
      <c r="F12" s="60">
        <v>561100</v>
      </c>
      <c r="G12" s="60">
        <v>28637</v>
      </c>
      <c r="H12" s="60">
        <v>48359</v>
      </c>
      <c r="I12" s="60">
        <v>45348</v>
      </c>
      <c r="J12" s="60">
        <v>122344</v>
      </c>
      <c r="K12" s="60">
        <v>39744</v>
      </c>
      <c r="L12" s="60">
        <v>46056</v>
      </c>
      <c r="M12" s="60">
        <v>46846</v>
      </c>
      <c r="N12" s="60">
        <v>132646</v>
      </c>
      <c r="O12" s="60">
        <v>22696</v>
      </c>
      <c r="P12" s="60">
        <v>41700</v>
      </c>
      <c r="Q12" s="60">
        <v>46683</v>
      </c>
      <c r="R12" s="60">
        <v>111079</v>
      </c>
      <c r="S12" s="60">
        <v>40266</v>
      </c>
      <c r="T12" s="60">
        <v>42646</v>
      </c>
      <c r="U12" s="60">
        <v>32125</v>
      </c>
      <c r="V12" s="60">
        <v>115037</v>
      </c>
      <c r="W12" s="60">
        <v>481106</v>
      </c>
      <c r="X12" s="60">
        <v>561100</v>
      </c>
      <c r="Y12" s="60">
        <v>-79994</v>
      </c>
      <c r="Z12" s="140">
        <v>-14.26</v>
      </c>
      <c r="AA12" s="155">
        <v>561100</v>
      </c>
    </row>
    <row r="13" spans="1:27" ht="12.75">
      <c r="A13" s="181" t="s">
        <v>109</v>
      </c>
      <c r="B13" s="185"/>
      <c r="C13" s="155">
        <v>9010678</v>
      </c>
      <c r="D13" s="155">
        <v>0</v>
      </c>
      <c r="E13" s="156">
        <v>6596698</v>
      </c>
      <c r="F13" s="60">
        <v>6596698</v>
      </c>
      <c r="G13" s="60">
        <v>55836</v>
      </c>
      <c r="H13" s="60">
        <v>285247</v>
      </c>
      <c r="I13" s="60">
        <v>210043</v>
      </c>
      <c r="J13" s="60">
        <v>551126</v>
      </c>
      <c r="K13" s="60">
        <v>150154</v>
      </c>
      <c r="L13" s="60">
        <v>95973</v>
      </c>
      <c r="M13" s="60">
        <v>32892</v>
      </c>
      <c r="N13" s="60">
        <v>279019</v>
      </c>
      <c r="O13" s="60">
        <v>287449</v>
      </c>
      <c r="P13" s="60">
        <v>31044</v>
      </c>
      <c r="Q13" s="60">
        <v>53374</v>
      </c>
      <c r="R13" s="60">
        <v>371867</v>
      </c>
      <c r="S13" s="60">
        <v>145035</v>
      </c>
      <c r="T13" s="60">
        <v>87467</v>
      </c>
      <c r="U13" s="60">
        <v>49903</v>
      </c>
      <c r="V13" s="60">
        <v>282405</v>
      </c>
      <c r="W13" s="60">
        <v>1484417</v>
      </c>
      <c r="X13" s="60">
        <v>6596698</v>
      </c>
      <c r="Y13" s="60">
        <v>-5112281</v>
      </c>
      <c r="Z13" s="140">
        <v>-77.5</v>
      </c>
      <c r="AA13" s="155">
        <v>6596698</v>
      </c>
    </row>
    <row r="14" spans="1:27" ht="12.75">
      <c r="A14" s="181" t="s">
        <v>110</v>
      </c>
      <c r="B14" s="185"/>
      <c r="C14" s="155">
        <v>1852925</v>
      </c>
      <c r="D14" s="155">
        <v>0</v>
      </c>
      <c r="E14" s="156">
        <v>1783768</v>
      </c>
      <c r="F14" s="60">
        <v>1783768</v>
      </c>
      <c r="G14" s="60">
        <v>168915</v>
      </c>
      <c r="H14" s="60">
        <v>160354</v>
      </c>
      <c r="I14" s="60">
        <v>157332</v>
      </c>
      <c r="J14" s="60">
        <v>486601</v>
      </c>
      <c r="K14" s="60">
        <v>164158</v>
      </c>
      <c r="L14" s="60">
        <v>175056</v>
      </c>
      <c r="M14" s="60">
        <v>166590</v>
      </c>
      <c r="N14" s="60">
        <v>505804</v>
      </c>
      <c r="O14" s="60">
        <v>168815</v>
      </c>
      <c r="P14" s="60">
        <v>169943</v>
      </c>
      <c r="Q14" s="60">
        <v>172878</v>
      </c>
      <c r="R14" s="60">
        <v>511636</v>
      </c>
      <c r="S14" s="60">
        <v>174775</v>
      </c>
      <c r="T14" s="60">
        <v>179649</v>
      </c>
      <c r="U14" s="60">
        <v>178682</v>
      </c>
      <c r="V14" s="60">
        <v>533106</v>
      </c>
      <c r="W14" s="60">
        <v>2037147</v>
      </c>
      <c r="X14" s="60">
        <v>1783768</v>
      </c>
      <c r="Y14" s="60">
        <v>253379</v>
      </c>
      <c r="Z14" s="140">
        <v>14.2</v>
      </c>
      <c r="AA14" s="155">
        <v>1783768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176835933</v>
      </c>
      <c r="D19" s="155">
        <v>0</v>
      </c>
      <c r="E19" s="156">
        <v>170807800</v>
      </c>
      <c r="F19" s="60">
        <v>170808800</v>
      </c>
      <c r="G19" s="60">
        <v>68564000</v>
      </c>
      <c r="H19" s="60">
        <v>2348650</v>
      </c>
      <c r="I19" s="60">
        <v>50</v>
      </c>
      <c r="J19" s="60">
        <v>70912700</v>
      </c>
      <c r="K19" s="60">
        <v>50</v>
      </c>
      <c r="L19" s="60">
        <v>608000</v>
      </c>
      <c r="M19" s="60">
        <v>54818100</v>
      </c>
      <c r="N19" s="60">
        <v>55426150</v>
      </c>
      <c r="O19" s="60">
        <v>0</v>
      </c>
      <c r="P19" s="60">
        <v>653000</v>
      </c>
      <c r="Q19" s="60">
        <v>41546800</v>
      </c>
      <c r="R19" s="60">
        <v>42199800</v>
      </c>
      <c r="S19" s="60">
        <v>0</v>
      </c>
      <c r="T19" s="60">
        <v>0</v>
      </c>
      <c r="U19" s="60">
        <v>0</v>
      </c>
      <c r="V19" s="60">
        <v>0</v>
      </c>
      <c r="W19" s="60">
        <v>168538650</v>
      </c>
      <c r="X19" s="60">
        <v>170807800</v>
      </c>
      <c r="Y19" s="60">
        <v>-2269150</v>
      </c>
      <c r="Z19" s="140">
        <v>-1.33</v>
      </c>
      <c r="AA19" s="155">
        <v>170808800</v>
      </c>
    </row>
    <row r="20" spans="1:27" ht="12.75">
      <c r="A20" s="181" t="s">
        <v>35</v>
      </c>
      <c r="B20" s="185"/>
      <c r="C20" s="155">
        <v>1424660</v>
      </c>
      <c r="D20" s="155">
        <v>0</v>
      </c>
      <c r="E20" s="156">
        <v>2732000</v>
      </c>
      <c r="F20" s="54">
        <v>2732000</v>
      </c>
      <c r="G20" s="54">
        <v>259185</v>
      </c>
      <c r="H20" s="54">
        <v>115448</v>
      </c>
      <c r="I20" s="54">
        <v>49033</v>
      </c>
      <c r="J20" s="54">
        <v>423666</v>
      </c>
      <c r="K20" s="54">
        <v>60681</v>
      </c>
      <c r="L20" s="54">
        <v>121037</v>
      </c>
      <c r="M20" s="54">
        <v>71680</v>
      </c>
      <c r="N20" s="54">
        <v>253398</v>
      </c>
      <c r="O20" s="54">
        <v>82974</v>
      </c>
      <c r="P20" s="54">
        <v>42319</v>
      </c>
      <c r="Q20" s="54">
        <v>47871</v>
      </c>
      <c r="R20" s="54">
        <v>173164</v>
      </c>
      <c r="S20" s="54">
        <v>73268</v>
      </c>
      <c r="T20" s="54">
        <v>50935</v>
      </c>
      <c r="U20" s="54">
        <v>419523</v>
      </c>
      <c r="V20" s="54">
        <v>543726</v>
      </c>
      <c r="W20" s="54">
        <v>1393954</v>
      </c>
      <c r="X20" s="54">
        <v>2732000</v>
      </c>
      <c r="Y20" s="54">
        <v>-1338046</v>
      </c>
      <c r="Z20" s="184">
        <v>-48.98</v>
      </c>
      <c r="AA20" s="130">
        <v>2732000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219419225</v>
      </c>
      <c r="D22" s="188">
        <f>SUM(D5:D21)</f>
        <v>0</v>
      </c>
      <c r="E22" s="189">
        <f t="shared" si="0"/>
        <v>213242766</v>
      </c>
      <c r="F22" s="190">
        <f t="shared" si="0"/>
        <v>222043766</v>
      </c>
      <c r="G22" s="190">
        <f t="shared" si="0"/>
        <v>99144390</v>
      </c>
      <c r="H22" s="190">
        <f t="shared" si="0"/>
        <v>1795405</v>
      </c>
      <c r="I22" s="190">
        <f t="shared" si="0"/>
        <v>372106</v>
      </c>
      <c r="J22" s="190">
        <f t="shared" si="0"/>
        <v>101311901</v>
      </c>
      <c r="K22" s="190">
        <f t="shared" si="0"/>
        <v>1553583</v>
      </c>
      <c r="L22" s="190">
        <f t="shared" si="0"/>
        <v>1873812</v>
      </c>
      <c r="M22" s="190">
        <f t="shared" si="0"/>
        <v>56166026</v>
      </c>
      <c r="N22" s="190">
        <f t="shared" si="0"/>
        <v>59593421</v>
      </c>
      <c r="O22" s="190">
        <f t="shared" si="0"/>
        <v>1580765</v>
      </c>
      <c r="P22" s="190">
        <f t="shared" si="0"/>
        <v>1875517</v>
      </c>
      <c r="Q22" s="190">
        <f t="shared" si="0"/>
        <v>42842648</v>
      </c>
      <c r="R22" s="190">
        <f t="shared" si="0"/>
        <v>46298930</v>
      </c>
      <c r="S22" s="190">
        <f t="shared" si="0"/>
        <v>1541626</v>
      </c>
      <c r="T22" s="190">
        <f t="shared" si="0"/>
        <v>1478122</v>
      </c>
      <c r="U22" s="190">
        <f t="shared" si="0"/>
        <v>1506225</v>
      </c>
      <c r="V22" s="190">
        <f t="shared" si="0"/>
        <v>4525973</v>
      </c>
      <c r="W22" s="190">
        <f t="shared" si="0"/>
        <v>211730225</v>
      </c>
      <c r="X22" s="190">
        <f t="shared" si="0"/>
        <v>213242766</v>
      </c>
      <c r="Y22" s="190">
        <f t="shared" si="0"/>
        <v>-1512541</v>
      </c>
      <c r="Z22" s="191">
        <f>+IF(X22&lt;&gt;0,+(Y22/X22)*100,0)</f>
        <v>-0.7093047179851344</v>
      </c>
      <c r="AA22" s="188">
        <f>SUM(AA5:AA21)</f>
        <v>222043766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71598246</v>
      </c>
      <c r="D25" s="155">
        <v>0</v>
      </c>
      <c r="E25" s="156">
        <v>80283937</v>
      </c>
      <c r="F25" s="60">
        <v>80284000</v>
      </c>
      <c r="G25" s="60">
        <v>5562851</v>
      </c>
      <c r="H25" s="60">
        <v>6101392</v>
      </c>
      <c r="I25" s="60">
        <v>5665543</v>
      </c>
      <c r="J25" s="60">
        <v>17329786</v>
      </c>
      <c r="K25" s="60">
        <v>6026709</v>
      </c>
      <c r="L25" s="60">
        <v>5348578</v>
      </c>
      <c r="M25" s="60">
        <v>5750087</v>
      </c>
      <c r="N25" s="60">
        <v>17125374</v>
      </c>
      <c r="O25" s="60">
        <v>5615467</v>
      </c>
      <c r="P25" s="60">
        <v>5530158</v>
      </c>
      <c r="Q25" s="60">
        <v>5665107</v>
      </c>
      <c r="R25" s="60">
        <v>16810732</v>
      </c>
      <c r="S25" s="60">
        <v>5681552</v>
      </c>
      <c r="T25" s="60">
        <v>6029962</v>
      </c>
      <c r="U25" s="60">
        <v>6175035</v>
      </c>
      <c r="V25" s="60">
        <v>17886549</v>
      </c>
      <c r="W25" s="60">
        <v>69152441</v>
      </c>
      <c r="X25" s="60">
        <v>80283983</v>
      </c>
      <c r="Y25" s="60">
        <v>-11131542</v>
      </c>
      <c r="Z25" s="140">
        <v>-13.87</v>
      </c>
      <c r="AA25" s="155">
        <v>80284000</v>
      </c>
    </row>
    <row r="26" spans="1:27" ht="12.75">
      <c r="A26" s="183" t="s">
        <v>38</v>
      </c>
      <c r="B26" s="182"/>
      <c r="C26" s="155">
        <v>17691165</v>
      </c>
      <c r="D26" s="155">
        <v>0</v>
      </c>
      <c r="E26" s="156">
        <v>18513299</v>
      </c>
      <c r="F26" s="60">
        <v>18513000</v>
      </c>
      <c r="G26" s="60">
        <v>1163631</v>
      </c>
      <c r="H26" s="60">
        <v>1150521</v>
      </c>
      <c r="I26" s="60">
        <v>1273281</v>
      </c>
      <c r="J26" s="60">
        <v>3587433</v>
      </c>
      <c r="K26" s="60">
        <v>1273037</v>
      </c>
      <c r="L26" s="60">
        <v>1299674</v>
      </c>
      <c r="M26" s="60">
        <v>1282603</v>
      </c>
      <c r="N26" s="60">
        <v>3855314</v>
      </c>
      <c r="O26" s="60">
        <v>1271642</v>
      </c>
      <c r="P26" s="60">
        <v>1537189</v>
      </c>
      <c r="Q26" s="60">
        <v>1319727</v>
      </c>
      <c r="R26" s="60">
        <v>4128558</v>
      </c>
      <c r="S26" s="60">
        <v>1319727</v>
      </c>
      <c r="T26" s="60">
        <v>1319727</v>
      </c>
      <c r="U26" s="60">
        <v>1353918</v>
      </c>
      <c r="V26" s="60">
        <v>3993372</v>
      </c>
      <c r="W26" s="60">
        <v>15564677</v>
      </c>
      <c r="X26" s="60">
        <v>18513299</v>
      </c>
      <c r="Y26" s="60">
        <v>-2948622</v>
      </c>
      <c r="Z26" s="140">
        <v>-15.93</v>
      </c>
      <c r="AA26" s="155">
        <v>18513000</v>
      </c>
    </row>
    <row r="27" spans="1:27" ht="12.75">
      <c r="A27" s="183" t="s">
        <v>118</v>
      </c>
      <c r="B27" s="182"/>
      <c r="C27" s="155">
        <v>-7143997</v>
      </c>
      <c r="D27" s="155">
        <v>0</v>
      </c>
      <c r="E27" s="156">
        <v>2000000</v>
      </c>
      <c r="F27" s="60">
        <v>8000000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1077113</v>
      </c>
      <c r="V27" s="60">
        <v>1077113</v>
      </c>
      <c r="W27" s="60">
        <v>1077113</v>
      </c>
      <c r="X27" s="60">
        <v>2000000</v>
      </c>
      <c r="Y27" s="60">
        <v>-922887</v>
      </c>
      <c r="Z27" s="140">
        <v>-46.14</v>
      </c>
      <c r="AA27" s="155">
        <v>8000000</v>
      </c>
    </row>
    <row r="28" spans="1:27" ht="12.75">
      <c r="A28" s="183" t="s">
        <v>39</v>
      </c>
      <c r="B28" s="182"/>
      <c r="C28" s="155">
        <v>23633474</v>
      </c>
      <c r="D28" s="155">
        <v>0</v>
      </c>
      <c r="E28" s="156">
        <v>6088605</v>
      </c>
      <c r="F28" s="60">
        <v>24599205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6088605</v>
      </c>
      <c r="Y28" s="60">
        <v>-6088605</v>
      </c>
      <c r="Z28" s="140">
        <v>-100</v>
      </c>
      <c r="AA28" s="155">
        <v>24599205</v>
      </c>
    </row>
    <row r="29" spans="1:27" ht="12.75">
      <c r="A29" s="183" t="s">
        <v>40</v>
      </c>
      <c r="B29" s="182"/>
      <c r="C29" s="155">
        <v>1634831</v>
      </c>
      <c r="D29" s="155">
        <v>0</v>
      </c>
      <c r="E29" s="156">
        <v>229900</v>
      </c>
      <c r="F29" s="60">
        <v>0</v>
      </c>
      <c r="G29" s="60">
        <v>0</v>
      </c>
      <c r="H29" s="60">
        <v>0</v>
      </c>
      <c r="I29" s="60">
        <v>556</v>
      </c>
      <c r="J29" s="60">
        <v>556</v>
      </c>
      <c r="K29" s="60">
        <v>30</v>
      </c>
      <c r="L29" s="60">
        <v>758</v>
      </c>
      <c r="M29" s="60">
        <v>0</v>
      </c>
      <c r="N29" s="60">
        <v>788</v>
      </c>
      <c r="O29" s="60">
        <v>1791</v>
      </c>
      <c r="P29" s="60">
        <v>3101</v>
      </c>
      <c r="Q29" s="60">
        <v>1319</v>
      </c>
      <c r="R29" s="60">
        <v>6211</v>
      </c>
      <c r="S29" s="60">
        <v>44</v>
      </c>
      <c r="T29" s="60">
        <v>47</v>
      </c>
      <c r="U29" s="60">
        <v>31</v>
      </c>
      <c r="V29" s="60">
        <v>122</v>
      </c>
      <c r="W29" s="60">
        <v>7677</v>
      </c>
      <c r="X29" s="60">
        <v>229900</v>
      </c>
      <c r="Y29" s="60">
        <v>-222223</v>
      </c>
      <c r="Z29" s="140">
        <v>-96.66</v>
      </c>
      <c r="AA29" s="155">
        <v>0</v>
      </c>
    </row>
    <row r="30" spans="1:27" ht="12.75">
      <c r="A30" s="183" t="s">
        <v>119</v>
      </c>
      <c r="B30" s="182"/>
      <c r="C30" s="155">
        <v>3208721</v>
      </c>
      <c r="D30" s="155">
        <v>0</v>
      </c>
      <c r="E30" s="156">
        <v>3900000</v>
      </c>
      <c r="F30" s="60">
        <v>3900000</v>
      </c>
      <c r="G30" s="60">
        <v>0</v>
      </c>
      <c r="H30" s="60">
        <v>364115</v>
      </c>
      <c r="I30" s="60">
        <v>399832</v>
      </c>
      <c r="J30" s="60">
        <v>763947</v>
      </c>
      <c r="K30" s="60">
        <v>297887</v>
      </c>
      <c r="L30" s="60">
        <v>0</v>
      </c>
      <c r="M30" s="60">
        <v>242098</v>
      </c>
      <c r="N30" s="60">
        <v>539985</v>
      </c>
      <c r="O30" s="60">
        <v>238046</v>
      </c>
      <c r="P30" s="60">
        <v>232592</v>
      </c>
      <c r="Q30" s="60">
        <v>453761</v>
      </c>
      <c r="R30" s="60">
        <v>924399</v>
      </c>
      <c r="S30" s="60">
        <v>0</v>
      </c>
      <c r="T30" s="60">
        <v>233375</v>
      </c>
      <c r="U30" s="60">
        <v>250135</v>
      </c>
      <c r="V30" s="60">
        <v>483510</v>
      </c>
      <c r="W30" s="60">
        <v>2711841</v>
      </c>
      <c r="X30" s="60">
        <v>3900000</v>
      </c>
      <c r="Y30" s="60">
        <v>-1188159</v>
      </c>
      <c r="Z30" s="140">
        <v>-30.47</v>
      </c>
      <c r="AA30" s="155">
        <v>3900000</v>
      </c>
    </row>
    <row r="31" spans="1:27" ht="12.75">
      <c r="A31" s="183" t="s">
        <v>120</v>
      </c>
      <c r="B31" s="182"/>
      <c r="C31" s="155">
        <v>7857184</v>
      </c>
      <c r="D31" s="155">
        <v>0</v>
      </c>
      <c r="E31" s="156">
        <v>12057574</v>
      </c>
      <c r="F31" s="60">
        <v>12996574</v>
      </c>
      <c r="G31" s="60">
        <v>329113</v>
      </c>
      <c r="H31" s="60">
        <v>459408</v>
      </c>
      <c r="I31" s="60">
        <v>1552857</v>
      </c>
      <c r="J31" s="60">
        <v>2341378</v>
      </c>
      <c r="K31" s="60">
        <v>901072</v>
      </c>
      <c r="L31" s="60">
        <v>580822</v>
      </c>
      <c r="M31" s="60">
        <v>698238</v>
      </c>
      <c r="N31" s="60">
        <v>2180132</v>
      </c>
      <c r="O31" s="60">
        <v>236348</v>
      </c>
      <c r="P31" s="60">
        <v>578694</v>
      </c>
      <c r="Q31" s="60">
        <v>876873</v>
      </c>
      <c r="R31" s="60">
        <v>1691915</v>
      </c>
      <c r="S31" s="60">
        <v>1345005</v>
      </c>
      <c r="T31" s="60">
        <v>708234</v>
      </c>
      <c r="U31" s="60">
        <v>947300</v>
      </c>
      <c r="V31" s="60">
        <v>3000539</v>
      </c>
      <c r="W31" s="60">
        <v>9213964</v>
      </c>
      <c r="X31" s="60">
        <v>12057574</v>
      </c>
      <c r="Y31" s="60">
        <v>-2843610</v>
      </c>
      <c r="Z31" s="140">
        <v>-23.58</v>
      </c>
      <c r="AA31" s="155">
        <v>12996574</v>
      </c>
    </row>
    <row r="32" spans="1:27" ht="12.75">
      <c r="A32" s="183" t="s">
        <v>121</v>
      </c>
      <c r="B32" s="182"/>
      <c r="C32" s="155">
        <v>13696914</v>
      </c>
      <c r="D32" s="155">
        <v>0</v>
      </c>
      <c r="E32" s="156">
        <v>19611805</v>
      </c>
      <c r="F32" s="60">
        <v>24586000</v>
      </c>
      <c r="G32" s="60">
        <v>687485</v>
      </c>
      <c r="H32" s="60">
        <v>1731809</v>
      </c>
      <c r="I32" s="60">
        <v>5571506</v>
      </c>
      <c r="J32" s="60">
        <v>7990800</v>
      </c>
      <c r="K32" s="60">
        <v>1849682</v>
      </c>
      <c r="L32" s="60">
        <v>1149774</v>
      </c>
      <c r="M32" s="60">
        <v>1691563</v>
      </c>
      <c r="N32" s="60">
        <v>4691019</v>
      </c>
      <c r="O32" s="60">
        <v>341508</v>
      </c>
      <c r="P32" s="60">
        <v>222084</v>
      </c>
      <c r="Q32" s="60">
        <v>1618002</v>
      </c>
      <c r="R32" s="60">
        <v>2181594</v>
      </c>
      <c r="S32" s="60">
        <v>1505961</v>
      </c>
      <c r="T32" s="60">
        <v>785259</v>
      </c>
      <c r="U32" s="60">
        <v>1581659</v>
      </c>
      <c r="V32" s="60">
        <v>3872879</v>
      </c>
      <c r="W32" s="60">
        <v>18736292</v>
      </c>
      <c r="X32" s="60">
        <v>19611805</v>
      </c>
      <c r="Y32" s="60">
        <v>-875513</v>
      </c>
      <c r="Z32" s="140">
        <v>-4.46</v>
      </c>
      <c r="AA32" s="155">
        <v>24586000</v>
      </c>
    </row>
    <row r="33" spans="1:27" ht="12.75">
      <c r="A33" s="183" t="s">
        <v>42</v>
      </c>
      <c r="B33" s="182"/>
      <c r="C33" s="155">
        <v>7104914</v>
      </c>
      <c r="D33" s="155">
        <v>0</v>
      </c>
      <c r="E33" s="156">
        <v>9630600</v>
      </c>
      <c r="F33" s="60">
        <v>12631000</v>
      </c>
      <c r="G33" s="60">
        <v>557145</v>
      </c>
      <c r="H33" s="60">
        <v>692570</v>
      </c>
      <c r="I33" s="60">
        <v>789118</v>
      </c>
      <c r="J33" s="60">
        <v>2038833</v>
      </c>
      <c r="K33" s="60">
        <v>530812</v>
      </c>
      <c r="L33" s="60">
        <v>1410307</v>
      </c>
      <c r="M33" s="60">
        <v>864002</v>
      </c>
      <c r="N33" s="60">
        <v>2805121</v>
      </c>
      <c r="O33" s="60">
        <v>775647</v>
      </c>
      <c r="P33" s="60">
        <v>830843</v>
      </c>
      <c r="Q33" s="60">
        <v>824724</v>
      </c>
      <c r="R33" s="60">
        <v>2431214</v>
      </c>
      <c r="S33" s="60">
        <v>425262</v>
      </c>
      <c r="T33" s="60">
        <v>747742</v>
      </c>
      <c r="U33" s="60">
        <v>1756032</v>
      </c>
      <c r="V33" s="60">
        <v>2929036</v>
      </c>
      <c r="W33" s="60">
        <v>10204204</v>
      </c>
      <c r="X33" s="60">
        <v>9630800</v>
      </c>
      <c r="Y33" s="60">
        <v>573404</v>
      </c>
      <c r="Z33" s="140">
        <v>5.95</v>
      </c>
      <c r="AA33" s="155">
        <v>12631000</v>
      </c>
    </row>
    <row r="34" spans="1:27" ht="12.75">
      <c r="A34" s="183" t="s">
        <v>43</v>
      </c>
      <c r="B34" s="182"/>
      <c r="C34" s="155">
        <v>35262505</v>
      </c>
      <c r="D34" s="155">
        <v>0</v>
      </c>
      <c r="E34" s="156">
        <v>35825000</v>
      </c>
      <c r="F34" s="60">
        <v>39841187</v>
      </c>
      <c r="G34" s="60">
        <v>3626143</v>
      </c>
      <c r="H34" s="60">
        <v>1733455</v>
      </c>
      <c r="I34" s="60">
        <v>2340303</v>
      </c>
      <c r="J34" s="60">
        <v>7699901</v>
      </c>
      <c r="K34" s="60">
        <v>1562995</v>
      </c>
      <c r="L34" s="60">
        <v>3188491</v>
      </c>
      <c r="M34" s="60">
        <v>1471191</v>
      </c>
      <c r="N34" s="60">
        <v>6222677</v>
      </c>
      <c r="O34" s="60">
        <v>2729841</v>
      </c>
      <c r="P34" s="60">
        <v>2029684</v>
      </c>
      <c r="Q34" s="60">
        <v>3520528</v>
      </c>
      <c r="R34" s="60">
        <v>8280053</v>
      </c>
      <c r="S34" s="60">
        <v>3283447</v>
      </c>
      <c r="T34" s="60">
        <v>2409749</v>
      </c>
      <c r="U34" s="60">
        <v>4481593</v>
      </c>
      <c r="V34" s="60">
        <v>10174789</v>
      </c>
      <c r="W34" s="60">
        <v>32377420</v>
      </c>
      <c r="X34" s="60">
        <v>35825434</v>
      </c>
      <c r="Y34" s="60">
        <v>-3448014</v>
      </c>
      <c r="Z34" s="140">
        <v>-9.62</v>
      </c>
      <c r="AA34" s="155">
        <v>39841187</v>
      </c>
    </row>
    <row r="35" spans="1:27" ht="12.75">
      <c r="A35" s="181" t="s">
        <v>122</v>
      </c>
      <c r="B35" s="185"/>
      <c r="C35" s="155">
        <v>40764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174584721</v>
      </c>
      <c r="D36" s="188">
        <f>SUM(D25:D35)</f>
        <v>0</v>
      </c>
      <c r="E36" s="189">
        <f t="shared" si="1"/>
        <v>188140720</v>
      </c>
      <c r="F36" s="190">
        <f t="shared" si="1"/>
        <v>225350966</v>
      </c>
      <c r="G36" s="190">
        <f t="shared" si="1"/>
        <v>11926368</v>
      </c>
      <c r="H36" s="190">
        <f t="shared" si="1"/>
        <v>12233270</v>
      </c>
      <c r="I36" s="190">
        <f t="shared" si="1"/>
        <v>17592996</v>
      </c>
      <c r="J36" s="190">
        <f t="shared" si="1"/>
        <v>41752634</v>
      </c>
      <c r="K36" s="190">
        <f t="shared" si="1"/>
        <v>12442224</v>
      </c>
      <c r="L36" s="190">
        <f t="shared" si="1"/>
        <v>12978404</v>
      </c>
      <c r="M36" s="190">
        <f t="shared" si="1"/>
        <v>11999782</v>
      </c>
      <c r="N36" s="190">
        <f t="shared" si="1"/>
        <v>37420410</v>
      </c>
      <c r="O36" s="190">
        <f t="shared" si="1"/>
        <v>11210290</v>
      </c>
      <c r="P36" s="190">
        <f t="shared" si="1"/>
        <v>10964345</v>
      </c>
      <c r="Q36" s="190">
        <f t="shared" si="1"/>
        <v>14280041</v>
      </c>
      <c r="R36" s="190">
        <f t="shared" si="1"/>
        <v>36454676</v>
      </c>
      <c r="S36" s="190">
        <f t="shared" si="1"/>
        <v>13560998</v>
      </c>
      <c r="T36" s="190">
        <f t="shared" si="1"/>
        <v>12234095</v>
      </c>
      <c r="U36" s="190">
        <f t="shared" si="1"/>
        <v>17622816</v>
      </c>
      <c r="V36" s="190">
        <f t="shared" si="1"/>
        <v>43417909</v>
      </c>
      <c r="W36" s="190">
        <f t="shared" si="1"/>
        <v>159045629</v>
      </c>
      <c r="X36" s="190">
        <f t="shared" si="1"/>
        <v>188141400</v>
      </c>
      <c r="Y36" s="190">
        <f t="shared" si="1"/>
        <v>-29095771</v>
      </c>
      <c r="Z36" s="191">
        <f>+IF(X36&lt;&gt;0,+(Y36/X36)*100,0)</f>
        <v>-15.464842400449875</v>
      </c>
      <c r="AA36" s="188">
        <f>SUM(AA25:AA35)</f>
        <v>225350966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44834504</v>
      </c>
      <c r="D38" s="199">
        <f>+D22-D36</f>
        <v>0</v>
      </c>
      <c r="E38" s="200">
        <f t="shared" si="2"/>
        <v>25102046</v>
      </c>
      <c r="F38" s="106">
        <f t="shared" si="2"/>
        <v>-3307200</v>
      </c>
      <c r="G38" s="106">
        <f t="shared" si="2"/>
        <v>87218022</v>
      </c>
      <c r="H38" s="106">
        <f t="shared" si="2"/>
        <v>-10437865</v>
      </c>
      <c r="I38" s="106">
        <f t="shared" si="2"/>
        <v>-17220890</v>
      </c>
      <c r="J38" s="106">
        <f t="shared" si="2"/>
        <v>59559267</v>
      </c>
      <c r="K38" s="106">
        <f t="shared" si="2"/>
        <v>-10888641</v>
      </c>
      <c r="L38" s="106">
        <f t="shared" si="2"/>
        <v>-11104592</v>
      </c>
      <c r="M38" s="106">
        <f t="shared" si="2"/>
        <v>44166244</v>
      </c>
      <c r="N38" s="106">
        <f t="shared" si="2"/>
        <v>22173011</v>
      </c>
      <c r="O38" s="106">
        <f t="shared" si="2"/>
        <v>-9629525</v>
      </c>
      <c r="P38" s="106">
        <f t="shared" si="2"/>
        <v>-9088828</v>
      </c>
      <c r="Q38" s="106">
        <f t="shared" si="2"/>
        <v>28562607</v>
      </c>
      <c r="R38" s="106">
        <f t="shared" si="2"/>
        <v>9844254</v>
      </c>
      <c r="S38" s="106">
        <f t="shared" si="2"/>
        <v>-12019372</v>
      </c>
      <c r="T38" s="106">
        <f t="shared" si="2"/>
        <v>-10755973</v>
      </c>
      <c r="U38" s="106">
        <f t="shared" si="2"/>
        <v>-16116591</v>
      </c>
      <c r="V38" s="106">
        <f t="shared" si="2"/>
        <v>-38891936</v>
      </c>
      <c r="W38" s="106">
        <f t="shared" si="2"/>
        <v>52684596</v>
      </c>
      <c r="X38" s="106">
        <f>IF(F22=F36,0,X22-X36)</f>
        <v>25101366</v>
      </c>
      <c r="Y38" s="106">
        <f t="shared" si="2"/>
        <v>27583230</v>
      </c>
      <c r="Z38" s="201">
        <f>+IF(X38&lt;&gt;0,+(Y38/X38)*100,0)</f>
        <v>109.88736628914937</v>
      </c>
      <c r="AA38" s="199">
        <f>+AA22-AA36</f>
        <v>-3307200</v>
      </c>
    </row>
    <row r="39" spans="1:27" ht="12.75">
      <c r="A39" s="181" t="s">
        <v>46</v>
      </c>
      <c r="B39" s="185"/>
      <c r="C39" s="155">
        <v>31628487</v>
      </c>
      <c r="D39" s="155">
        <v>0</v>
      </c>
      <c r="E39" s="156">
        <v>43764200</v>
      </c>
      <c r="F39" s="60">
        <v>43764200</v>
      </c>
      <c r="G39" s="60">
        <v>13011000</v>
      </c>
      <c r="H39" s="60">
        <v>0</v>
      </c>
      <c r="I39" s="60">
        <v>0</v>
      </c>
      <c r="J39" s="60">
        <v>13011000</v>
      </c>
      <c r="K39" s="60">
        <v>0</v>
      </c>
      <c r="L39" s="60">
        <v>0</v>
      </c>
      <c r="M39" s="60">
        <v>17951000</v>
      </c>
      <c r="N39" s="60">
        <v>17951000</v>
      </c>
      <c r="O39" s="60">
        <v>0</v>
      </c>
      <c r="P39" s="60">
        <v>600000</v>
      </c>
      <c r="Q39" s="60">
        <v>22374000</v>
      </c>
      <c r="R39" s="60">
        <v>22974000</v>
      </c>
      <c r="S39" s="60">
        <v>0</v>
      </c>
      <c r="T39" s="60">
        <v>0</v>
      </c>
      <c r="U39" s="60">
        <v>0</v>
      </c>
      <c r="V39" s="60">
        <v>0</v>
      </c>
      <c r="W39" s="60">
        <v>53936000</v>
      </c>
      <c r="X39" s="60">
        <v>43764200</v>
      </c>
      <c r="Y39" s="60">
        <v>10171800</v>
      </c>
      <c r="Z39" s="140">
        <v>23.24</v>
      </c>
      <c r="AA39" s="155">
        <v>43764200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76462991</v>
      </c>
      <c r="D42" s="206">
        <f>SUM(D38:D41)</f>
        <v>0</v>
      </c>
      <c r="E42" s="207">
        <f t="shared" si="3"/>
        <v>68866246</v>
      </c>
      <c r="F42" s="88">
        <f t="shared" si="3"/>
        <v>40457000</v>
      </c>
      <c r="G42" s="88">
        <f t="shared" si="3"/>
        <v>100229022</v>
      </c>
      <c r="H42" s="88">
        <f t="shared" si="3"/>
        <v>-10437865</v>
      </c>
      <c r="I42" s="88">
        <f t="shared" si="3"/>
        <v>-17220890</v>
      </c>
      <c r="J42" s="88">
        <f t="shared" si="3"/>
        <v>72570267</v>
      </c>
      <c r="K42" s="88">
        <f t="shared" si="3"/>
        <v>-10888641</v>
      </c>
      <c r="L42" s="88">
        <f t="shared" si="3"/>
        <v>-11104592</v>
      </c>
      <c r="M42" s="88">
        <f t="shared" si="3"/>
        <v>62117244</v>
      </c>
      <c r="N42" s="88">
        <f t="shared" si="3"/>
        <v>40124011</v>
      </c>
      <c r="O42" s="88">
        <f t="shared" si="3"/>
        <v>-9629525</v>
      </c>
      <c r="P42" s="88">
        <f t="shared" si="3"/>
        <v>-8488828</v>
      </c>
      <c r="Q42" s="88">
        <f t="shared" si="3"/>
        <v>50936607</v>
      </c>
      <c r="R42" s="88">
        <f t="shared" si="3"/>
        <v>32818254</v>
      </c>
      <c r="S42" s="88">
        <f t="shared" si="3"/>
        <v>-12019372</v>
      </c>
      <c r="T42" s="88">
        <f t="shared" si="3"/>
        <v>-10755973</v>
      </c>
      <c r="U42" s="88">
        <f t="shared" si="3"/>
        <v>-16116591</v>
      </c>
      <c r="V42" s="88">
        <f t="shared" si="3"/>
        <v>-38891936</v>
      </c>
      <c r="W42" s="88">
        <f t="shared" si="3"/>
        <v>106620596</v>
      </c>
      <c r="X42" s="88">
        <f t="shared" si="3"/>
        <v>68865566</v>
      </c>
      <c r="Y42" s="88">
        <f t="shared" si="3"/>
        <v>37755030</v>
      </c>
      <c r="Z42" s="208">
        <f>+IF(X42&lt;&gt;0,+(Y42/X42)*100,0)</f>
        <v>54.82424990161265</v>
      </c>
      <c r="AA42" s="206">
        <f>SUM(AA38:AA41)</f>
        <v>40457000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76462991</v>
      </c>
      <c r="D44" s="210">
        <f>+D42-D43</f>
        <v>0</v>
      </c>
      <c r="E44" s="211">
        <f t="shared" si="4"/>
        <v>68866246</v>
      </c>
      <c r="F44" s="77">
        <f t="shared" si="4"/>
        <v>40457000</v>
      </c>
      <c r="G44" s="77">
        <f t="shared" si="4"/>
        <v>100229022</v>
      </c>
      <c r="H44" s="77">
        <f t="shared" si="4"/>
        <v>-10437865</v>
      </c>
      <c r="I44" s="77">
        <f t="shared" si="4"/>
        <v>-17220890</v>
      </c>
      <c r="J44" s="77">
        <f t="shared" si="4"/>
        <v>72570267</v>
      </c>
      <c r="K44" s="77">
        <f t="shared" si="4"/>
        <v>-10888641</v>
      </c>
      <c r="L44" s="77">
        <f t="shared" si="4"/>
        <v>-11104592</v>
      </c>
      <c r="M44" s="77">
        <f t="shared" si="4"/>
        <v>62117244</v>
      </c>
      <c r="N44" s="77">
        <f t="shared" si="4"/>
        <v>40124011</v>
      </c>
      <c r="O44" s="77">
        <f t="shared" si="4"/>
        <v>-9629525</v>
      </c>
      <c r="P44" s="77">
        <f t="shared" si="4"/>
        <v>-8488828</v>
      </c>
      <c r="Q44" s="77">
        <f t="shared" si="4"/>
        <v>50936607</v>
      </c>
      <c r="R44" s="77">
        <f t="shared" si="4"/>
        <v>32818254</v>
      </c>
      <c r="S44" s="77">
        <f t="shared" si="4"/>
        <v>-12019372</v>
      </c>
      <c r="T44" s="77">
        <f t="shared" si="4"/>
        <v>-10755973</v>
      </c>
      <c r="U44" s="77">
        <f t="shared" si="4"/>
        <v>-16116591</v>
      </c>
      <c r="V44" s="77">
        <f t="shared" si="4"/>
        <v>-38891936</v>
      </c>
      <c r="W44" s="77">
        <f t="shared" si="4"/>
        <v>106620596</v>
      </c>
      <c r="X44" s="77">
        <f t="shared" si="4"/>
        <v>68865566</v>
      </c>
      <c r="Y44" s="77">
        <f t="shared" si="4"/>
        <v>37755030</v>
      </c>
      <c r="Z44" s="212">
        <f>+IF(X44&lt;&gt;0,+(Y44/X44)*100,0)</f>
        <v>54.82424990161265</v>
      </c>
      <c r="AA44" s="210">
        <f>+AA42-AA43</f>
        <v>40457000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76462991</v>
      </c>
      <c r="D46" s="206">
        <f>SUM(D44:D45)</f>
        <v>0</v>
      </c>
      <c r="E46" s="207">
        <f t="shared" si="5"/>
        <v>68866246</v>
      </c>
      <c r="F46" s="88">
        <f t="shared" si="5"/>
        <v>40457000</v>
      </c>
      <c r="G46" s="88">
        <f t="shared" si="5"/>
        <v>100229022</v>
      </c>
      <c r="H46" s="88">
        <f t="shared" si="5"/>
        <v>-10437865</v>
      </c>
      <c r="I46" s="88">
        <f t="shared" si="5"/>
        <v>-17220890</v>
      </c>
      <c r="J46" s="88">
        <f t="shared" si="5"/>
        <v>72570267</v>
      </c>
      <c r="K46" s="88">
        <f t="shared" si="5"/>
        <v>-10888641</v>
      </c>
      <c r="L46" s="88">
        <f t="shared" si="5"/>
        <v>-11104592</v>
      </c>
      <c r="M46" s="88">
        <f t="shared" si="5"/>
        <v>62117244</v>
      </c>
      <c r="N46" s="88">
        <f t="shared" si="5"/>
        <v>40124011</v>
      </c>
      <c r="O46" s="88">
        <f t="shared" si="5"/>
        <v>-9629525</v>
      </c>
      <c r="P46" s="88">
        <f t="shared" si="5"/>
        <v>-8488828</v>
      </c>
      <c r="Q46" s="88">
        <f t="shared" si="5"/>
        <v>50936607</v>
      </c>
      <c r="R46" s="88">
        <f t="shared" si="5"/>
        <v>32818254</v>
      </c>
      <c r="S46" s="88">
        <f t="shared" si="5"/>
        <v>-12019372</v>
      </c>
      <c r="T46" s="88">
        <f t="shared" si="5"/>
        <v>-10755973</v>
      </c>
      <c r="U46" s="88">
        <f t="shared" si="5"/>
        <v>-16116591</v>
      </c>
      <c r="V46" s="88">
        <f t="shared" si="5"/>
        <v>-38891936</v>
      </c>
      <c r="W46" s="88">
        <f t="shared" si="5"/>
        <v>106620596</v>
      </c>
      <c r="X46" s="88">
        <f t="shared" si="5"/>
        <v>68865566</v>
      </c>
      <c r="Y46" s="88">
        <f t="shared" si="5"/>
        <v>37755030</v>
      </c>
      <c r="Z46" s="208">
        <f>+IF(X46&lt;&gt;0,+(Y46/X46)*100,0)</f>
        <v>54.82424990161265</v>
      </c>
      <c r="AA46" s="206">
        <f>SUM(AA44:AA45)</f>
        <v>40457000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76462991</v>
      </c>
      <c r="D48" s="217">
        <f>SUM(D46:D47)</f>
        <v>0</v>
      </c>
      <c r="E48" s="218">
        <f t="shared" si="6"/>
        <v>68866246</v>
      </c>
      <c r="F48" s="219">
        <f t="shared" si="6"/>
        <v>40457000</v>
      </c>
      <c r="G48" s="219">
        <f t="shared" si="6"/>
        <v>100229022</v>
      </c>
      <c r="H48" s="220">
        <f t="shared" si="6"/>
        <v>-10437865</v>
      </c>
      <c r="I48" s="220">
        <f t="shared" si="6"/>
        <v>-17220890</v>
      </c>
      <c r="J48" s="220">
        <f t="shared" si="6"/>
        <v>72570267</v>
      </c>
      <c r="K48" s="220">
        <f t="shared" si="6"/>
        <v>-10888641</v>
      </c>
      <c r="L48" s="220">
        <f t="shared" si="6"/>
        <v>-11104592</v>
      </c>
      <c r="M48" s="219">
        <f t="shared" si="6"/>
        <v>62117244</v>
      </c>
      <c r="N48" s="219">
        <f t="shared" si="6"/>
        <v>40124011</v>
      </c>
      <c r="O48" s="220">
        <f t="shared" si="6"/>
        <v>-9629525</v>
      </c>
      <c r="P48" s="220">
        <f t="shared" si="6"/>
        <v>-8488828</v>
      </c>
      <c r="Q48" s="220">
        <f t="shared" si="6"/>
        <v>50936607</v>
      </c>
      <c r="R48" s="220">
        <f t="shared" si="6"/>
        <v>32818254</v>
      </c>
      <c r="S48" s="220">
        <f t="shared" si="6"/>
        <v>-12019372</v>
      </c>
      <c r="T48" s="219">
        <f t="shared" si="6"/>
        <v>-10755973</v>
      </c>
      <c r="U48" s="219">
        <f t="shared" si="6"/>
        <v>-16116591</v>
      </c>
      <c r="V48" s="220">
        <f t="shared" si="6"/>
        <v>-38891936</v>
      </c>
      <c r="W48" s="220">
        <f t="shared" si="6"/>
        <v>106620596</v>
      </c>
      <c r="X48" s="220">
        <f t="shared" si="6"/>
        <v>68865566</v>
      </c>
      <c r="Y48" s="220">
        <f t="shared" si="6"/>
        <v>37755030</v>
      </c>
      <c r="Z48" s="221">
        <f>+IF(X48&lt;&gt;0,+(Y48/X48)*100,0)</f>
        <v>54.82424990161265</v>
      </c>
      <c r="AA48" s="222">
        <f>SUM(AA46:AA47)</f>
        <v>40457000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2664678</v>
      </c>
      <c r="D5" s="153">
        <f>SUM(D6:D8)</f>
        <v>0</v>
      </c>
      <c r="E5" s="154">
        <f t="shared" si="0"/>
        <v>6690000</v>
      </c>
      <c r="F5" s="100">
        <f t="shared" si="0"/>
        <v>6690000</v>
      </c>
      <c r="G5" s="100">
        <f t="shared" si="0"/>
        <v>200245</v>
      </c>
      <c r="H5" s="100">
        <f t="shared" si="0"/>
        <v>54321</v>
      </c>
      <c r="I5" s="100">
        <f t="shared" si="0"/>
        <v>53777</v>
      </c>
      <c r="J5" s="100">
        <f t="shared" si="0"/>
        <v>308343</v>
      </c>
      <c r="K5" s="100">
        <f t="shared" si="0"/>
        <v>142252</v>
      </c>
      <c r="L5" s="100">
        <f t="shared" si="0"/>
        <v>420081</v>
      </c>
      <c r="M5" s="100">
        <f t="shared" si="0"/>
        <v>0</v>
      </c>
      <c r="N5" s="100">
        <f t="shared" si="0"/>
        <v>562333</v>
      </c>
      <c r="O5" s="100">
        <f t="shared" si="0"/>
        <v>-139093</v>
      </c>
      <c r="P5" s="100">
        <f t="shared" si="0"/>
        <v>13884</v>
      </c>
      <c r="Q5" s="100">
        <f t="shared" si="0"/>
        <v>343798</v>
      </c>
      <c r="R5" s="100">
        <f t="shared" si="0"/>
        <v>218589</v>
      </c>
      <c r="S5" s="100">
        <f t="shared" si="0"/>
        <v>16158</v>
      </c>
      <c r="T5" s="100">
        <f t="shared" si="0"/>
        <v>800621</v>
      </c>
      <c r="U5" s="100">
        <f t="shared" si="0"/>
        <v>714078</v>
      </c>
      <c r="V5" s="100">
        <f t="shared" si="0"/>
        <v>1530857</v>
      </c>
      <c r="W5" s="100">
        <f t="shared" si="0"/>
        <v>2620122</v>
      </c>
      <c r="X5" s="100">
        <f t="shared" si="0"/>
        <v>6690000</v>
      </c>
      <c r="Y5" s="100">
        <f t="shared" si="0"/>
        <v>-4069878</v>
      </c>
      <c r="Z5" s="137">
        <f>+IF(X5&lt;&gt;0,+(Y5/X5)*100,0)</f>
        <v>-60.8352466367713</v>
      </c>
      <c r="AA5" s="153">
        <f>SUM(AA6:AA8)</f>
        <v>6690000</v>
      </c>
    </row>
    <row r="6" spans="1:27" ht="12.75">
      <c r="A6" s="138" t="s">
        <v>75</v>
      </c>
      <c r="B6" s="136"/>
      <c r="C6" s="155">
        <v>1076487</v>
      </c>
      <c r="D6" s="155"/>
      <c r="E6" s="156">
        <v>5780000</v>
      </c>
      <c r="F6" s="60">
        <v>5780000</v>
      </c>
      <c r="G6" s="60">
        <v>26245</v>
      </c>
      <c r="H6" s="60">
        <v>54321</v>
      </c>
      <c r="I6" s="60">
        <v>48821</v>
      </c>
      <c r="J6" s="60">
        <v>129387</v>
      </c>
      <c r="K6" s="60">
        <v>132092</v>
      </c>
      <c r="L6" s="60">
        <v>379645</v>
      </c>
      <c r="M6" s="60"/>
      <c r="N6" s="60">
        <v>511737</v>
      </c>
      <c r="O6" s="60">
        <v>26907</v>
      </c>
      <c r="P6" s="60">
        <v>13884</v>
      </c>
      <c r="Q6" s="60">
        <v>317189</v>
      </c>
      <c r="R6" s="60">
        <v>357980</v>
      </c>
      <c r="S6" s="60">
        <v>5612</v>
      </c>
      <c r="T6" s="60">
        <v>788893</v>
      </c>
      <c r="U6" s="60">
        <v>689866</v>
      </c>
      <c r="V6" s="60">
        <v>1484371</v>
      </c>
      <c r="W6" s="60">
        <v>2483475</v>
      </c>
      <c r="X6" s="60">
        <v>5780000</v>
      </c>
      <c r="Y6" s="60">
        <v>-3296525</v>
      </c>
      <c r="Z6" s="140">
        <v>-57.03</v>
      </c>
      <c r="AA6" s="62">
        <v>5780000</v>
      </c>
    </row>
    <row r="7" spans="1:27" ht="12.75">
      <c r="A7" s="138" t="s">
        <v>76</v>
      </c>
      <c r="B7" s="136"/>
      <c r="C7" s="157">
        <v>679898</v>
      </c>
      <c r="D7" s="157"/>
      <c r="E7" s="158">
        <v>780000</v>
      </c>
      <c r="F7" s="159">
        <v>780000</v>
      </c>
      <c r="G7" s="159">
        <v>174000</v>
      </c>
      <c r="H7" s="159"/>
      <c r="I7" s="159"/>
      <c r="J7" s="159">
        <v>174000</v>
      </c>
      <c r="K7" s="159">
        <v>8509</v>
      </c>
      <c r="L7" s="159">
        <v>40436</v>
      </c>
      <c r="M7" s="159"/>
      <c r="N7" s="159">
        <v>48945</v>
      </c>
      <c r="O7" s="159">
        <v>-166000</v>
      </c>
      <c r="P7" s="159"/>
      <c r="Q7" s="159">
        <v>1820</v>
      </c>
      <c r="R7" s="159">
        <v>-164180</v>
      </c>
      <c r="S7" s="159"/>
      <c r="T7" s="159"/>
      <c r="U7" s="159">
        <v>7712</v>
      </c>
      <c r="V7" s="159">
        <v>7712</v>
      </c>
      <c r="W7" s="159">
        <v>66477</v>
      </c>
      <c r="X7" s="159">
        <v>780000</v>
      </c>
      <c r="Y7" s="159">
        <v>-713523</v>
      </c>
      <c r="Z7" s="141">
        <v>-91.48</v>
      </c>
      <c r="AA7" s="225">
        <v>780000</v>
      </c>
    </row>
    <row r="8" spans="1:27" ht="12.75">
      <c r="A8" s="138" t="s">
        <v>77</v>
      </c>
      <c r="B8" s="136"/>
      <c r="C8" s="155">
        <v>908293</v>
      </c>
      <c r="D8" s="155"/>
      <c r="E8" s="156">
        <v>130000</v>
      </c>
      <c r="F8" s="60">
        <v>130000</v>
      </c>
      <c r="G8" s="60"/>
      <c r="H8" s="60"/>
      <c r="I8" s="60">
        <v>4956</v>
      </c>
      <c r="J8" s="60">
        <v>4956</v>
      </c>
      <c r="K8" s="60">
        <v>1651</v>
      </c>
      <c r="L8" s="60"/>
      <c r="M8" s="60"/>
      <c r="N8" s="60">
        <v>1651</v>
      </c>
      <c r="O8" s="60"/>
      <c r="P8" s="60"/>
      <c r="Q8" s="60">
        <v>24789</v>
      </c>
      <c r="R8" s="60">
        <v>24789</v>
      </c>
      <c r="S8" s="60">
        <v>10546</v>
      </c>
      <c r="T8" s="60">
        <v>11728</v>
      </c>
      <c r="U8" s="60">
        <v>16500</v>
      </c>
      <c r="V8" s="60">
        <v>38774</v>
      </c>
      <c r="W8" s="60">
        <v>70170</v>
      </c>
      <c r="X8" s="60">
        <v>130000</v>
      </c>
      <c r="Y8" s="60">
        <v>-59830</v>
      </c>
      <c r="Z8" s="140">
        <v>-46.02</v>
      </c>
      <c r="AA8" s="62">
        <v>130000</v>
      </c>
    </row>
    <row r="9" spans="1:27" ht="12.75">
      <c r="A9" s="135" t="s">
        <v>78</v>
      </c>
      <c r="B9" s="136"/>
      <c r="C9" s="153">
        <f aca="true" t="shared" si="1" ref="C9:Y9">SUM(C10:C14)</f>
        <v>20916845</v>
      </c>
      <c r="D9" s="153">
        <f>SUM(D10:D14)</f>
        <v>0</v>
      </c>
      <c r="E9" s="154">
        <f t="shared" si="1"/>
        <v>15277000</v>
      </c>
      <c r="F9" s="100">
        <f t="shared" si="1"/>
        <v>15277000</v>
      </c>
      <c r="G9" s="100">
        <f t="shared" si="1"/>
        <v>271362</v>
      </c>
      <c r="H9" s="100">
        <f t="shared" si="1"/>
        <v>2509448</v>
      </c>
      <c r="I9" s="100">
        <f t="shared" si="1"/>
        <v>152900</v>
      </c>
      <c r="J9" s="100">
        <f t="shared" si="1"/>
        <v>2933710</v>
      </c>
      <c r="K9" s="100">
        <f t="shared" si="1"/>
        <v>0</v>
      </c>
      <c r="L9" s="100">
        <f t="shared" si="1"/>
        <v>268776</v>
      </c>
      <c r="M9" s="100">
        <f t="shared" si="1"/>
        <v>19622</v>
      </c>
      <c r="N9" s="100">
        <f t="shared" si="1"/>
        <v>288398</v>
      </c>
      <c r="O9" s="100">
        <f t="shared" si="1"/>
        <v>-115262</v>
      </c>
      <c r="P9" s="100">
        <f t="shared" si="1"/>
        <v>125685</v>
      </c>
      <c r="Q9" s="100">
        <f t="shared" si="1"/>
        <v>24950</v>
      </c>
      <c r="R9" s="100">
        <f t="shared" si="1"/>
        <v>35373</v>
      </c>
      <c r="S9" s="100">
        <f t="shared" si="1"/>
        <v>216381</v>
      </c>
      <c r="T9" s="100">
        <f t="shared" si="1"/>
        <v>104405</v>
      </c>
      <c r="U9" s="100">
        <f t="shared" si="1"/>
        <v>67922</v>
      </c>
      <c r="V9" s="100">
        <f t="shared" si="1"/>
        <v>388708</v>
      </c>
      <c r="W9" s="100">
        <f t="shared" si="1"/>
        <v>3646189</v>
      </c>
      <c r="X9" s="100">
        <f t="shared" si="1"/>
        <v>15277497</v>
      </c>
      <c r="Y9" s="100">
        <f t="shared" si="1"/>
        <v>-11631308</v>
      </c>
      <c r="Z9" s="137">
        <f>+IF(X9&lt;&gt;0,+(Y9/X9)*100,0)</f>
        <v>-76.13359701527024</v>
      </c>
      <c r="AA9" s="102">
        <f>SUM(AA10:AA14)</f>
        <v>15277000</v>
      </c>
    </row>
    <row r="10" spans="1:27" ht="12.75">
      <c r="A10" s="138" t="s">
        <v>79</v>
      </c>
      <c r="B10" s="136"/>
      <c r="C10" s="155">
        <v>19471346</v>
      </c>
      <c r="D10" s="155"/>
      <c r="E10" s="156">
        <v>13302000</v>
      </c>
      <c r="F10" s="60">
        <v>13302000</v>
      </c>
      <c r="G10" s="60"/>
      <c r="H10" s="60">
        <v>2192776</v>
      </c>
      <c r="I10" s="60"/>
      <c r="J10" s="60">
        <v>2192776</v>
      </c>
      <c r="K10" s="60"/>
      <c r="L10" s="60">
        <v>268776</v>
      </c>
      <c r="M10" s="60">
        <v>19622</v>
      </c>
      <c r="N10" s="60">
        <v>288398</v>
      </c>
      <c r="O10" s="60">
        <v>9712</v>
      </c>
      <c r="P10" s="60">
        <v>125685</v>
      </c>
      <c r="Q10" s="60">
        <v>24950</v>
      </c>
      <c r="R10" s="60">
        <v>160347</v>
      </c>
      <c r="S10" s="60">
        <v>216381</v>
      </c>
      <c r="T10" s="60">
        <v>78164</v>
      </c>
      <c r="U10" s="60">
        <v>67922</v>
      </c>
      <c r="V10" s="60">
        <v>362467</v>
      </c>
      <c r="W10" s="60">
        <v>3003988</v>
      </c>
      <c r="X10" s="60">
        <v>13302497</v>
      </c>
      <c r="Y10" s="60">
        <v>-10298509</v>
      </c>
      <c r="Z10" s="140">
        <v>-77.42</v>
      </c>
      <c r="AA10" s="62">
        <v>13302000</v>
      </c>
    </row>
    <row r="11" spans="1:27" ht="12.75">
      <c r="A11" s="138" t="s">
        <v>80</v>
      </c>
      <c r="B11" s="136"/>
      <c r="C11" s="155">
        <v>1445499</v>
      </c>
      <c r="D11" s="155"/>
      <c r="E11" s="156">
        <v>1975000</v>
      </c>
      <c r="F11" s="60">
        <v>1975000</v>
      </c>
      <c r="G11" s="60">
        <v>271362</v>
      </c>
      <c r="H11" s="60">
        <v>316672</v>
      </c>
      <c r="I11" s="60">
        <v>152900</v>
      </c>
      <c r="J11" s="60">
        <v>740934</v>
      </c>
      <c r="K11" s="60"/>
      <c r="L11" s="60"/>
      <c r="M11" s="60"/>
      <c r="N11" s="60"/>
      <c r="O11" s="60">
        <v>-124974</v>
      </c>
      <c r="P11" s="60"/>
      <c r="Q11" s="60"/>
      <c r="R11" s="60">
        <v>-124974</v>
      </c>
      <c r="S11" s="60"/>
      <c r="T11" s="60">
        <v>26241</v>
      </c>
      <c r="U11" s="60"/>
      <c r="V11" s="60">
        <v>26241</v>
      </c>
      <c r="W11" s="60">
        <v>642201</v>
      </c>
      <c r="X11" s="60">
        <v>1975000</v>
      </c>
      <c r="Y11" s="60">
        <v>-1332799</v>
      </c>
      <c r="Z11" s="140">
        <v>-67.48</v>
      </c>
      <c r="AA11" s="62">
        <v>1975000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48946223</v>
      </c>
      <c r="D15" s="153">
        <f>SUM(D16:D18)</f>
        <v>0</v>
      </c>
      <c r="E15" s="154">
        <f t="shared" si="2"/>
        <v>29042000</v>
      </c>
      <c r="F15" s="100">
        <f t="shared" si="2"/>
        <v>29042000</v>
      </c>
      <c r="G15" s="100">
        <f t="shared" si="2"/>
        <v>5566556</v>
      </c>
      <c r="H15" s="100">
        <f t="shared" si="2"/>
        <v>1588389</v>
      </c>
      <c r="I15" s="100">
        <f t="shared" si="2"/>
        <v>7793132</v>
      </c>
      <c r="J15" s="100">
        <f t="shared" si="2"/>
        <v>14948077</v>
      </c>
      <c r="K15" s="100">
        <f t="shared" si="2"/>
        <v>3005142</v>
      </c>
      <c r="L15" s="100">
        <f t="shared" si="2"/>
        <v>818067</v>
      </c>
      <c r="M15" s="100">
        <f t="shared" si="2"/>
        <v>3095392</v>
      </c>
      <c r="N15" s="100">
        <f t="shared" si="2"/>
        <v>6918601</v>
      </c>
      <c r="O15" s="100">
        <f t="shared" si="2"/>
        <v>-115364</v>
      </c>
      <c r="P15" s="100">
        <f t="shared" si="2"/>
        <v>4306436</v>
      </c>
      <c r="Q15" s="100">
        <f t="shared" si="2"/>
        <v>2481821</v>
      </c>
      <c r="R15" s="100">
        <f t="shared" si="2"/>
        <v>6672893</v>
      </c>
      <c r="S15" s="100">
        <f t="shared" si="2"/>
        <v>1885580</v>
      </c>
      <c r="T15" s="100">
        <f t="shared" si="2"/>
        <v>3678889</v>
      </c>
      <c r="U15" s="100">
        <f t="shared" si="2"/>
        <v>10074228</v>
      </c>
      <c r="V15" s="100">
        <f t="shared" si="2"/>
        <v>15638697</v>
      </c>
      <c r="W15" s="100">
        <f t="shared" si="2"/>
        <v>44178268</v>
      </c>
      <c r="X15" s="100">
        <f t="shared" si="2"/>
        <v>29041703</v>
      </c>
      <c r="Y15" s="100">
        <f t="shared" si="2"/>
        <v>15136565</v>
      </c>
      <c r="Z15" s="137">
        <f>+IF(X15&lt;&gt;0,+(Y15/X15)*100,0)</f>
        <v>52.12010122133678</v>
      </c>
      <c r="AA15" s="102">
        <f>SUM(AA16:AA18)</f>
        <v>29042000</v>
      </c>
    </row>
    <row r="16" spans="1:27" ht="12.75">
      <c r="A16" s="138" t="s">
        <v>85</v>
      </c>
      <c r="B16" s="136"/>
      <c r="C16" s="155">
        <v>30288</v>
      </c>
      <c r="D16" s="155"/>
      <c r="E16" s="156">
        <v>80000</v>
      </c>
      <c r="F16" s="60">
        <v>80000</v>
      </c>
      <c r="G16" s="60"/>
      <c r="H16" s="60"/>
      <c r="I16" s="60">
        <v>1754</v>
      </c>
      <c r="J16" s="60">
        <v>1754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1754</v>
      </c>
      <c r="X16" s="60">
        <v>80000</v>
      </c>
      <c r="Y16" s="60">
        <v>-78246</v>
      </c>
      <c r="Z16" s="140">
        <v>-97.81</v>
      </c>
      <c r="AA16" s="62">
        <v>80000</v>
      </c>
    </row>
    <row r="17" spans="1:27" ht="12.75">
      <c r="A17" s="138" t="s">
        <v>86</v>
      </c>
      <c r="B17" s="136"/>
      <c r="C17" s="155">
        <v>48915935</v>
      </c>
      <c r="D17" s="155"/>
      <c r="E17" s="156">
        <v>28962000</v>
      </c>
      <c r="F17" s="60">
        <v>28962000</v>
      </c>
      <c r="G17" s="60">
        <v>5566556</v>
      </c>
      <c r="H17" s="60">
        <v>1588389</v>
      </c>
      <c r="I17" s="60">
        <v>7791378</v>
      </c>
      <c r="J17" s="60">
        <v>14946323</v>
      </c>
      <c r="K17" s="60">
        <v>3005142</v>
      </c>
      <c r="L17" s="60">
        <v>818067</v>
      </c>
      <c r="M17" s="60">
        <v>3095392</v>
      </c>
      <c r="N17" s="60">
        <v>6918601</v>
      </c>
      <c r="O17" s="60">
        <v>-115364</v>
      </c>
      <c r="P17" s="60">
        <v>4306436</v>
      </c>
      <c r="Q17" s="60">
        <v>2481821</v>
      </c>
      <c r="R17" s="60">
        <v>6672893</v>
      </c>
      <c r="S17" s="60">
        <v>1885580</v>
      </c>
      <c r="T17" s="60">
        <v>3678889</v>
      </c>
      <c r="U17" s="60">
        <v>10074228</v>
      </c>
      <c r="V17" s="60">
        <v>15638697</v>
      </c>
      <c r="W17" s="60">
        <v>44176514</v>
      </c>
      <c r="X17" s="60">
        <v>28961703</v>
      </c>
      <c r="Y17" s="60">
        <v>15214811</v>
      </c>
      <c r="Z17" s="140">
        <v>52.53</v>
      </c>
      <c r="AA17" s="62">
        <v>28962000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3002200</v>
      </c>
      <c r="D19" s="153">
        <f>SUM(D20:D23)</f>
        <v>0</v>
      </c>
      <c r="E19" s="154">
        <f t="shared" si="3"/>
        <v>12270000</v>
      </c>
      <c r="F19" s="100">
        <f t="shared" si="3"/>
        <v>12270000</v>
      </c>
      <c r="G19" s="100">
        <f t="shared" si="3"/>
        <v>351365</v>
      </c>
      <c r="H19" s="100">
        <f t="shared" si="3"/>
        <v>0</v>
      </c>
      <c r="I19" s="100">
        <f t="shared" si="3"/>
        <v>589316</v>
      </c>
      <c r="J19" s="100">
        <f t="shared" si="3"/>
        <v>940681</v>
      </c>
      <c r="K19" s="100">
        <f t="shared" si="3"/>
        <v>8400</v>
      </c>
      <c r="L19" s="100">
        <f t="shared" si="3"/>
        <v>953720</v>
      </c>
      <c r="M19" s="100">
        <f t="shared" si="3"/>
        <v>376080</v>
      </c>
      <c r="N19" s="100">
        <f t="shared" si="3"/>
        <v>1338200</v>
      </c>
      <c r="O19" s="100">
        <f t="shared" si="3"/>
        <v>681076</v>
      </c>
      <c r="P19" s="100">
        <f t="shared" si="3"/>
        <v>0</v>
      </c>
      <c r="Q19" s="100">
        <f t="shared" si="3"/>
        <v>196994</v>
      </c>
      <c r="R19" s="100">
        <f t="shared" si="3"/>
        <v>878070</v>
      </c>
      <c r="S19" s="100">
        <f t="shared" si="3"/>
        <v>852835</v>
      </c>
      <c r="T19" s="100">
        <f t="shared" si="3"/>
        <v>1576643</v>
      </c>
      <c r="U19" s="100">
        <f t="shared" si="3"/>
        <v>292050</v>
      </c>
      <c r="V19" s="100">
        <f t="shared" si="3"/>
        <v>2721528</v>
      </c>
      <c r="W19" s="100">
        <f t="shared" si="3"/>
        <v>5878479</v>
      </c>
      <c r="X19" s="100">
        <f t="shared" si="3"/>
        <v>12270000</v>
      </c>
      <c r="Y19" s="100">
        <f t="shared" si="3"/>
        <v>-6391521</v>
      </c>
      <c r="Z19" s="137">
        <f>+IF(X19&lt;&gt;0,+(Y19/X19)*100,0)</f>
        <v>-52.09063569682152</v>
      </c>
      <c r="AA19" s="102">
        <f>SUM(AA20:AA23)</f>
        <v>12270000</v>
      </c>
    </row>
    <row r="20" spans="1:27" ht="12.75">
      <c r="A20" s="138" t="s">
        <v>89</v>
      </c>
      <c r="B20" s="136"/>
      <c r="C20" s="155">
        <v>428749</v>
      </c>
      <c r="D20" s="155"/>
      <c r="E20" s="156">
        <v>7030000</v>
      </c>
      <c r="F20" s="60">
        <v>7030000</v>
      </c>
      <c r="G20" s="60">
        <v>141365</v>
      </c>
      <c r="H20" s="60"/>
      <c r="I20" s="60"/>
      <c r="J20" s="60">
        <v>141365</v>
      </c>
      <c r="K20" s="60">
        <v>8400</v>
      </c>
      <c r="L20" s="60"/>
      <c r="M20" s="60"/>
      <c r="N20" s="60">
        <v>8400</v>
      </c>
      <c r="O20" s="60">
        <v>49309</v>
      </c>
      <c r="P20" s="60"/>
      <c r="Q20" s="60"/>
      <c r="R20" s="60">
        <v>49309</v>
      </c>
      <c r="S20" s="60">
        <v>852835</v>
      </c>
      <c r="T20" s="60">
        <v>1380199</v>
      </c>
      <c r="U20" s="60">
        <v>292050</v>
      </c>
      <c r="V20" s="60">
        <v>2525084</v>
      </c>
      <c r="W20" s="60">
        <v>2724158</v>
      </c>
      <c r="X20" s="60">
        <v>7030000</v>
      </c>
      <c r="Y20" s="60">
        <v>-4305842</v>
      </c>
      <c r="Z20" s="140">
        <v>-61.25</v>
      </c>
      <c r="AA20" s="62">
        <v>7030000</v>
      </c>
    </row>
    <row r="21" spans="1:27" ht="12.75">
      <c r="A21" s="138" t="s">
        <v>90</v>
      </c>
      <c r="B21" s="136"/>
      <c r="C21" s="155">
        <v>552563</v>
      </c>
      <c r="D21" s="155"/>
      <c r="E21" s="156">
        <v>2300000</v>
      </c>
      <c r="F21" s="60">
        <v>2300000</v>
      </c>
      <c r="G21" s="60"/>
      <c r="H21" s="60"/>
      <c r="I21" s="60"/>
      <c r="J21" s="60"/>
      <c r="K21" s="60"/>
      <c r="L21" s="60">
        <v>28500</v>
      </c>
      <c r="M21" s="60">
        <v>200282</v>
      </c>
      <c r="N21" s="60">
        <v>228782</v>
      </c>
      <c r="O21" s="60"/>
      <c r="P21" s="60"/>
      <c r="Q21" s="60"/>
      <c r="R21" s="60"/>
      <c r="S21" s="60"/>
      <c r="T21" s="60"/>
      <c r="U21" s="60"/>
      <c r="V21" s="60"/>
      <c r="W21" s="60">
        <v>228782</v>
      </c>
      <c r="X21" s="60">
        <v>2300000</v>
      </c>
      <c r="Y21" s="60">
        <v>-2071218</v>
      </c>
      <c r="Z21" s="140">
        <v>-90.05</v>
      </c>
      <c r="AA21" s="62">
        <v>2300000</v>
      </c>
    </row>
    <row r="22" spans="1:27" ht="12.75">
      <c r="A22" s="138" t="s">
        <v>91</v>
      </c>
      <c r="B22" s="136"/>
      <c r="C22" s="157"/>
      <c r="D22" s="157"/>
      <c r="E22" s="158">
        <v>2490000</v>
      </c>
      <c r="F22" s="159">
        <v>2490000</v>
      </c>
      <c r="G22" s="159"/>
      <c r="H22" s="159"/>
      <c r="I22" s="159">
        <v>150720</v>
      </c>
      <c r="J22" s="159">
        <v>150720</v>
      </c>
      <c r="K22" s="159"/>
      <c r="L22" s="159">
        <v>345220</v>
      </c>
      <c r="M22" s="159">
        <v>175798</v>
      </c>
      <c r="N22" s="159">
        <v>521018</v>
      </c>
      <c r="O22" s="159">
        <v>631767</v>
      </c>
      <c r="P22" s="159"/>
      <c r="Q22" s="159">
        <v>196994</v>
      </c>
      <c r="R22" s="159">
        <v>828761</v>
      </c>
      <c r="S22" s="159"/>
      <c r="T22" s="159">
        <v>196444</v>
      </c>
      <c r="U22" s="159"/>
      <c r="V22" s="159">
        <v>196444</v>
      </c>
      <c r="W22" s="159">
        <v>1696943</v>
      </c>
      <c r="X22" s="159">
        <v>2490000</v>
      </c>
      <c r="Y22" s="159">
        <v>-793057</v>
      </c>
      <c r="Z22" s="141">
        <v>-31.85</v>
      </c>
      <c r="AA22" s="225">
        <v>2490000</v>
      </c>
    </row>
    <row r="23" spans="1:27" ht="12.75">
      <c r="A23" s="138" t="s">
        <v>92</v>
      </c>
      <c r="B23" s="136"/>
      <c r="C23" s="155">
        <v>2020888</v>
      </c>
      <c r="D23" s="155"/>
      <c r="E23" s="156">
        <v>450000</v>
      </c>
      <c r="F23" s="60">
        <v>450000</v>
      </c>
      <c r="G23" s="60">
        <v>210000</v>
      </c>
      <c r="H23" s="60"/>
      <c r="I23" s="60">
        <v>438596</v>
      </c>
      <c r="J23" s="60">
        <v>648596</v>
      </c>
      <c r="K23" s="60"/>
      <c r="L23" s="60">
        <v>580000</v>
      </c>
      <c r="M23" s="60"/>
      <c r="N23" s="60">
        <v>580000</v>
      </c>
      <c r="O23" s="60"/>
      <c r="P23" s="60"/>
      <c r="Q23" s="60"/>
      <c r="R23" s="60"/>
      <c r="S23" s="60"/>
      <c r="T23" s="60"/>
      <c r="U23" s="60"/>
      <c r="V23" s="60"/>
      <c r="W23" s="60">
        <v>1228596</v>
      </c>
      <c r="X23" s="60">
        <v>450000</v>
      </c>
      <c r="Y23" s="60">
        <v>778596</v>
      </c>
      <c r="Z23" s="140">
        <v>173.02</v>
      </c>
      <c r="AA23" s="62">
        <v>450000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75529946</v>
      </c>
      <c r="D25" s="217">
        <f>+D5+D9+D15+D19+D24</f>
        <v>0</v>
      </c>
      <c r="E25" s="230">
        <f t="shared" si="4"/>
        <v>63279000</v>
      </c>
      <c r="F25" s="219">
        <f t="shared" si="4"/>
        <v>63279000</v>
      </c>
      <c r="G25" s="219">
        <f t="shared" si="4"/>
        <v>6389528</v>
      </c>
      <c r="H25" s="219">
        <f t="shared" si="4"/>
        <v>4152158</v>
      </c>
      <c r="I25" s="219">
        <f t="shared" si="4"/>
        <v>8589125</v>
      </c>
      <c r="J25" s="219">
        <f t="shared" si="4"/>
        <v>19130811</v>
      </c>
      <c r="K25" s="219">
        <f t="shared" si="4"/>
        <v>3155794</v>
      </c>
      <c r="L25" s="219">
        <f t="shared" si="4"/>
        <v>2460644</v>
      </c>
      <c r="M25" s="219">
        <f t="shared" si="4"/>
        <v>3491094</v>
      </c>
      <c r="N25" s="219">
        <f t="shared" si="4"/>
        <v>9107532</v>
      </c>
      <c r="O25" s="219">
        <f t="shared" si="4"/>
        <v>311357</v>
      </c>
      <c r="P25" s="219">
        <f t="shared" si="4"/>
        <v>4446005</v>
      </c>
      <c r="Q25" s="219">
        <f t="shared" si="4"/>
        <v>3047563</v>
      </c>
      <c r="R25" s="219">
        <f t="shared" si="4"/>
        <v>7804925</v>
      </c>
      <c r="S25" s="219">
        <f t="shared" si="4"/>
        <v>2970954</v>
      </c>
      <c r="T25" s="219">
        <f t="shared" si="4"/>
        <v>6160558</v>
      </c>
      <c r="U25" s="219">
        <f t="shared" si="4"/>
        <v>11148278</v>
      </c>
      <c r="V25" s="219">
        <f t="shared" si="4"/>
        <v>20279790</v>
      </c>
      <c r="W25" s="219">
        <f t="shared" si="4"/>
        <v>56323058</v>
      </c>
      <c r="X25" s="219">
        <f t="shared" si="4"/>
        <v>63279200</v>
      </c>
      <c r="Y25" s="219">
        <f t="shared" si="4"/>
        <v>-6956142</v>
      </c>
      <c r="Z25" s="231">
        <f>+IF(X25&lt;&gt;0,+(Y25/X25)*100,0)</f>
        <v>-10.992778037649021</v>
      </c>
      <c r="AA25" s="232">
        <f>+AA5+AA9+AA15+AA19+AA24</f>
        <v>63279000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64647410</v>
      </c>
      <c r="D28" s="155"/>
      <c r="E28" s="156">
        <v>43164000</v>
      </c>
      <c r="F28" s="60">
        <v>43164000</v>
      </c>
      <c r="G28" s="60">
        <v>5167056</v>
      </c>
      <c r="H28" s="60">
        <v>3781165</v>
      </c>
      <c r="I28" s="60">
        <v>7786556</v>
      </c>
      <c r="J28" s="60">
        <v>16734777</v>
      </c>
      <c r="K28" s="60">
        <v>3004527</v>
      </c>
      <c r="L28" s="60"/>
      <c r="M28" s="60">
        <v>3090410</v>
      </c>
      <c r="N28" s="60">
        <v>6094937</v>
      </c>
      <c r="O28" s="60"/>
      <c r="P28" s="60">
        <v>4306436</v>
      </c>
      <c r="Q28" s="60">
        <v>2481821</v>
      </c>
      <c r="R28" s="60">
        <v>6788257</v>
      </c>
      <c r="S28" s="60">
        <v>1421910</v>
      </c>
      <c r="T28" s="60">
        <v>3198889</v>
      </c>
      <c r="U28" s="60">
        <v>9256073</v>
      </c>
      <c r="V28" s="60">
        <v>13876872</v>
      </c>
      <c r="W28" s="60">
        <v>43494843</v>
      </c>
      <c r="X28" s="60">
        <v>43164200</v>
      </c>
      <c r="Y28" s="60">
        <v>330643</v>
      </c>
      <c r="Z28" s="140">
        <v>0.77</v>
      </c>
      <c r="AA28" s="155">
        <v>43164000</v>
      </c>
    </row>
    <row r="29" spans="1:27" ht="12.75">
      <c r="A29" s="234" t="s">
        <v>134</v>
      </c>
      <c r="B29" s="136"/>
      <c r="C29" s="155">
        <v>417332</v>
      </c>
      <c r="D29" s="155"/>
      <c r="E29" s="156">
        <v>600000</v>
      </c>
      <c r="F29" s="60">
        <v>600000</v>
      </c>
      <c r="G29" s="60"/>
      <c r="H29" s="60"/>
      <c r="I29" s="60"/>
      <c r="J29" s="60"/>
      <c r="K29" s="60"/>
      <c r="L29" s="60"/>
      <c r="M29" s="60">
        <v>19622</v>
      </c>
      <c r="N29" s="60">
        <v>19622</v>
      </c>
      <c r="O29" s="60"/>
      <c r="P29" s="60">
        <v>100000</v>
      </c>
      <c r="Q29" s="60"/>
      <c r="R29" s="60">
        <v>100000</v>
      </c>
      <c r="S29" s="60">
        <v>190488</v>
      </c>
      <c r="T29" s="60">
        <v>21579</v>
      </c>
      <c r="U29" s="60">
        <v>42577</v>
      </c>
      <c r="V29" s="60">
        <v>254644</v>
      </c>
      <c r="W29" s="60">
        <v>374266</v>
      </c>
      <c r="X29" s="60">
        <v>600000</v>
      </c>
      <c r="Y29" s="60">
        <v>-225734</v>
      </c>
      <c r="Z29" s="140">
        <v>-37.62</v>
      </c>
      <c r="AA29" s="62">
        <v>600000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65064742</v>
      </c>
      <c r="D32" s="210">
        <f>SUM(D28:D31)</f>
        <v>0</v>
      </c>
      <c r="E32" s="211">
        <f t="shared" si="5"/>
        <v>43764000</v>
      </c>
      <c r="F32" s="77">
        <f t="shared" si="5"/>
        <v>43764000</v>
      </c>
      <c r="G32" s="77">
        <f t="shared" si="5"/>
        <v>5167056</v>
      </c>
      <c r="H32" s="77">
        <f t="shared" si="5"/>
        <v>3781165</v>
      </c>
      <c r="I32" s="77">
        <f t="shared" si="5"/>
        <v>7786556</v>
      </c>
      <c r="J32" s="77">
        <f t="shared" si="5"/>
        <v>16734777</v>
      </c>
      <c r="K32" s="77">
        <f t="shared" si="5"/>
        <v>3004527</v>
      </c>
      <c r="L32" s="77">
        <f t="shared" si="5"/>
        <v>0</v>
      </c>
      <c r="M32" s="77">
        <f t="shared" si="5"/>
        <v>3110032</v>
      </c>
      <c r="N32" s="77">
        <f t="shared" si="5"/>
        <v>6114559</v>
      </c>
      <c r="O32" s="77">
        <f t="shared" si="5"/>
        <v>0</v>
      </c>
      <c r="P32" s="77">
        <f t="shared" si="5"/>
        <v>4406436</v>
      </c>
      <c r="Q32" s="77">
        <f t="shared" si="5"/>
        <v>2481821</v>
      </c>
      <c r="R32" s="77">
        <f t="shared" si="5"/>
        <v>6888257</v>
      </c>
      <c r="S32" s="77">
        <f t="shared" si="5"/>
        <v>1612398</v>
      </c>
      <c r="T32" s="77">
        <f t="shared" si="5"/>
        <v>3220468</v>
      </c>
      <c r="U32" s="77">
        <f t="shared" si="5"/>
        <v>9298650</v>
      </c>
      <c r="V32" s="77">
        <f t="shared" si="5"/>
        <v>14131516</v>
      </c>
      <c r="W32" s="77">
        <f t="shared" si="5"/>
        <v>43869109</v>
      </c>
      <c r="X32" s="77">
        <f t="shared" si="5"/>
        <v>43764200</v>
      </c>
      <c r="Y32" s="77">
        <f t="shared" si="5"/>
        <v>104909</v>
      </c>
      <c r="Z32" s="212">
        <f>+IF(X32&lt;&gt;0,+(Y32/X32)*100,0)</f>
        <v>0.23971419562107843</v>
      </c>
      <c r="AA32" s="79">
        <f>SUM(AA28:AA31)</f>
        <v>43764000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284136</v>
      </c>
      <c r="P33" s="60"/>
      <c r="Q33" s="60"/>
      <c r="R33" s="60">
        <v>284136</v>
      </c>
      <c r="S33" s="60"/>
      <c r="T33" s="60"/>
      <c r="U33" s="60"/>
      <c r="V33" s="60"/>
      <c r="W33" s="60">
        <v>284136</v>
      </c>
      <c r="X33" s="60"/>
      <c r="Y33" s="60">
        <v>284136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10465204</v>
      </c>
      <c r="D35" s="155"/>
      <c r="E35" s="156">
        <v>19515000</v>
      </c>
      <c r="F35" s="60">
        <v>19515000</v>
      </c>
      <c r="G35" s="60">
        <v>1222472</v>
      </c>
      <c r="H35" s="60">
        <v>370993</v>
      </c>
      <c r="I35" s="60">
        <v>802569</v>
      </c>
      <c r="J35" s="60">
        <v>2396034</v>
      </c>
      <c r="K35" s="60">
        <v>151267</v>
      </c>
      <c r="L35" s="60">
        <v>2460644</v>
      </c>
      <c r="M35" s="60">
        <v>381062</v>
      </c>
      <c r="N35" s="60">
        <v>2992973</v>
      </c>
      <c r="O35" s="60">
        <v>27221</v>
      </c>
      <c r="P35" s="60">
        <v>39569</v>
      </c>
      <c r="Q35" s="60">
        <v>565742</v>
      </c>
      <c r="R35" s="60">
        <v>632532</v>
      </c>
      <c r="S35" s="60">
        <v>1358556</v>
      </c>
      <c r="T35" s="60">
        <v>2940090</v>
      </c>
      <c r="U35" s="60">
        <v>1849628</v>
      </c>
      <c r="V35" s="60">
        <v>6148274</v>
      </c>
      <c r="W35" s="60">
        <v>12169813</v>
      </c>
      <c r="X35" s="60">
        <v>19515000</v>
      </c>
      <c r="Y35" s="60">
        <v>-7345187</v>
      </c>
      <c r="Z35" s="140">
        <v>-37.64</v>
      </c>
      <c r="AA35" s="62">
        <v>19515000</v>
      </c>
    </row>
    <row r="36" spans="1:27" ht="12.75">
      <c r="A36" s="238" t="s">
        <v>139</v>
      </c>
      <c r="B36" s="149"/>
      <c r="C36" s="222">
        <f aca="true" t="shared" si="6" ref="C36:Y36">SUM(C32:C35)</f>
        <v>75529946</v>
      </c>
      <c r="D36" s="222">
        <f>SUM(D32:D35)</f>
        <v>0</v>
      </c>
      <c r="E36" s="218">
        <f t="shared" si="6"/>
        <v>63279000</v>
      </c>
      <c r="F36" s="220">
        <f t="shared" si="6"/>
        <v>63279000</v>
      </c>
      <c r="G36" s="220">
        <f t="shared" si="6"/>
        <v>6389528</v>
      </c>
      <c r="H36" s="220">
        <f t="shared" si="6"/>
        <v>4152158</v>
      </c>
      <c r="I36" s="220">
        <f t="shared" si="6"/>
        <v>8589125</v>
      </c>
      <c r="J36" s="220">
        <f t="shared" si="6"/>
        <v>19130811</v>
      </c>
      <c r="K36" s="220">
        <f t="shared" si="6"/>
        <v>3155794</v>
      </c>
      <c r="L36" s="220">
        <f t="shared" si="6"/>
        <v>2460644</v>
      </c>
      <c r="M36" s="220">
        <f t="shared" si="6"/>
        <v>3491094</v>
      </c>
      <c r="N36" s="220">
        <f t="shared" si="6"/>
        <v>9107532</v>
      </c>
      <c r="O36" s="220">
        <f t="shared" si="6"/>
        <v>311357</v>
      </c>
      <c r="P36" s="220">
        <f t="shared" si="6"/>
        <v>4446005</v>
      </c>
      <c r="Q36" s="220">
        <f t="shared" si="6"/>
        <v>3047563</v>
      </c>
      <c r="R36" s="220">
        <f t="shared" si="6"/>
        <v>7804925</v>
      </c>
      <c r="S36" s="220">
        <f t="shared" si="6"/>
        <v>2970954</v>
      </c>
      <c r="T36" s="220">
        <f t="shared" si="6"/>
        <v>6160558</v>
      </c>
      <c r="U36" s="220">
        <f t="shared" si="6"/>
        <v>11148278</v>
      </c>
      <c r="V36" s="220">
        <f t="shared" si="6"/>
        <v>20279790</v>
      </c>
      <c r="W36" s="220">
        <f t="shared" si="6"/>
        <v>56323058</v>
      </c>
      <c r="X36" s="220">
        <f t="shared" si="6"/>
        <v>63279200</v>
      </c>
      <c r="Y36" s="220">
        <f t="shared" si="6"/>
        <v>-6956142</v>
      </c>
      <c r="Z36" s="221">
        <f>+IF(X36&lt;&gt;0,+(Y36/X36)*100,0)</f>
        <v>-10.992778037649021</v>
      </c>
      <c r="AA36" s="239">
        <f>SUM(AA32:AA35)</f>
        <v>63279000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9018443</v>
      </c>
      <c r="D6" s="155"/>
      <c r="E6" s="59">
        <v>6745840</v>
      </c>
      <c r="F6" s="60">
        <v>10745840</v>
      </c>
      <c r="G6" s="60">
        <v>63940090</v>
      </c>
      <c r="H6" s="60">
        <v>38411636</v>
      </c>
      <c r="I6" s="60">
        <v>12723345</v>
      </c>
      <c r="J6" s="60">
        <v>12723345</v>
      </c>
      <c r="K6" s="60">
        <v>2470954</v>
      </c>
      <c r="L6" s="60">
        <v>-6606397</v>
      </c>
      <c r="M6" s="60"/>
      <c r="N6" s="60"/>
      <c r="O6" s="60">
        <v>16871748</v>
      </c>
      <c r="P6" s="60">
        <v>11998039</v>
      </c>
      <c r="Q6" s="60">
        <v>28293692</v>
      </c>
      <c r="R6" s="60">
        <v>28293692</v>
      </c>
      <c r="S6" s="60">
        <v>11783105</v>
      </c>
      <c r="T6" s="60">
        <v>13588097</v>
      </c>
      <c r="U6" s="60">
        <v>8973779</v>
      </c>
      <c r="V6" s="60">
        <v>8973779</v>
      </c>
      <c r="W6" s="60">
        <v>8973779</v>
      </c>
      <c r="X6" s="60">
        <v>10745840</v>
      </c>
      <c r="Y6" s="60">
        <v>-1772061</v>
      </c>
      <c r="Z6" s="140">
        <v>-16.49</v>
      </c>
      <c r="AA6" s="62">
        <v>10745840</v>
      </c>
    </row>
    <row r="7" spans="1:27" ht="12.75">
      <c r="A7" s="249" t="s">
        <v>144</v>
      </c>
      <c r="B7" s="182"/>
      <c r="C7" s="155">
        <v>107019466</v>
      </c>
      <c r="D7" s="155"/>
      <c r="E7" s="59">
        <v>72390580</v>
      </c>
      <c r="F7" s="60">
        <v>128518580</v>
      </c>
      <c r="G7" s="60"/>
      <c r="H7" s="60">
        <v>30000000</v>
      </c>
      <c r="I7" s="60">
        <v>30000000</v>
      </c>
      <c r="J7" s="60">
        <v>30000000</v>
      </c>
      <c r="K7" s="60">
        <v>30000000</v>
      </c>
      <c r="L7" s="60">
        <v>25000000</v>
      </c>
      <c r="M7" s="60">
        <v>55000000</v>
      </c>
      <c r="N7" s="60">
        <v>55000000</v>
      </c>
      <c r="O7" s="60">
        <v>162022651</v>
      </c>
      <c r="P7" s="60">
        <v>152022651</v>
      </c>
      <c r="Q7" s="60">
        <v>182022651</v>
      </c>
      <c r="R7" s="60">
        <v>182022651</v>
      </c>
      <c r="S7" s="60">
        <v>182022651</v>
      </c>
      <c r="T7" s="60">
        <v>162022651</v>
      </c>
      <c r="U7" s="60">
        <v>142022651</v>
      </c>
      <c r="V7" s="60">
        <v>142022651</v>
      </c>
      <c r="W7" s="60">
        <v>142022651</v>
      </c>
      <c r="X7" s="60">
        <v>128518580</v>
      </c>
      <c r="Y7" s="60">
        <v>13504071</v>
      </c>
      <c r="Z7" s="140">
        <v>10.51</v>
      </c>
      <c r="AA7" s="62">
        <v>128518580</v>
      </c>
    </row>
    <row r="8" spans="1:27" ht="12.75">
      <c r="A8" s="249" t="s">
        <v>145</v>
      </c>
      <c r="B8" s="182"/>
      <c r="C8" s="155">
        <v>14281591</v>
      </c>
      <c r="D8" s="155"/>
      <c r="E8" s="59">
        <v>3384620</v>
      </c>
      <c r="F8" s="60">
        <v>38027240</v>
      </c>
      <c r="G8" s="60">
        <v>29520412</v>
      </c>
      <c r="H8" s="60">
        <v>9767680</v>
      </c>
      <c r="I8" s="60">
        <v>7393084</v>
      </c>
      <c r="J8" s="60">
        <v>7393084</v>
      </c>
      <c r="K8" s="60">
        <v>8387268</v>
      </c>
      <c r="L8" s="60">
        <v>8356884</v>
      </c>
      <c r="M8" s="60">
        <v>8638321</v>
      </c>
      <c r="N8" s="60">
        <v>8638321</v>
      </c>
      <c r="O8" s="60">
        <v>41567136</v>
      </c>
      <c r="P8" s="60">
        <v>42936492</v>
      </c>
      <c r="Q8" s="60">
        <v>42980954</v>
      </c>
      <c r="R8" s="60">
        <v>42980954</v>
      </c>
      <c r="S8" s="60">
        <v>43593056</v>
      </c>
      <c r="T8" s="60">
        <v>44130269</v>
      </c>
      <c r="U8" s="60">
        <v>42838334</v>
      </c>
      <c r="V8" s="60">
        <v>42838334</v>
      </c>
      <c r="W8" s="60">
        <v>42838334</v>
      </c>
      <c r="X8" s="60">
        <v>38027240</v>
      </c>
      <c r="Y8" s="60">
        <v>4811094</v>
      </c>
      <c r="Z8" s="140">
        <v>12.65</v>
      </c>
      <c r="AA8" s="62">
        <v>38027240</v>
      </c>
    </row>
    <row r="9" spans="1:27" ht="12.75">
      <c r="A9" s="249" t="s">
        <v>146</v>
      </c>
      <c r="B9" s="182"/>
      <c r="C9" s="155">
        <v>30652359</v>
      </c>
      <c r="D9" s="155"/>
      <c r="E9" s="59">
        <v>9965060</v>
      </c>
      <c r="F9" s="60">
        <v>9965000</v>
      </c>
      <c r="G9" s="60">
        <v>904085</v>
      </c>
      <c r="H9" s="60">
        <v>1789895</v>
      </c>
      <c r="I9" s="60">
        <v>3909313</v>
      </c>
      <c r="J9" s="60">
        <v>3909313</v>
      </c>
      <c r="K9" s="60">
        <v>2159493</v>
      </c>
      <c r="L9" s="60">
        <v>2179080</v>
      </c>
      <c r="M9" s="60">
        <v>2188771</v>
      </c>
      <c r="N9" s="60">
        <v>2188771</v>
      </c>
      <c r="O9" s="60">
        <v>6817979</v>
      </c>
      <c r="P9" s="60">
        <v>7376725</v>
      </c>
      <c r="Q9" s="60">
        <v>8391642</v>
      </c>
      <c r="R9" s="60">
        <v>8391642</v>
      </c>
      <c r="S9" s="60">
        <v>9408889</v>
      </c>
      <c r="T9" s="60">
        <v>10721595</v>
      </c>
      <c r="U9" s="60">
        <v>9521862</v>
      </c>
      <c r="V9" s="60">
        <v>9521862</v>
      </c>
      <c r="W9" s="60">
        <v>9521862</v>
      </c>
      <c r="X9" s="60">
        <v>9965000</v>
      </c>
      <c r="Y9" s="60">
        <v>-443138</v>
      </c>
      <c r="Z9" s="140">
        <v>-4.45</v>
      </c>
      <c r="AA9" s="62">
        <v>9965000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>
        <v>20883736</v>
      </c>
      <c r="N10" s="159">
        <v>20883736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7119106</v>
      </c>
      <c r="D11" s="155"/>
      <c r="E11" s="59">
        <v>296800</v>
      </c>
      <c r="F11" s="60">
        <v>6297000</v>
      </c>
      <c r="G11" s="60"/>
      <c r="H11" s="60"/>
      <c r="I11" s="60">
        <v>-99841</v>
      </c>
      <c r="J11" s="60">
        <v>-99841</v>
      </c>
      <c r="K11" s="60">
        <v>221235</v>
      </c>
      <c r="L11" s="60">
        <v>192486</v>
      </c>
      <c r="M11" s="60">
        <v>259759</v>
      </c>
      <c r="N11" s="60">
        <v>259759</v>
      </c>
      <c r="O11" s="60">
        <v>6863987</v>
      </c>
      <c r="P11" s="60">
        <v>6875131</v>
      </c>
      <c r="Q11" s="60">
        <v>7392602</v>
      </c>
      <c r="R11" s="60">
        <v>7392602</v>
      </c>
      <c r="S11" s="60">
        <v>7328853</v>
      </c>
      <c r="T11" s="60">
        <v>7242604</v>
      </c>
      <c r="U11" s="60">
        <v>6906160</v>
      </c>
      <c r="V11" s="60">
        <v>6906160</v>
      </c>
      <c r="W11" s="60">
        <v>6906160</v>
      </c>
      <c r="X11" s="60">
        <v>6297000</v>
      </c>
      <c r="Y11" s="60">
        <v>609160</v>
      </c>
      <c r="Z11" s="140">
        <v>9.67</v>
      </c>
      <c r="AA11" s="62">
        <v>6297000</v>
      </c>
    </row>
    <row r="12" spans="1:27" ht="12.75">
      <c r="A12" s="250" t="s">
        <v>56</v>
      </c>
      <c r="B12" s="251"/>
      <c r="C12" s="168">
        <f aca="true" t="shared" si="0" ref="C12:Y12">SUM(C6:C11)</f>
        <v>168090965</v>
      </c>
      <c r="D12" s="168">
        <f>SUM(D6:D11)</f>
        <v>0</v>
      </c>
      <c r="E12" s="72">
        <f t="shared" si="0"/>
        <v>92782900</v>
      </c>
      <c r="F12" s="73">
        <f t="shared" si="0"/>
        <v>193553660</v>
      </c>
      <c r="G12" s="73">
        <f t="shared" si="0"/>
        <v>94364587</v>
      </c>
      <c r="H12" s="73">
        <f t="shared" si="0"/>
        <v>79969211</v>
      </c>
      <c r="I12" s="73">
        <f t="shared" si="0"/>
        <v>53925901</v>
      </c>
      <c r="J12" s="73">
        <f t="shared" si="0"/>
        <v>53925901</v>
      </c>
      <c r="K12" s="73">
        <f t="shared" si="0"/>
        <v>43238950</v>
      </c>
      <c r="L12" s="73">
        <f t="shared" si="0"/>
        <v>29122053</v>
      </c>
      <c r="M12" s="73">
        <f t="shared" si="0"/>
        <v>86970587</v>
      </c>
      <c r="N12" s="73">
        <f t="shared" si="0"/>
        <v>86970587</v>
      </c>
      <c r="O12" s="73">
        <f t="shared" si="0"/>
        <v>234143501</v>
      </c>
      <c r="P12" s="73">
        <f t="shared" si="0"/>
        <v>221209038</v>
      </c>
      <c r="Q12" s="73">
        <f t="shared" si="0"/>
        <v>269081541</v>
      </c>
      <c r="R12" s="73">
        <f t="shared" si="0"/>
        <v>269081541</v>
      </c>
      <c r="S12" s="73">
        <f t="shared" si="0"/>
        <v>254136554</v>
      </c>
      <c r="T12" s="73">
        <f t="shared" si="0"/>
        <v>237705216</v>
      </c>
      <c r="U12" s="73">
        <f t="shared" si="0"/>
        <v>210262786</v>
      </c>
      <c r="V12" s="73">
        <f t="shared" si="0"/>
        <v>210262786</v>
      </c>
      <c r="W12" s="73">
        <f t="shared" si="0"/>
        <v>210262786</v>
      </c>
      <c r="X12" s="73">
        <f t="shared" si="0"/>
        <v>193553660</v>
      </c>
      <c r="Y12" s="73">
        <f t="shared" si="0"/>
        <v>16709126</v>
      </c>
      <c r="Z12" s="170">
        <f>+IF(X12&lt;&gt;0,+(Y12/X12)*100,0)</f>
        <v>8.632813246724448</v>
      </c>
      <c r="AA12" s="74">
        <f>SUM(AA6:AA11)</f>
        <v>193553660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21534000</v>
      </c>
      <c r="D17" s="155"/>
      <c r="E17" s="59">
        <v>27046960</v>
      </c>
      <c r="F17" s="60">
        <v>27047000</v>
      </c>
      <c r="G17" s="60"/>
      <c r="H17" s="60"/>
      <c r="I17" s="60"/>
      <c r="J17" s="60"/>
      <c r="K17" s="60"/>
      <c r="L17" s="60"/>
      <c r="M17" s="60"/>
      <c r="N17" s="60"/>
      <c r="O17" s="60">
        <v>21534000</v>
      </c>
      <c r="P17" s="60">
        <v>21534000</v>
      </c>
      <c r="Q17" s="60">
        <v>21534000</v>
      </c>
      <c r="R17" s="60">
        <v>21534000</v>
      </c>
      <c r="S17" s="60">
        <v>21534000</v>
      </c>
      <c r="T17" s="60">
        <v>21534000</v>
      </c>
      <c r="U17" s="60">
        <v>21534000</v>
      </c>
      <c r="V17" s="60">
        <v>21534000</v>
      </c>
      <c r="W17" s="60">
        <v>21534000</v>
      </c>
      <c r="X17" s="60">
        <v>27047000</v>
      </c>
      <c r="Y17" s="60">
        <v>-5513000</v>
      </c>
      <c r="Z17" s="140">
        <v>-20.38</v>
      </c>
      <c r="AA17" s="62">
        <v>27047000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465252334</v>
      </c>
      <c r="D19" s="155"/>
      <c r="E19" s="59">
        <v>383334256</v>
      </c>
      <c r="F19" s="60">
        <v>518334256</v>
      </c>
      <c r="G19" s="60"/>
      <c r="H19" s="60"/>
      <c r="I19" s="60"/>
      <c r="J19" s="60"/>
      <c r="K19" s="60"/>
      <c r="L19" s="60"/>
      <c r="M19" s="60"/>
      <c r="N19" s="60"/>
      <c r="O19" s="60">
        <v>465239467</v>
      </c>
      <c r="P19" s="60">
        <v>465239466</v>
      </c>
      <c r="Q19" s="60">
        <v>465239467</v>
      </c>
      <c r="R19" s="60">
        <v>465239467</v>
      </c>
      <c r="S19" s="60">
        <v>465239467</v>
      </c>
      <c r="T19" s="60">
        <v>465239466</v>
      </c>
      <c r="U19" s="60">
        <v>465239467</v>
      </c>
      <c r="V19" s="60">
        <v>465239467</v>
      </c>
      <c r="W19" s="60">
        <v>465239467</v>
      </c>
      <c r="X19" s="60">
        <v>518334256</v>
      </c>
      <c r="Y19" s="60">
        <v>-53094789</v>
      </c>
      <c r="Z19" s="140">
        <v>-10.24</v>
      </c>
      <c r="AA19" s="62">
        <v>518334256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482590</v>
      </c>
      <c r="D22" s="155"/>
      <c r="E22" s="59">
        <v>525760</v>
      </c>
      <c r="F22" s="60">
        <v>526000</v>
      </c>
      <c r="G22" s="60"/>
      <c r="H22" s="60"/>
      <c r="I22" s="60"/>
      <c r="J22" s="60"/>
      <c r="K22" s="60"/>
      <c r="L22" s="60"/>
      <c r="M22" s="60"/>
      <c r="N22" s="60"/>
      <c r="O22" s="60">
        <v>481990</v>
      </c>
      <c r="P22" s="60">
        <v>481990</v>
      </c>
      <c r="Q22" s="60">
        <v>481990</v>
      </c>
      <c r="R22" s="60">
        <v>481990</v>
      </c>
      <c r="S22" s="60">
        <v>481990</v>
      </c>
      <c r="T22" s="60">
        <v>481990</v>
      </c>
      <c r="U22" s="60">
        <v>481990</v>
      </c>
      <c r="V22" s="60">
        <v>481990</v>
      </c>
      <c r="W22" s="60">
        <v>481990</v>
      </c>
      <c r="X22" s="60">
        <v>526000</v>
      </c>
      <c r="Y22" s="60">
        <v>-44010</v>
      </c>
      <c r="Z22" s="140">
        <v>-8.37</v>
      </c>
      <c r="AA22" s="62">
        <v>526000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487268924</v>
      </c>
      <c r="D24" s="168">
        <f>SUM(D15:D23)</f>
        <v>0</v>
      </c>
      <c r="E24" s="76">
        <f t="shared" si="1"/>
        <v>410906976</v>
      </c>
      <c r="F24" s="77">
        <f t="shared" si="1"/>
        <v>545907256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487255457</v>
      </c>
      <c r="P24" s="77">
        <f t="shared" si="1"/>
        <v>487255456</v>
      </c>
      <c r="Q24" s="77">
        <f t="shared" si="1"/>
        <v>487255457</v>
      </c>
      <c r="R24" s="77">
        <f t="shared" si="1"/>
        <v>487255457</v>
      </c>
      <c r="S24" s="77">
        <f t="shared" si="1"/>
        <v>487255457</v>
      </c>
      <c r="T24" s="77">
        <f t="shared" si="1"/>
        <v>487255456</v>
      </c>
      <c r="U24" s="77">
        <f t="shared" si="1"/>
        <v>487255457</v>
      </c>
      <c r="V24" s="77">
        <f t="shared" si="1"/>
        <v>487255457</v>
      </c>
      <c r="W24" s="77">
        <f t="shared" si="1"/>
        <v>487255457</v>
      </c>
      <c r="X24" s="77">
        <f t="shared" si="1"/>
        <v>545907256</v>
      </c>
      <c r="Y24" s="77">
        <f t="shared" si="1"/>
        <v>-58651799</v>
      </c>
      <c r="Z24" s="212">
        <f>+IF(X24&lt;&gt;0,+(Y24/X24)*100,0)</f>
        <v>-10.743912698606813</v>
      </c>
      <c r="AA24" s="79">
        <f>SUM(AA15:AA23)</f>
        <v>545907256</v>
      </c>
    </row>
    <row r="25" spans="1:27" ht="12.75">
      <c r="A25" s="250" t="s">
        <v>159</v>
      </c>
      <c r="B25" s="251"/>
      <c r="C25" s="168">
        <f aca="true" t="shared" si="2" ref="C25:Y25">+C12+C24</f>
        <v>655359889</v>
      </c>
      <c r="D25" s="168">
        <f>+D12+D24</f>
        <v>0</v>
      </c>
      <c r="E25" s="72">
        <f t="shared" si="2"/>
        <v>503689876</v>
      </c>
      <c r="F25" s="73">
        <f t="shared" si="2"/>
        <v>739460916</v>
      </c>
      <c r="G25" s="73">
        <f t="shared" si="2"/>
        <v>94364587</v>
      </c>
      <c r="H25" s="73">
        <f t="shared" si="2"/>
        <v>79969211</v>
      </c>
      <c r="I25" s="73">
        <f t="shared" si="2"/>
        <v>53925901</v>
      </c>
      <c r="J25" s="73">
        <f t="shared" si="2"/>
        <v>53925901</v>
      </c>
      <c r="K25" s="73">
        <f t="shared" si="2"/>
        <v>43238950</v>
      </c>
      <c r="L25" s="73">
        <f t="shared" si="2"/>
        <v>29122053</v>
      </c>
      <c r="M25" s="73">
        <f t="shared" si="2"/>
        <v>86970587</v>
      </c>
      <c r="N25" s="73">
        <f t="shared" si="2"/>
        <v>86970587</v>
      </c>
      <c r="O25" s="73">
        <f t="shared" si="2"/>
        <v>721398958</v>
      </c>
      <c r="P25" s="73">
        <f t="shared" si="2"/>
        <v>708464494</v>
      </c>
      <c r="Q25" s="73">
        <f t="shared" si="2"/>
        <v>756336998</v>
      </c>
      <c r="R25" s="73">
        <f t="shared" si="2"/>
        <v>756336998</v>
      </c>
      <c r="S25" s="73">
        <f t="shared" si="2"/>
        <v>741392011</v>
      </c>
      <c r="T25" s="73">
        <f t="shared" si="2"/>
        <v>724960672</v>
      </c>
      <c r="U25" s="73">
        <f t="shared" si="2"/>
        <v>697518243</v>
      </c>
      <c r="V25" s="73">
        <f t="shared" si="2"/>
        <v>697518243</v>
      </c>
      <c r="W25" s="73">
        <f t="shared" si="2"/>
        <v>697518243</v>
      </c>
      <c r="X25" s="73">
        <f t="shared" si="2"/>
        <v>739460916</v>
      </c>
      <c r="Y25" s="73">
        <f t="shared" si="2"/>
        <v>-41942673</v>
      </c>
      <c r="Z25" s="170">
        <f>+IF(X25&lt;&gt;0,+(Y25/X25)*100,0)</f>
        <v>-5.672060834111751</v>
      </c>
      <c r="AA25" s="74">
        <f>+AA12+AA24</f>
        <v>739460916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341154</v>
      </c>
      <c r="Q30" s="60">
        <v>341154</v>
      </c>
      <c r="R30" s="60">
        <v>341154</v>
      </c>
      <c r="S30" s="60">
        <v>341154</v>
      </c>
      <c r="T30" s="60">
        <v>341154</v>
      </c>
      <c r="U30" s="60">
        <v>341154</v>
      </c>
      <c r="V30" s="60">
        <v>341154</v>
      </c>
      <c r="W30" s="60">
        <v>341154</v>
      </c>
      <c r="X30" s="60"/>
      <c r="Y30" s="60">
        <v>341154</v>
      </c>
      <c r="Z30" s="140"/>
      <c r="AA30" s="62"/>
    </row>
    <row r="31" spans="1:27" ht="12.75">
      <c r="A31" s="249" t="s">
        <v>163</v>
      </c>
      <c r="B31" s="182"/>
      <c r="C31" s="155">
        <v>123734</v>
      </c>
      <c r="D31" s="155"/>
      <c r="E31" s="59">
        <v>269881</v>
      </c>
      <c r="F31" s="60">
        <v>300000</v>
      </c>
      <c r="G31" s="60">
        <v>4750</v>
      </c>
      <c r="H31" s="60">
        <v>5250</v>
      </c>
      <c r="I31" s="60">
        <v>4490</v>
      </c>
      <c r="J31" s="60">
        <v>4490</v>
      </c>
      <c r="K31" s="60">
        <v>-490</v>
      </c>
      <c r="L31" s="60">
        <v>2510</v>
      </c>
      <c r="M31" s="60">
        <v>2760</v>
      </c>
      <c r="N31" s="60">
        <v>2760</v>
      </c>
      <c r="O31" s="60">
        <v>339391</v>
      </c>
      <c r="P31" s="60">
        <v>339841</v>
      </c>
      <c r="Q31" s="60">
        <v>339841</v>
      </c>
      <c r="R31" s="60">
        <v>339841</v>
      </c>
      <c r="S31" s="60">
        <v>339841</v>
      </c>
      <c r="T31" s="60">
        <v>333416</v>
      </c>
      <c r="U31" s="60">
        <v>336416</v>
      </c>
      <c r="V31" s="60">
        <v>336416</v>
      </c>
      <c r="W31" s="60">
        <v>336416</v>
      </c>
      <c r="X31" s="60">
        <v>300000</v>
      </c>
      <c r="Y31" s="60">
        <v>36416</v>
      </c>
      <c r="Z31" s="140">
        <v>12.14</v>
      </c>
      <c r="AA31" s="62">
        <v>300000</v>
      </c>
    </row>
    <row r="32" spans="1:27" ht="12.75">
      <c r="A32" s="249" t="s">
        <v>164</v>
      </c>
      <c r="B32" s="182"/>
      <c r="C32" s="155">
        <v>28362329</v>
      </c>
      <c r="D32" s="155"/>
      <c r="E32" s="59">
        <v>55000</v>
      </c>
      <c r="F32" s="60">
        <v>25055000</v>
      </c>
      <c r="G32" s="60">
        <v>519339</v>
      </c>
      <c r="H32" s="60">
        <v>791331</v>
      </c>
      <c r="I32" s="60">
        <v>22392</v>
      </c>
      <c r="J32" s="60">
        <v>22392</v>
      </c>
      <c r="K32" s="60">
        <v>3369886</v>
      </c>
      <c r="L32" s="60">
        <v>2816417</v>
      </c>
      <c r="M32" s="60">
        <v>2040306</v>
      </c>
      <c r="N32" s="60">
        <v>2040306</v>
      </c>
      <c r="O32" s="60">
        <v>23026274</v>
      </c>
      <c r="P32" s="60">
        <v>22683051</v>
      </c>
      <c r="Q32" s="60">
        <v>20443686</v>
      </c>
      <c r="R32" s="60">
        <v>20443686</v>
      </c>
      <c r="S32" s="60">
        <v>20487873</v>
      </c>
      <c r="T32" s="60">
        <v>20978938</v>
      </c>
      <c r="U32" s="60">
        <v>20477601</v>
      </c>
      <c r="V32" s="60">
        <v>20477601</v>
      </c>
      <c r="W32" s="60">
        <v>20477601</v>
      </c>
      <c r="X32" s="60">
        <v>25055000</v>
      </c>
      <c r="Y32" s="60">
        <v>-4577399</v>
      </c>
      <c r="Z32" s="140">
        <v>-18.27</v>
      </c>
      <c r="AA32" s="62">
        <v>25055000</v>
      </c>
    </row>
    <row r="33" spans="1:27" ht="12.75">
      <c r="A33" s="249" t="s">
        <v>165</v>
      </c>
      <c r="B33" s="182"/>
      <c r="C33" s="155">
        <v>2125547</v>
      </c>
      <c r="D33" s="155"/>
      <c r="E33" s="59">
        <v>22393156</v>
      </c>
      <c r="F33" s="60">
        <v>1500000</v>
      </c>
      <c r="G33" s="60"/>
      <c r="H33" s="60"/>
      <c r="I33" s="60"/>
      <c r="J33" s="60"/>
      <c r="K33" s="60"/>
      <c r="L33" s="60"/>
      <c r="M33" s="60"/>
      <c r="N33" s="60"/>
      <c r="O33" s="60">
        <v>248126</v>
      </c>
      <c r="P33" s="60">
        <v>248126</v>
      </c>
      <c r="Q33" s="60">
        <v>248126</v>
      </c>
      <c r="R33" s="60">
        <v>248126</v>
      </c>
      <c r="S33" s="60">
        <v>248126</v>
      </c>
      <c r="T33" s="60">
        <v>248126</v>
      </c>
      <c r="U33" s="60">
        <v>248126</v>
      </c>
      <c r="V33" s="60">
        <v>248126</v>
      </c>
      <c r="W33" s="60">
        <v>248126</v>
      </c>
      <c r="X33" s="60">
        <v>1500000</v>
      </c>
      <c r="Y33" s="60">
        <v>-1251874</v>
      </c>
      <c r="Z33" s="140">
        <v>-83.46</v>
      </c>
      <c r="AA33" s="62">
        <v>1500000</v>
      </c>
    </row>
    <row r="34" spans="1:27" ht="12.75">
      <c r="A34" s="250" t="s">
        <v>58</v>
      </c>
      <c r="B34" s="251"/>
      <c r="C34" s="168">
        <f aca="true" t="shared" si="3" ref="C34:Y34">SUM(C29:C33)</f>
        <v>30611610</v>
      </c>
      <c r="D34" s="168">
        <f>SUM(D29:D33)</f>
        <v>0</v>
      </c>
      <c r="E34" s="72">
        <f t="shared" si="3"/>
        <v>22718037</v>
      </c>
      <c r="F34" s="73">
        <f t="shared" si="3"/>
        <v>26855000</v>
      </c>
      <c r="G34" s="73">
        <f t="shared" si="3"/>
        <v>524089</v>
      </c>
      <c r="H34" s="73">
        <f t="shared" si="3"/>
        <v>796581</v>
      </c>
      <c r="I34" s="73">
        <f t="shared" si="3"/>
        <v>26882</v>
      </c>
      <c r="J34" s="73">
        <f t="shared" si="3"/>
        <v>26882</v>
      </c>
      <c r="K34" s="73">
        <f t="shared" si="3"/>
        <v>3369396</v>
      </c>
      <c r="L34" s="73">
        <f t="shared" si="3"/>
        <v>2818927</v>
      </c>
      <c r="M34" s="73">
        <f t="shared" si="3"/>
        <v>2043066</v>
      </c>
      <c r="N34" s="73">
        <f t="shared" si="3"/>
        <v>2043066</v>
      </c>
      <c r="O34" s="73">
        <f t="shared" si="3"/>
        <v>23613791</v>
      </c>
      <c r="P34" s="73">
        <f t="shared" si="3"/>
        <v>23612172</v>
      </c>
      <c r="Q34" s="73">
        <f t="shared" si="3"/>
        <v>21372807</v>
      </c>
      <c r="R34" s="73">
        <f t="shared" si="3"/>
        <v>21372807</v>
      </c>
      <c r="S34" s="73">
        <f t="shared" si="3"/>
        <v>21416994</v>
      </c>
      <c r="T34" s="73">
        <f t="shared" si="3"/>
        <v>21901634</v>
      </c>
      <c r="U34" s="73">
        <f t="shared" si="3"/>
        <v>21403297</v>
      </c>
      <c r="V34" s="73">
        <f t="shared" si="3"/>
        <v>21403297</v>
      </c>
      <c r="W34" s="73">
        <f t="shared" si="3"/>
        <v>21403297</v>
      </c>
      <c r="X34" s="73">
        <f t="shared" si="3"/>
        <v>26855000</v>
      </c>
      <c r="Y34" s="73">
        <f t="shared" si="3"/>
        <v>-5451703</v>
      </c>
      <c r="Z34" s="170">
        <f>+IF(X34&lt;&gt;0,+(Y34/X34)*100,0)</f>
        <v>-20.30051387078756</v>
      </c>
      <c r="AA34" s="74">
        <f>SUM(AA29:AA33)</f>
        <v>26855000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1274120</v>
      </c>
      <c r="F37" s="60">
        <v>274120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274120</v>
      </c>
      <c r="Y37" s="60">
        <v>-274120</v>
      </c>
      <c r="Z37" s="140">
        <v>-100</v>
      </c>
      <c r="AA37" s="62">
        <v>274120</v>
      </c>
    </row>
    <row r="38" spans="1:27" ht="12.75">
      <c r="A38" s="249" t="s">
        <v>165</v>
      </c>
      <c r="B38" s="182"/>
      <c r="C38" s="155">
        <v>20466036</v>
      </c>
      <c r="D38" s="155"/>
      <c r="E38" s="59">
        <v>19917868</v>
      </c>
      <c r="F38" s="60">
        <v>25917868</v>
      </c>
      <c r="G38" s="60"/>
      <c r="H38" s="60"/>
      <c r="I38" s="60"/>
      <c r="J38" s="60"/>
      <c r="K38" s="60"/>
      <c r="L38" s="60"/>
      <c r="M38" s="60"/>
      <c r="N38" s="60"/>
      <c r="O38" s="60">
        <v>22002303</v>
      </c>
      <c r="P38" s="60">
        <v>22002303</v>
      </c>
      <c r="Q38" s="60">
        <v>22002303</v>
      </c>
      <c r="R38" s="60">
        <v>22002303</v>
      </c>
      <c r="S38" s="60">
        <v>22002303</v>
      </c>
      <c r="T38" s="60">
        <v>22002303</v>
      </c>
      <c r="U38" s="60">
        <v>22002303</v>
      </c>
      <c r="V38" s="60">
        <v>22002303</v>
      </c>
      <c r="W38" s="60">
        <v>22002303</v>
      </c>
      <c r="X38" s="60">
        <v>25917868</v>
      </c>
      <c r="Y38" s="60">
        <v>-3915565</v>
      </c>
      <c r="Z38" s="140">
        <v>-15.11</v>
      </c>
      <c r="AA38" s="62">
        <v>25917868</v>
      </c>
    </row>
    <row r="39" spans="1:27" ht="12.75">
      <c r="A39" s="250" t="s">
        <v>59</v>
      </c>
      <c r="B39" s="253"/>
      <c r="C39" s="168">
        <f aca="true" t="shared" si="4" ref="C39:Y39">SUM(C37:C38)</f>
        <v>20466036</v>
      </c>
      <c r="D39" s="168">
        <f>SUM(D37:D38)</f>
        <v>0</v>
      </c>
      <c r="E39" s="76">
        <f t="shared" si="4"/>
        <v>21191988</v>
      </c>
      <c r="F39" s="77">
        <f t="shared" si="4"/>
        <v>26191988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22002303</v>
      </c>
      <c r="P39" s="77">
        <f t="shared" si="4"/>
        <v>22002303</v>
      </c>
      <c r="Q39" s="77">
        <f t="shared" si="4"/>
        <v>22002303</v>
      </c>
      <c r="R39" s="77">
        <f t="shared" si="4"/>
        <v>22002303</v>
      </c>
      <c r="S39" s="77">
        <f t="shared" si="4"/>
        <v>22002303</v>
      </c>
      <c r="T39" s="77">
        <f t="shared" si="4"/>
        <v>22002303</v>
      </c>
      <c r="U39" s="77">
        <f t="shared" si="4"/>
        <v>22002303</v>
      </c>
      <c r="V39" s="77">
        <f t="shared" si="4"/>
        <v>22002303</v>
      </c>
      <c r="W39" s="77">
        <f t="shared" si="4"/>
        <v>22002303</v>
      </c>
      <c r="X39" s="77">
        <f t="shared" si="4"/>
        <v>26191988</v>
      </c>
      <c r="Y39" s="77">
        <f t="shared" si="4"/>
        <v>-4189685</v>
      </c>
      <c r="Z39" s="212">
        <f>+IF(X39&lt;&gt;0,+(Y39/X39)*100,0)</f>
        <v>-15.99605574040428</v>
      </c>
      <c r="AA39" s="79">
        <f>SUM(AA37:AA38)</f>
        <v>26191988</v>
      </c>
    </row>
    <row r="40" spans="1:27" ht="12.75">
      <c r="A40" s="250" t="s">
        <v>167</v>
      </c>
      <c r="B40" s="251"/>
      <c r="C40" s="168">
        <f aca="true" t="shared" si="5" ref="C40:Y40">+C34+C39</f>
        <v>51077646</v>
      </c>
      <c r="D40" s="168">
        <f>+D34+D39</f>
        <v>0</v>
      </c>
      <c r="E40" s="72">
        <f t="shared" si="5"/>
        <v>43910025</v>
      </c>
      <c r="F40" s="73">
        <f t="shared" si="5"/>
        <v>53046988</v>
      </c>
      <c r="G40" s="73">
        <f t="shared" si="5"/>
        <v>524089</v>
      </c>
      <c r="H40" s="73">
        <f t="shared" si="5"/>
        <v>796581</v>
      </c>
      <c r="I40" s="73">
        <f t="shared" si="5"/>
        <v>26882</v>
      </c>
      <c r="J40" s="73">
        <f t="shared" si="5"/>
        <v>26882</v>
      </c>
      <c r="K40" s="73">
        <f t="shared" si="5"/>
        <v>3369396</v>
      </c>
      <c r="L40" s="73">
        <f t="shared" si="5"/>
        <v>2818927</v>
      </c>
      <c r="M40" s="73">
        <f t="shared" si="5"/>
        <v>2043066</v>
      </c>
      <c r="N40" s="73">
        <f t="shared" si="5"/>
        <v>2043066</v>
      </c>
      <c r="O40" s="73">
        <f t="shared" si="5"/>
        <v>45616094</v>
      </c>
      <c r="P40" s="73">
        <f t="shared" si="5"/>
        <v>45614475</v>
      </c>
      <c r="Q40" s="73">
        <f t="shared" si="5"/>
        <v>43375110</v>
      </c>
      <c r="R40" s="73">
        <f t="shared" si="5"/>
        <v>43375110</v>
      </c>
      <c r="S40" s="73">
        <f t="shared" si="5"/>
        <v>43419297</v>
      </c>
      <c r="T40" s="73">
        <f t="shared" si="5"/>
        <v>43903937</v>
      </c>
      <c r="U40" s="73">
        <f t="shared" si="5"/>
        <v>43405600</v>
      </c>
      <c r="V40" s="73">
        <f t="shared" si="5"/>
        <v>43405600</v>
      </c>
      <c r="W40" s="73">
        <f t="shared" si="5"/>
        <v>43405600</v>
      </c>
      <c r="X40" s="73">
        <f t="shared" si="5"/>
        <v>53046988</v>
      </c>
      <c r="Y40" s="73">
        <f t="shared" si="5"/>
        <v>-9641388</v>
      </c>
      <c r="Z40" s="170">
        <f>+IF(X40&lt;&gt;0,+(Y40/X40)*100,0)</f>
        <v>-18.175184611801146</v>
      </c>
      <c r="AA40" s="74">
        <f>+AA34+AA39</f>
        <v>53046988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604282243</v>
      </c>
      <c r="D42" s="257">
        <f>+D25-D40</f>
        <v>0</v>
      </c>
      <c r="E42" s="258">
        <f t="shared" si="6"/>
        <v>459779851</v>
      </c>
      <c r="F42" s="259">
        <f t="shared" si="6"/>
        <v>686413928</v>
      </c>
      <c r="G42" s="259">
        <f t="shared" si="6"/>
        <v>93840498</v>
      </c>
      <c r="H42" s="259">
        <f t="shared" si="6"/>
        <v>79172630</v>
      </c>
      <c r="I42" s="259">
        <f t="shared" si="6"/>
        <v>53899019</v>
      </c>
      <c r="J42" s="259">
        <f t="shared" si="6"/>
        <v>53899019</v>
      </c>
      <c r="K42" s="259">
        <f t="shared" si="6"/>
        <v>39869554</v>
      </c>
      <c r="L42" s="259">
        <f t="shared" si="6"/>
        <v>26303126</v>
      </c>
      <c r="M42" s="259">
        <f t="shared" si="6"/>
        <v>84927521</v>
      </c>
      <c r="N42" s="259">
        <f t="shared" si="6"/>
        <v>84927521</v>
      </c>
      <c r="O42" s="259">
        <f t="shared" si="6"/>
        <v>675782864</v>
      </c>
      <c r="P42" s="259">
        <f t="shared" si="6"/>
        <v>662850019</v>
      </c>
      <c r="Q42" s="259">
        <f t="shared" si="6"/>
        <v>712961888</v>
      </c>
      <c r="R42" s="259">
        <f t="shared" si="6"/>
        <v>712961888</v>
      </c>
      <c r="S42" s="259">
        <f t="shared" si="6"/>
        <v>697972714</v>
      </c>
      <c r="T42" s="259">
        <f t="shared" si="6"/>
        <v>681056735</v>
      </c>
      <c r="U42" s="259">
        <f t="shared" si="6"/>
        <v>654112643</v>
      </c>
      <c r="V42" s="259">
        <f t="shared" si="6"/>
        <v>654112643</v>
      </c>
      <c r="W42" s="259">
        <f t="shared" si="6"/>
        <v>654112643</v>
      </c>
      <c r="X42" s="259">
        <f t="shared" si="6"/>
        <v>686413928</v>
      </c>
      <c r="Y42" s="259">
        <f t="shared" si="6"/>
        <v>-32301285</v>
      </c>
      <c r="Z42" s="260">
        <f>+IF(X42&lt;&gt;0,+(Y42/X42)*100,0)</f>
        <v>-4.705802677127496</v>
      </c>
      <c r="AA42" s="261">
        <f>+AA25-AA40</f>
        <v>686413928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459779851</v>
      </c>
      <c r="F45" s="60">
        <v>686413928</v>
      </c>
      <c r="G45" s="60">
        <v>93839498</v>
      </c>
      <c r="H45" s="60">
        <v>79171630</v>
      </c>
      <c r="I45" s="60">
        <v>53894119</v>
      </c>
      <c r="J45" s="60">
        <v>53894119</v>
      </c>
      <c r="K45" s="60">
        <v>39858669</v>
      </c>
      <c r="L45" s="60">
        <v>26303126</v>
      </c>
      <c r="M45" s="60">
        <v>84927521</v>
      </c>
      <c r="N45" s="60">
        <v>84927521</v>
      </c>
      <c r="O45" s="60">
        <v>75641737</v>
      </c>
      <c r="P45" s="60">
        <v>62708892</v>
      </c>
      <c r="Q45" s="60">
        <v>112820761</v>
      </c>
      <c r="R45" s="60">
        <v>112820761</v>
      </c>
      <c r="S45" s="60">
        <v>97831587</v>
      </c>
      <c r="T45" s="60">
        <v>80915608</v>
      </c>
      <c r="U45" s="60">
        <v>53971516</v>
      </c>
      <c r="V45" s="60">
        <v>53971516</v>
      </c>
      <c r="W45" s="60">
        <v>53971516</v>
      </c>
      <c r="X45" s="60">
        <v>686413928</v>
      </c>
      <c r="Y45" s="60">
        <v>-632442412</v>
      </c>
      <c r="Z45" s="139">
        <v>-92.14</v>
      </c>
      <c r="AA45" s="62">
        <v>686413928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1000</v>
      </c>
      <c r="H46" s="60">
        <v>1000</v>
      </c>
      <c r="I46" s="60">
        <v>4900</v>
      </c>
      <c r="J46" s="60">
        <v>4900</v>
      </c>
      <c r="K46" s="60">
        <v>10885</v>
      </c>
      <c r="L46" s="60"/>
      <c r="M46" s="60"/>
      <c r="N46" s="60"/>
      <c r="O46" s="60">
        <v>600141127</v>
      </c>
      <c r="P46" s="60">
        <v>600141127</v>
      </c>
      <c r="Q46" s="60">
        <v>600141127</v>
      </c>
      <c r="R46" s="60">
        <v>600141127</v>
      </c>
      <c r="S46" s="60">
        <v>600141127</v>
      </c>
      <c r="T46" s="60">
        <v>600141127</v>
      </c>
      <c r="U46" s="60">
        <v>600141127</v>
      </c>
      <c r="V46" s="60">
        <v>600141127</v>
      </c>
      <c r="W46" s="60">
        <v>600141127</v>
      </c>
      <c r="X46" s="60"/>
      <c r="Y46" s="60">
        <v>600141127</v>
      </c>
      <c r="Z46" s="139"/>
      <c r="AA46" s="62"/>
    </row>
    <row r="47" spans="1:27" ht="12.75">
      <c r="A47" s="249" t="s">
        <v>172</v>
      </c>
      <c r="B47" s="182"/>
      <c r="C47" s="155">
        <v>604282243</v>
      </c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604282243</v>
      </c>
      <c r="D48" s="217">
        <f>SUM(D45:D47)</f>
        <v>0</v>
      </c>
      <c r="E48" s="264">
        <f t="shared" si="7"/>
        <v>459779851</v>
      </c>
      <c r="F48" s="219">
        <f t="shared" si="7"/>
        <v>686413928</v>
      </c>
      <c r="G48" s="219">
        <f t="shared" si="7"/>
        <v>93840498</v>
      </c>
      <c r="H48" s="219">
        <f t="shared" si="7"/>
        <v>79172630</v>
      </c>
      <c r="I48" s="219">
        <f t="shared" si="7"/>
        <v>53899019</v>
      </c>
      <c r="J48" s="219">
        <f t="shared" si="7"/>
        <v>53899019</v>
      </c>
      <c r="K48" s="219">
        <f t="shared" si="7"/>
        <v>39869554</v>
      </c>
      <c r="L48" s="219">
        <f t="shared" si="7"/>
        <v>26303126</v>
      </c>
      <c r="M48" s="219">
        <f t="shared" si="7"/>
        <v>84927521</v>
      </c>
      <c r="N48" s="219">
        <f t="shared" si="7"/>
        <v>84927521</v>
      </c>
      <c r="O48" s="219">
        <f t="shared" si="7"/>
        <v>675782864</v>
      </c>
      <c r="P48" s="219">
        <f t="shared" si="7"/>
        <v>662850019</v>
      </c>
      <c r="Q48" s="219">
        <f t="shared" si="7"/>
        <v>712961888</v>
      </c>
      <c r="R48" s="219">
        <f t="shared" si="7"/>
        <v>712961888</v>
      </c>
      <c r="S48" s="219">
        <f t="shared" si="7"/>
        <v>697972714</v>
      </c>
      <c r="T48" s="219">
        <f t="shared" si="7"/>
        <v>681056735</v>
      </c>
      <c r="U48" s="219">
        <f t="shared" si="7"/>
        <v>654112643</v>
      </c>
      <c r="V48" s="219">
        <f t="shared" si="7"/>
        <v>654112643</v>
      </c>
      <c r="W48" s="219">
        <f t="shared" si="7"/>
        <v>654112643</v>
      </c>
      <c r="X48" s="219">
        <f t="shared" si="7"/>
        <v>686413928</v>
      </c>
      <c r="Y48" s="219">
        <f t="shared" si="7"/>
        <v>-32301285</v>
      </c>
      <c r="Z48" s="265">
        <f>+IF(X48&lt;&gt;0,+(Y48/X48)*100,0)</f>
        <v>-4.705802677127496</v>
      </c>
      <c r="AA48" s="232">
        <f>SUM(AA45:AA47)</f>
        <v>686413928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9230375</v>
      </c>
      <c r="D6" s="155"/>
      <c r="E6" s="59">
        <v>15050000</v>
      </c>
      <c r="F6" s="60">
        <v>15050000</v>
      </c>
      <c r="G6" s="60">
        <v>230299</v>
      </c>
      <c r="H6" s="60">
        <v>18045297</v>
      </c>
      <c r="I6" s="60">
        <v>488695</v>
      </c>
      <c r="J6" s="60">
        <v>18764291</v>
      </c>
      <c r="K6" s="60">
        <v>479379</v>
      </c>
      <c r="L6" s="60">
        <v>481527</v>
      </c>
      <c r="M6" s="60">
        <v>486782</v>
      </c>
      <c r="N6" s="60">
        <v>1447688</v>
      </c>
      <c r="O6" s="60">
        <v>505217</v>
      </c>
      <c r="P6" s="60">
        <v>391805</v>
      </c>
      <c r="Q6" s="60">
        <v>460934</v>
      </c>
      <c r="R6" s="60">
        <v>1357956</v>
      </c>
      <c r="S6" s="60">
        <v>388018</v>
      </c>
      <c r="T6" s="60">
        <v>506215</v>
      </c>
      <c r="U6" s="60">
        <v>376604</v>
      </c>
      <c r="V6" s="60">
        <v>1270837</v>
      </c>
      <c r="W6" s="60">
        <v>22840772</v>
      </c>
      <c r="X6" s="60">
        <v>15050000</v>
      </c>
      <c r="Y6" s="60">
        <v>7790772</v>
      </c>
      <c r="Z6" s="140">
        <v>51.77</v>
      </c>
      <c r="AA6" s="62">
        <v>15050000</v>
      </c>
    </row>
    <row r="7" spans="1:27" ht="12.75">
      <c r="A7" s="249" t="s">
        <v>32</v>
      </c>
      <c r="B7" s="182"/>
      <c r="C7" s="155">
        <v>8256899</v>
      </c>
      <c r="D7" s="155"/>
      <c r="E7" s="59">
        <v>7152800</v>
      </c>
      <c r="F7" s="60">
        <v>7152800</v>
      </c>
      <c r="G7" s="60">
        <v>669741</v>
      </c>
      <c r="H7" s="60">
        <v>800238</v>
      </c>
      <c r="I7" s="60">
        <v>766058</v>
      </c>
      <c r="J7" s="60">
        <v>2236037</v>
      </c>
      <c r="K7" s="60">
        <v>509734</v>
      </c>
      <c r="L7" s="60">
        <v>593889</v>
      </c>
      <c r="M7" s="60">
        <v>495679</v>
      </c>
      <c r="N7" s="60">
        <v>1599302</v>
      </c>
      <c r="O7" s="60">
        <v>466947</v>
      </c>
      <c r="P7" s="60">
        <v>592310</v>
      </c>
      <c r="Q7" s="60">
        <v>681816</v>
      </c>
      <c r="R7" s="60">
        <v>1741073</v>
      </c>
      <c r="S7" s="60">
        <v>368716</v>
      </c>
      <c r="T7" s="60">
        <v>333228</v>
      </c>
      <c r="U7" s="60">
        <v>729312</v>
      </c>
      <c r="V7" s="60">
        <v>1431256</v>
      </c>
      <c r="W7" s="60">
        <v>7007668</v>
      </c>
      <c r="X7" s="60">
        <v>7152800</v>
      </c>
      <c r="Y7" s="60">
        <v>-145132</v>
      </c>
      <c r="Z7" s="140">
        <v>-2.03</v>
      </c>
      <c r="AA7" s="62">
        <v>7152800</v>
      </c>
    </row>
    <row r="8" spans="1:27" ht="12.75">
      <c r="A8" s="249" t="s">
        <v>178</v>
      </c>
      <c r="B8" s="182"/>
      <c r="C8" s="155">
        <v>10863603</v>
      </c>
      <c r="D8" s="155"/>
      <c r="E8" s="59">
        <v>2305100</v>
      </c>
      <c r="F8" s="60">
        <v>2305100</v>
      </c>
      <c r="G8" s="60">
        <v>69813</v>
      </c>
      <c r="H8" s="60">
        <v>204290</v>
      </c>
      <c r="I8" s="60">
        <v>225569</v>
      </c>
      <c r="J8" s="60">
        <v>499672</v>
      </c>
      <c r="K8" s="60">
        <v>6249870</v>
      </c>
      <c r="L8" s="60">
        <v>3993805</v>
      </c>
      <c r="M8" s="60">
        <v>792</v>
      </c>
      <c r="N8" s="60">
        <v>10244467</v>
      </c>
      <c r="O8" s="60">
        <v>86759</v>
      </c>
      <c r="P8" s="60">
        <v>10105476</v>
      </c>
      <c r="Q8" s="60">
        <v>46683</v>
      </c>
      <c r="R8" s="60">
        <v>10238918</v>
      </c>
      <c r="S8" s="60">
        <v>59208</v>
      </c>
      <c r="T8" s="60">
        <v>20562979</v>
      </c>
      <c r="U8" s="60">
        <v>22644389</v>
      </c>
      <c r="V8" s="60">
        <v>43266576</v>
      </c>
      <c r="W8" s="60">
        <v>64249633</v>
      </c>
      <c r="X8" s="60">
        <v>2305100</v>
      </c>
      <c r="Y8" s="60">
        <v>61944533</v>
      </c>
      <c r="Z8" s="140">
        <v>2687.28</v>
      </c>
      <c r="AA8" s="62">
        <v>2305100</v>
      </c>
    </row>
    <row r="9" spans="1:27" ht="12.75">
      <c r="A9" s="249" t="s">
        <v>179</v>
      </c>
      <c r="B9" s="182"/>
      <c r="C9" s="155">
        <v>211587776</v>
      </c>
      <c r="D9" s="155"/>
      <c r="E9" s="59">
        <v>170808000</v>
      </c>
      <c r="F9" s="60">
        <v>170808000</v>
      </c>
      <c r="G9" s="60">
        <v>68564000</v>
      </c>
      <c r="H9" s="60">
        <v>2010000</v>
      </c>
      <c r="I9" s="60"/>
      <c r="J9" s="60">
        <v>70574000</v>
      </c>
      <c r="K9" s="60">
        <v>620000</v>
      </c>
      <c r="L9" s="60">
        <v>608000</v>
      </c>
      <c r="M9" s="60">
        <v>54818100</v>
      </c>
      <c r="N9" s="60">
        <v>56046100</v>
      </c>
      <c r="O9" s="60"/>
      <c r="P9" s="60"/>
      <c r="Q9" s="60">
        <v>41545000</v>
      </c>
      <c r="R9" s="60">
        <v>41545000</v>
      </c>
      <c r="S9" s="60"/>
      <c r="T9" s="60"/>
      <c r="U9" s="60"/>
      <c r="V9" s="60"/>
      <c r="W9" s="60">
        <v>168165100</v>
      </c>
      <c r="X9" s="60">
        <v>170808000</v>
      </c>
      <c r="Y9" s="60">
        <v>-2642900</v>
      </c>
      <c r="Z9" s="140">
        <v>-1.55</v>
      </c>
      <c r="AA9" s="62">
        <v>170808000</v>
      </c>
    </row>
    <row r="10" spans="1:27" ht="12.75">
      <c r="A10" s="249" t="s">
        <v>180</v>
      </c>
      <c r="B10" s="182"/>
      <c r="C10" s="155"/>
      <c r="D10" s="155"/>
      <c r="E10" s="59">
        <v>43764200</v>
      </c>
      <c r="F10" s="60">
        <v>43764200</v>
      </c>
      <c r="G10" s="60">
        <v>13011000</v>
      </c>
      <c r="H10" s="60"/>
      <c r="I10" s="60"/>
      <c r="J10" s="60">
        <v>13011000</v>
      </c>
      <c r="K10" s="60">
        <v>600000</v>
      </c>
      <c r="L10" s="60"/>
      <c r="M10" s="60">
        <v>17951000</v>
      </c>
      <c r="N10" s="60">
        <v>18551000</v>
      </c>
      <c r="O10" s="60"/>
      <c r="P10" s="60"/>
      <c r="Q10" s="60">
        <v>22374000</v>
      </c>
      <c r="R10" s="60">
        <v>22374000</v>
      </c>
      <c r="S10" s="60"/>
      <c r="T10" s="60"/>
      <c r="U10" s="60"/>
      <c r="V10" s="60"/>
      <c r="W10" s="60">
        <v>53936000</v>
      </c>
      <c r="X10" s="60">
        <v>43764200</v>
      </c>
      <c r="Y10" s="60">
        <v>10171800</v>
      </c>
      <c r="Z10" s="140">
        <v>23.24</v>
      </c>
      <c r="AA10" s="62">
        <v>43764200</v>
      </c>
    </row>
    <row r="11" spans="1:27" ht="12.75">
      <c r="A11" s="249" t="s">
        <v>181</v>
      </c>
      <c r="B11" s="182"/>
      <c r="C11" s="155">
        <v>5057162</v>
      </c>
      <c r="D11" s="155"/>
      <c r="E11" s="59">
        <v>5866700</v>
      </c>
      <c r="F11" s="60">
        <v>5866700</v>
      </c>
      <c r="G11" s="60">
        <v>224751</v>
      </c>
      <c r="H11" s="60">
        <v>670352</v>
      </c>
      <c r="I11" s="60">
        <v>1393378</v>
      </c>
      <c r="J11" s="60">
        <v>2288481</v>
      </c>
      <c r="K11" s="60">
        <v>314312</v>
      </c>
      <c r="L11" s="60">
        <v>1308757</v>
      </c>
      <c r="M11" s="60">
        <v>195864</v>
      </c>
      <c r="N11" s="60">
        <v>1818933</v>
      </c>
      <c r="O11" s="60">
        <v>337998</v>
      </c>
      <c r="P11" s="60">
        <v>120825</v>
      </c>
      <c r="Q11" s="60">
        <v>192762</v>
      </c>
      <c r="R11" s="60">
        <v>651585</v>
      </c>
      <c r="S11" s="60">
        <v>283693</v>
      </c>
      <c r="T11" s="60">
        <v>267116</v>
      </c>
      <c r="U11" s="60">
        <v>224751</v>
      </c>
      <c r="V11" s="60">
        <v>775560</v>
      </c>
      <c r="W11" s="60">
        <v>5534559</v>
      </c>
      <c r="X11" s="60">
        <v>5866700</v>
      </c>
      <c r="Y11" s="60">
        <v>-332141</v>
      </c>
      <c r="Z11" s="140">
        <v>-5.66</v>
      </c>
      <c r="AA11" s="62">
        <v>5866700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-147346309</v>
      </c>
      <c r="D14" s="155"/>
      <c r="E14" s="59">
        <v>-154310000</v>
      </c>
      <c r="F14" s="60">
        <v>-154310000</v>
      </c>
      <c r="G14" s="60">
        <v>-12434393</v>
      </c>
      <c r="H14" s="60">
        <v>-16886009</v>
      </c>
      <c r="I14" s="60">
        <v>-19977419</v>
      </c>
      <c r="J14" s="60">
        <v>-49297821</v>
      </c>
      <c r="K14" s="60">
        <v>-15868326</v>
      </c>
      <c r="L14" s="60">
        <v>-13608973</v>
      </c>
      <c r="M14" s="60">
        <v>-12952237</v>
      </c>
      <c r="N14" s="60">
        <v>-42429536</v>
      </c>
      <c r="O14" s="60">
        <v>-14111983</v>
      </c>
      <c r="P14" s="60">
        <v>-11634746</v>
      </c>
      <c r="Q14" s="60">
        <v>-15941299</v>
      </c>
      <c r="R14" s="60">
        <v>-41688028</v>
      </c>
      <c r="S14" s="60">
        <v>-14630299</v>
      </c>
      <c r="T14" s="60">
        <v>-13702804</v>
      </c>
      <c r="U14" s="60">
        <v>-17413540</v>
      </c>
      <c r="V14" s="60">
        <v>-45746643</v>
      </c>
      <c r="W14" s="60">
        <v>-179162028</v>
      </c>
      <c r="X14" s="60">
        <v>-154310000</v>
      </c>
      <c r="Y14" s="60">
        <v>-24852028</v>
      </c>
      <c r="Z14" s="140">
        <v>16.11</v>
      </c>
      <c r="AA14" s="62">
        <v>-154310000</v>
      </c>
    </row>
    <row r="15" spans="1:27" ht="12.75">
      <c r="A15" s="249" t="s">
        <v>40</v>
      </c>
      <c r="B15" s="182"/>
      <c r="C15" s="155">
        <v>-167037</v>
      </c>
      <c r="D15" s="155"/>
      <c r="E15" s="59">
        <v>-161000</v>
      </c>
      <c r="F15" s="60">
        <v>-161000</v>
      </c>
      <c r="G15" s="60">
        <v>-13941</v>
      </c>
      <c r="H15" s="60"/>
      <c r="I15" s="60">
        <v>-473</v>
      </c>
      <c r="J15" s="60">
        <v>-14414</v>
      </c>
      <c r="K15" s="60">
        <v>-30</v>
      </c>
      <c r="L15" s="60">
        <v>-758</v>
      </c>
      <c r="M15" s="60">
        <v>-503</v>
      </c>
      <c r="N15" s="60">
        <v>-1291</v>
      </c>
      <c r="O15" s="60">
        <v>-1791</v>
      </c>
      <c r="P15" s="60">
        <v>-14982</v>
      </c>
      <c r="Q15" s="60">
        <v>-13116</v>
      </c>
      <c r="R15" s="60">
        <v>-29889</v>
      </c>
      <c r="S15" s="60">
        <v>-44</v>
      </c>
      <c r="T15" s="60">
        <v>-47</v>
      </c>
      <c r="U15" s="60">
        <v>-31</v>
      </c>
      <c r="V15" s="60">
        <v>-122</v>
      </c>
      <c r="W15" s="60">
        <v>-45716</v>
      </c>
      <c r="X15" s="60">
        <v>-161000</v>
      </c>
      <c r="Y15" s="60">
        <v>115284</v>
      </c>
      <c r="Z15" s="140">
        <v>-71.6</v>
      </c>
      <c r="AA15" s="62">
        <v>-161000</v>
      </c>
    </row>
    <row r="16" spans="1:27" ht="12.75">
      <c r="A16" s="249" t="s">
        <v>42</v>
      </c>
      <c r="B16" s="182"/>
      <c r="C16" s="155">
        <v>-39120580</v>
      </c>
      <c r="D16" s="155"/>
      <c r="E16" s="59">
        <v>-9261000</v>
      </c>
      <c r="F16" s="60">
        <v>-9261000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-9261000</v>
      </c>
      <c r="Y16" s="60">
        <v>9261000</v>
      </c>
      <c r="Z16" s="140">
        <v>-100</v>
      </c>
      <c r="AA16" s="62">
        <v>-9261000</v>
      </c>
    </row>
    <row r="17" spans="1:27" ht="12.75">
      <c r="A17" s="250" t="s">
        <v>185</v>
      </c>
      <c r="B17" s="251"/>
      <c r="C17" s="168">
        <f aca="true" t="shared" si="0" ref="C17:Y17">SUM(C6:C16)</f>
        <v>58361889</v>
      </c>
      <c r="D17" s="168">
        <f t="shared" si="0"/>
        <v>0</v>
      </c>
      <c r="E17" s="72">
        <f t="shared" si="0"/>
        <v>81214800</v>
      </c>
      <c r="F17" s="73">
        <f t="shared" si="0"/>
        <v>81214800</v>
      </c>
      <c r="G17" s="73">
        <f t="shared" si="0"/>
        <v>70321270</v>
      </c>
      <c r="H17" s="73">
        <f t="shared" si="0"/>
        <v>4844168</v>
      </c>
      <c r="I17" s="73">
        <f t="shared" si="0"/>
        <v>-17104192</v>
      </c>
      <c r="J17" s="73">
        <f t="shared" si="0"/>
        <v>58061246</v>
      </c>
      <c r="K17" s="73">
        <f t="shared" si="0"/>
        <v>-7095061</v>
      </c>
      <c r="L17" s="73">
        <f t="shared" si="0"/>
        <v>-6623753</v>
      </c>
      <c r="M17" s="73">
        <f t="shared" si="0"/>
        <v>60995477</v>
      </c>
      <c r="N17" s="73">
        <f t="shared" si="0"/>
        <v>47276663</v>
      </c>
      <c r="O17" s="73">
        <f t="shared" si="0"/>
        <v>-12716853</v>
      </c>
      <c r="P17" s="73">
        <f t="shared" si="0"/>
        <v>-439312</v>
      </c>
      <c r="Q17" s="73">
        <f t="shared" si="0"/>
        <v>49346780</v>
      </c>
      <c r="R17" s="73">
        <f t="shared" si="0"/>
        <v>36190615</v>
      </c>
      <c r="S17" s="73">
        <f t="shared" si="0"/>
        <v>-13530708</v>
      </c>
      <c r="T17" s="73">
        <f t="shared" si="0"/>
        <v>7966687</v>
      </c>
      <c r="U17" s="73">
        <f t="shared" si="0"/>
        <v>6561485</v>
      </c>
      <c r="V17" s="73">
        <f t="shared" si="0"/>
        <v>997464</v>
      </c>
      <c r="W17" s="73">
        <f t="shared" si="0"/>
        <v>142525988</v>
      </c>
      <c r="X17" s="73">
        <f t="shared" si="0"/>
        <v>81214800</v>
      </c>
      <c r="Y17" s="73">
        <f t="shared" si="0"/>
        <v>61311188</v>
      </c>
      <c r="Z17" s="170">
        <f>+IF(X17&lt;&gt;0,+(Y17/X17)*100,0)</f>
        <v>75.49262942222353</v>
      </c>
      <c r="AA17" s="74">
        <f>SUM(AA6:AA16)</f>
        <v>81214800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-45067698</v>
      </c>
      <c r="D26" s="155"/>
      <c r="E26" s="59">
        <v>-63279000</v>
      </c>
      <c r="F26" s="60">
        <v>-63279000</v>
      </c>
      <c r="G26" s="60">
        <v>-6389528</v>
      </c>
      <c r="H26" s="60">
        <v>-370993</v>
      </c>
      <c r="I26" s="60">
        <v>-8589125</v>
      </c>
      <c r="J26" s="60">
        <v>-15349646</v>
      </c>
      <c r="K26" s="60">
        <v>-3155793</v>
      </c>
      <c r="L26" s="60">
        <v>-2462716</v>
      </c>
      <c r="M26" s="60">
        <v>-3491094</v>
      </c>
      <c r="N26" s="60">
        <v>-9109603</v>
      </c>
      <c r="O26" s="60">
        <v>-311357</v>
      </c>
      <c r="P26" s="60">
        <v>-4446005</v>
      </c>
      <c r="Q26" s="60">
        <v>-3047563</v>
      </c>
      <c r="R26" s="60">
        <v>-7804925</v>
      </c>
      <c r="S26" s="60">
        <v>-2970954</v>
      </c>
      <c r="T26" s="60">
        <v>-6160558</v>
      </c>
      <c r="U26" s="60">
        <v>-11148278</v>
      </c>
      <c r="V26" s="60">
        <v>-20279790</v>
      </c>
      <c r="W26" s="60">
        <v>-52543964</v>
      </c>
      <c r="X26" s="60">
        <v>-63279000</v>
      </c>
      <c r="Y26" s="60">
        <v>10735036</v>
      </c>
      <c r="Z26" s="140">
        <v>-16.96</v>
      </c>
      <c r="AA26" s="62">
        <v>-63279000</v>
      </c>
    </row>
    <row r="27" spans="1:27" ht="12.75">
      <c r="A27" s="250" t="s">
        <v>192</v>
      </c>
      <c r="B27" s="251"/>
      <c r="C27" s="168">
        <f aca="true" t="shared" si="1" ref="C27:Y27">SUM(C21:C26)</f>
        <v>-45067698</v>
      </c>
      <c r="D27" s="168">
        <f>SUM(D21:D26)</f>
        <v>0</v>
      </c>
      <c r="E27" s="72">
        <f t="shared" si="1"/>
        <v>-63279000</v>
      </c>
      <c r="F27" s="73">
        <f t="shared" si="1"/>
        <v>-63279000</v>
      </c>
      <c r="G27" s="73">
        <f t="shared" si="1"/>
        <v>-6389528</v>
      </c>
      <c r="H27" s="73">
        <f t="shared" si="1"/>
        <v>-370993</v>
      </c>
      <c r="I27" s="73">
        <f t="shared" si="1"/>
        <v>-8589125</v>
      </c>
      <c r="J27" s="73">
        <f t="shared" si="1"/>
        <v>-15349646</v>
      </c>
      <c r="K27" s="73">
        <f t="shared" si="1"/>
        <v>-3155793</v>
      </c>
      <c r="L27" s="73">
        <f t="shared" si="1"/>
        <v>-2462716</v>
      </c>
      <c r="M27" s="73">
        <f t="shared" si="1"/>
        <v>-3491094</v>
      </c>
      <c r="N27" s="73">
        <f t="shared" si="1"/>
        <v>-9109603</v>
      </c>
      <c r="O27" s="73">
        <f t="shared" si="1"/>
        <v>-311357</v>
      </c>
      <c r="P27" s="73">
        <f t="shared" si="1"/>
        <v>-4446005</v>
      </c>
      <c r="Q27" s="73">
        <f t="shared" si="1"/>
        <v>-3047563</v>
      </c>
      <c r="R27" s="73">
        <f t="shared" si="1"/>
        <v>-7804925</v>
      </c>
      <c r="S27" s="73">
        <f t="shared" si="1"/>
        <v>-2970954</v>
      </c>
      <c r="T27" s="73">
        <f t="shared" si="1"/>
        <v>-6160558</v>
      </c>
      <c r="U27" s="73">
        <f t="shared" si="1"/>
        <v>-11148278</v>
      </c>
      <c r="V27" s="73">
        <f t="shared" si="1"/>
        <v>-20279790</v>
      </c>
      <c r="W27" s="73">
        <f t="shared" si="1"/>
        <v>-52543964</v>
      </c>
      <c r="X27" s="73">
        <f t="shared" si="1"/>
        <v>-63279000</v>
      </c>
      <c r="Y27" s="73">
        <f t="shared" si="1"/>
        <v>10735036</v>
      </c>
      <c r="Z27" s="170">
        <f>+IF(X27&lt;&gt;0,+(Y27/X27)*100,0)</f>
        <v>-16.96461069233079</v>
      </c>
      <c r="AA27" s="74">
        <f>SUM(AA21:AA26)</f>
        <v>-63279000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13294191</v>
      </c>
      <c r="D38" s="153">
        <f>+D17+D27+D36</f>
        <v>0</v>
      </c>
      <c r="E38" s="99">
        <f t="shared" si="3"/>
        <v>17935800</v>
      </c>
      <c r="F38" s="100">
        <f t="shared" si="3"/>
        <v>17935800</v>
      </c>
      <c r="G38" s="100">
        <f t="shared" si="3"/>
        <v>63931742</v>
      </c>
      <c r="H38" s="100">
        <f t="shared" si="3"/>
        <v>4473175</v>
      </c>
      <c r="I38" s="100">
        <f t="shared" si="3"/>
        <v>-25693317</v>
      </c>
      <c r="J38" s="100">
        <f t="shared" si="3"/>
        <v>42711600</v>
      </c>
      <c r="K38" s="100">
        <f t="shared" si="3"/>
        <v>-10250854</v>
      </c>
      <c r="L38" s="100">
        <f t="shared" si="3"/>
        <v>-9086469</v>
      </c>
      <c r="M38" s="100">
        <f t="shared" si="3"/>
        <v>57504383</v>
      </c>
      <c r="N38" s="100">
        <f t="shared" si="3"/>
        <v>38167060</v>
      </c>
      <c r="O38" s="100">
        <f t="shared" si="3"/>
        <v>-13028210</v>
      </c>
      <c r="P38" s="100">
        <f t="shared" si="3"/>
        <v>-4885317</v>
      </c>
      <c r="Q38" s="100">
        <f t="shared" si="3"/>
        <v>46299217</v>
      </c>
      <c r="R38" s="100">
        <f t="shared" si="3"/>
        <v>28385690</v>
      </c>
      <c r="S38" s="100">
        <f t="shared" si="3"/>
        <v>-16501662</v>
      </c>
      <c r="T38" s="100">
        <f t="shared" si="3"/>
        <v>1806129</v>
      </c>
      <c r="U38" s="100">
        <f t="shared" si="3"/>
        <v>-4586793</v>
      </c>
      <c r="V38" s="100">
        <f t="shared" si="3"/>
        <v>-19282326</v>
      </c>
      <c r="W38" s="100">
        <f t="shared" si="3"/>
        <v>89982024</v>
      </c>
      <c r="X38" s="100">
        <f t="shared" si="3"/>
        <v>17935800</v>
      </c>
      <c r="Y38" s="100">
        <f t="shared" si="3"/>
        <v>72046224</v>
      </c>
      <c r="Z38" s="137">
        <f>+IF(X38&lt;&gt;0,+(Y38/X38)*100,0)</f>
        <v>401.68949252333323</v>
      </c>
      <c r="AA38" s="102">
        <f>+AA17+AA27+AA36</f>
        <v>17935800</v>
      </c>
    </row>
    <row r="39" spans="1:27" ht="12.75">
      <c r="A39" s="249" t="s">
        <v>200</v>
      </c>
      <c r="B39" s="182"/>
      <c r="C39" s="153">
        <v>102752899</v>
      </c>
      <c r="D39" s="153"/>
      <c r="E39" s="99">
        <v>19546939</v>
      </c>
      <c r="F39" s="100">
        <v>19546939</v>
      </c>
      <c r="G39" s="100">
        <v>116037909</v>
      </c>
      <c r="H39" s="100">
        <v>179969651</v>
      </c>
      <c r="I39" s="100">
        <v>184442826</v>
      </c>
      <c r="J39" s="100">
        <v>116037909</v>
      </c>
      <c r="K39" s="100">
        <v>158749509</v>
      </c>
      <c r="L39" s="100">
        <v>148498655</v>
      </c>
      <c r="M39" s="100">
        <v>139412186</v>
      </c>
      <c r="N39" s="100">
        <v>158749509</v>
      </c>
      <c r="O39" s="100">
        <v>196916569</v>
      </c>
      <c r="P39" s="100">
        <v>183888359</v>
      </c>
      <c r="Q39" s="100">
        <v>179003042</v>
      </c>
      <c r="R39" s="100">
        <v>196916569</v>
      </c>
      <c r="S39" s="100">
        <v>225302259</v>
      </c>
      <c r="T39" s="100">
        <v>208800597</v>
      </c>
      <c r="U39" s="100">
        <v>210606726</v>
      </c>
      <c r="V39" s="100">
        <v>225302259</v>
      </c>
      <c r="W39" s="100">
        <v>116037909</v>
      </c>
      <c r="X39" s="100">
        <v>19546939</v>
      </c>
      <c r="Y39" s="100">
        <v>96490970</v>
      </c>
      <c r="Z39" s="137">
        <v>493.64</v>
      </c>
      <c r="AA39" s="102">
        <v>19546939</v>
      </c>
    </row>
    <row r="40" spans="1:27" ht="12.75">
      <c r="A40" s="269" t="s">
        <v>201</v>
      </c>
      <c r="B40" s="256"/>
      <c r="C40" s="257">
        <v>116047090</v>
      </c>
      <c r="D40" s="257"/>
      <c r="E40" s="258">
        <v>37482739</v>
      </c>
      <c r="F40" s="259">
        <v>37482739</v>
      </c>
      <c r="G40" s="259">
        <v>179969651</v>
      </c>
      <c r="H40" s="259">
        <v>184442826</v>
      </c>
      <c r="I40" s="259">
        <v>158749509</v>
      </c>
      <c r="J40" s="259">
        <v>158749509</v>
      </c>
      <c r="K40" s="259">
        <v>148498655</v>
      </c>
      <c r="L40" s="259">
        <v>139412186</v>
      </c>
      <c r="M40" s="259">
        <v>196916569</v>
      </c>
      <c r="N40" s="259">
        <v>196916569</v>
      </c>
      <c r="O40" s="259">
        <v>183888359</v>
      </c>
      <c r="P40" s="259">
        <v>179003042</v>
      </c>
      <c r="Q40" s="259">
        <v>225302259</v>
      </c>
      <c r="R40" s="259">
        <v>183888359</v>
      </c>
      <c r="S40" s="259">
        <v>208800597</v>
      </c>
      <c r="T40" s="259">
        <v>210606726</v>
      </c>
      <c r="U40" s="259">
        <v>206019933</v>
      </c>
      <c r="V40" s="259">
        <v>206019933</v>
      </c>
      <c r="W40" s="259">
        <v>206019933</v>
      </c>
      <c r="X40" s="259">
        <v>37482739</v>
      </c>
      <c r="Y40" s="259">
        <v>168537194</v>
      </c>
      <c r="Z40" s="260">
        <v>449.64</v>
      </c>
      <c r="AA40" s="261">
        <v>37482739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75529946</v>
      </c>
      <c r="D5" s="200">
        <f t="shared" si="0"/>
        <v>0</v>
      </c>
      <c r="E5" s="106">
        <f t="shared" si="0"/>
        <v>63279000</v>
      </c>
      <c r="F5" s="106">
        <f t="shared" si="0"/>
        <v>63279000</v>
      </c>
      <c r="G5" s="106">
        <f t="shared" si="0"/>
        <v>6092910</v>
      </c>
      <c r="H5" s="106">
        <f t="shared" si="0"/>
        <v>3806959</v>
      </c>
      <c r="I5" s="106">
        <f t="shared" si="0"/>
        <v>8589125</v>
      </c>
      <c r="J5" s="106">
        <f t="shared" si="0"/>
        <v>18488994</v>
      </c>
      <c r="K5" s="106">
        <f t="shared" si="0"/>
        <v>3023702</v>
      </c>
      <c r="L5" s="106">
        <f t="shared" si="0"/>
        <v>2460644</v>
      </c>
      <c r="M5" s="106">
        <f t="shared" si="0"/>
        <v>3491094</v>
      </c>
      <c r="N5" s="106">
        <f t="shared" si="0"/>
        <v>8975440</v>
      </c>
      <c r="O5" s="106">
        <f t="shared" si="0"/>
        <v>311357</v>
      </c>
      <c r="P5" s="106">
        <f t="shared" si="0"/>
        <v>4446005</v>
      </c>
      <c r="Q5" s="106">
        <f t="shared" si="0"/>
        <v>3047563</v>
      </c>
      <c r="R5" s="106">
        <f t="shared" si="0"/>
        <v>7804925</v>
      </c>
      <c r="S5" s="106">
        <f t="shared" si="0"/>
        <v>2970954</v>
      </c>
      <c r="T5" s="106">
        <f t="shared" si="0"/>
        <v>6160558</v>
      </c>
      <c r="U5" s="106">
        <f t="shared" si="0"/>
        <v>11148278</v>
      </c>
      <c r="V5" s="106">
        <f t="shared" si="0"/>
        <v>20279790</v>
      </c>
      <c r="W5" s="106">
        <f t="shared" si="0"/>
        <v>55549149</v>
      </c>
      <c r="X5" s="106">
        <f t="shared" si="0"/>
        <v>63279000</v>
      </c>
      <c r="Y5" s="106">
        <f t="shared" si="0"/>
        <v>-7729851</v>
      </c>
      <c r="Z5" s="201">
        <f>+IF(X5&lt;&gt;0,+(Y5/X5)*100,0)</f>
        <v>-12.215507514341251</v>
      </c>
      <c r="AA5" s="199">
        <f>SUM(AA11:AA18)</f>
        <v>63279000</v>
      </c>
    </row>
    <row r="6" spans="1:27" ht="12.75">
      <c r="A6" s="291" t="s">
        <v>205</v>
      </c>
      <c r="B6" s="142"/>
      <c r="C6" s="62">
        <v>17082995</v>
      </c>
      <c r="D6" s="156"/>
      <c r="E6" s="60">
        <v>24732000</v>
      </c>
      <c r="F6" s="60">
        <v>24732000</v>
      </c>
      <c r="G6" s="60">
        <v>5167056</v>
      </c>
      <c r="H6" s="60">
        <v>1588389</v>
      </c>
      <c r="I6" s="60">
        <v>4407570</v>
      </c>
      <c r="J6" s="60">
        <v>11163015</v>
      </c>
      <c r="K6" s="60">
        <v>1283058</v>
      </c>
      <c r="L6" s="60">
        <v>818067</v>
      </c>
      <c r="M6" s="60">
        <v>2723595</v>
      </c>
      <c r="N6" s="60">
        <v>4824720</v>
      </c>
      <c r="O6" s="60">
        <v>232782</v>
      </c>
      <c r="P6" s="60">
        <v>2951212</v>
      </c>
      <c r="Q6" s="60">
        <v>785038</v>
      </c>
      <c r="R6" s="60">
        <v>3969032</v>
      </c>
      <c r="S6" s="60">
        <v>536398</v>
      </c>
      <c r="T6" s="60">
        <v>2541244</v>
      </c>
      <c r="U6" s="60">
        <v>2692052</v>
      </c>
      <c r="V6" s="60">
        <v>5769694</v>
      </c>
      <c r="W6" s="60">
        <v>25726461</v>
      </c>
      <c r="X6" s="60">
        <v>24732000</v>
      </c>
      <c r="Y6" s="60">
        <v>994461</v>
      </c>
      <c r="Z6" s="140">
        <v>4.02</v>
      </c>
      <c r="AA6" s="155">
        <v>24732000</v>
      </c>
    </row>
    <row r="7" spans="1:27" ht="12.75">
      <c r="A7" s="291" t="s">
        <v>206</v>
      </c>
      <c r="B7" s="142"/>
      <c r="C7" s="62">
        <v>378500</v>
      </c>
      <c r="D7" s="156"/>
      <c r="E7" s="60">
        <v>4000000</v>
      </c>
      <c r="F7" s="60">
        <v>4000000</v>
      </c>
      <c r="G7" s="60"/>
      <c r="H7" s="60"/>
      <c r="I7" s="60">
        <v>1815509</v>
      </c>
      <c r="J7" s="60">
        <v>1815509</v>
      </c>
      <c r="K7" s="60">
        <v>572216</v>
      </c>
      <c r="L7" s="60"/>
      <c r="M7" s="60"/>
      <c r="N7" s="60">
        <v>572216</v>
      </c>
      <c r="O7" s="60">
        <v>49309</v>
      </c>
      <c r="P7" s="60"/>
      <c r="Q7" s="60">
        <v>302443</v>
      </c>
      <c r="R7" s="60">
        <v>351752</v>
      </c>
      <c r="S7" s="60"/>
      <c r="T7" s="60"/>
      <c r="U7" s="60">
        <v>666609</v>
      </c>
      <c r="V7" s="60">
        <v>666609</v>
      </c>
      <c r="W7" s="60">
        <v>3406086</v>
      </c>
      <c r="X7" s="60">
        <v>4000000</v>
      </c>
      <c r="Y7" s="60">
        <v>-593914</v>
      </c>
      <c r="Z7" s="140">
        <v>-14.85</v>
      </c>
      <c r="AA7" s="155">
        <v>4000000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>
        <v>631767</v>
      </c>
      <c r="P9" s="60"/>
      <c r="Q9" s="60"/>
      <c r="R9" s="60">
        <v>631767</v>
      </c>
      <c r="S9" s="60"/>
      <c r="T9" s="60">
        <v>196444</v>
      </c>
      <c r="U9" s="60"/>
      <c r="V9" s="60">
        <v>196444</v>
      </c>
      <c r="W9" s="60">
        <v>828211</v>
      </c>
      <c r="X9" s="60"/>
      <c r="Y9" s="60">
        <v>828211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3720000</v>
      </c>
      <c r="F10" s="60">
        <v>3720000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5335964</v>
      </c>
      <c r="V10" s="60">
        <v>5335964</v>
      </c>
      <c r="W10" s="60">
        <v>5335964</v>
      </c>
      <c r="X10" s="60">
        <v>3720000</v>
      </c>
      <c r="Y10" s="60">
        <v>1615964</v>
      </c>
      <c r="Z10" s="140">
        <v>43.44</v>
      </c>
      <c r="AA10" s="155">
        <v>3720000</v>
      </c>
    </row>
    <row r="11" spans="1:27" ht="12.75">
      <c r="A11" s="292" t="s">
        <v>210</v>
      </c>
      <c r="B11" s="142"/>
      <c r="C11" s="293">
        <f aca="true" t="shared" si="1" ref="C11:Y11">SUM(C6:C10)</f>
        <v>17461495</v>
      </c>
      <c r="D11" s="294">
        <f t="shared" si="1"/>
        <v>0</v>
      </c>
      <c r="E11" s="295">
        <f t="shared" si="1"/>
        <v>32452000</v>
      </c>
      <c r="F11" s="295">
        <f t="shared" si="1"/>
        <v>32452000</v>
      </c>
      <c r="G11" s="295">
        <f t="shared" si="1"/>
        <v>5167056</v>
      </c>
      <c r="H11" s="295">
        <f t="shared" si="1"/>
        <v>1588389</v>
      </c>
      <c r="I11" s="295">
        <f t="shared" si="1"/>
        <v>6223079</v>
      </c>
      <c r="J11" s="295">
        <f t="shared" si="1"/>
        <v>12978524</v>
      </c>
      <c r="K11" s="295">
        <f t="shared" si="1"/>
        <v>1855274</v>
      </c>
      <c r="L11" s="295">
        <f t="shared" si="1"/>
        <v>818067</v>
      </c>
      <c r="M11" s="295">
        <f t="shared" si="1"/>
        <v>2723595</v>
      </c>
      <c r="N11" s="295">
        <f t="shared" si="1"/>
        <v>5396936</v>
      </c>
      <c r="O11" s="295">
        <f t="shared" si="1"/>
        <v>913858</v>
      </c>
      <c r="P11" s="295">
        <f t="shared" si="1"/>
        <v>2951212</v>
      </c>
      <c r="Q11" s="295">
        <f t="shared" si="1"/>
        <v>1087481</v>
      </c>
      <c r="R11" s="295">
        <f t="shared" si="1"/>
        <v>4952551</v>
      </c>
      <c r="S11" s="295">
        <f t="shared" si="1"/>
        <v>536398</v>
      </c>
      <c r="T11" s="295">
        <f t="shared" si="1"/>
        <v>2737688</v>
      </c>
      <c r="U11" s="295">
        <f t="shared" si="1"/>
        <v>8694625</v>
      </c>
      <c r="V11" s="295">
        <f t="shared" si="1"/>
        <v>11968711</v>
      </c>
      <c r="W11" s="295">
        <f t="shared" si="1"/>
        <v>35296722</v>
      </c>
      <c r="X11" s="295">
        <f t="shared" si="1"/>
        <v>32452000</v>
      </c>
      <c r="Y11" s="295">
        <f t="shared" si="1"/>
        <v>2844722</v>
      </c>
      <c r="Z11" s="296">
        <f>+IF(X11&lt;&gt;0,+(Y11/X11)*100,0)</f>
        <v>8.765937384444717</v>
      </c>
      <c r="AA11" s="297">
        <f>SUM(AA6:AA10)</f>
        <v>32452000</v>
      </c>
    </row>
    <row r="12" spans="1:27" ht="12.75">
      <c r="A12" s="298" t="s">
        <v>211</v>
      </c>
      <c r="B12" s="136"/>
      <c r="C12" s="62">
        <v>50362495</v>
      </c>
      <c r="D12" s="156"/>
      <c r="E12" s="60">
        <v>11312000</v>
      </c>
      <c r="F12" s="60">
        <v>11312000</v>
      </c>
      <c r="G12" s="60"/>
      <c r="H12" s="60">
        <v>2192776</v>
      </c>
      <c r="I12" s="60">
        <v>1563477</v>
      </c>
      <c r="J12" s="60">
        <v>3756253</v>
      </c>
      <c r="K12" s="60">
        <v>1149253</v>
      </c>
      <c r="L12" s="60"/>
      <c r="M12" s="60">
        <v>366815</v>
      </c>
      <c r="N12" s="60">
        <v>1516068</v>
      </c>
      <c r="O12" s="60">
        <v>51354</v>
      </c>
      <c r="P12" s="60">
        <v>1355224</v>
      </c>
      <c r="Q12" s="60">
        <v>1394340</v>
      </c>
      <c r="R12" s="60">
        <v>2800918</v>
      </c>
      <c r="S12" s="60">
        <v>885512</v>
      </c>
      <c r="T12" s="60">
        <v>657645</v>
      </c>
      <c r="U12" s="60">
        <v>604025</v>
      </c>
      <c r="V12" s="60">
        <v>2147182</v>
      </c>
      <c r="W12" s="60">
        <v>10220421</v>
      </c>
      <c r="X12" s="60">
        <v>11312000</v>
      </c>
      <c r="Y12" s="60">
        <v>-1091579</v>
      </c>
      <c r="Z12" s="140">
        <v>-9.65</v>
      </c>
      <c r="AA12" s="155">
        <v>11312000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7705956</v>
      </c>
      <c r="D15" s="156"/>
      <c r="E15" s="60">
        <v>19515000</v>
      </c>
      <c r="F15" s="60">
        <v>19515000</v>
      </c>
      <c r="G15" s="60">
        <v>925854</v>
      </c>
      <c r="H15" s="60">
        <v>25794</v>
      </c>
      <c r="I15" s="60">
        <v>802569</v>
      </c>
      <c r="J15" s="60">
        <v>1754217</v>
      </c>
      <c r="K15" s="60">
        <v>19175</v>
      </c>
      <c r="L15" s="60">
        <v>1642577</v>
      </c>
      <c r="M15" s="60">
        <v>400684</v>
      </c>
      <c r="N15" s="60">
        <v>2062436</v>
      </c>
      <c r="O15" s="60">
        <v>-653855</v>
      </c>
      <c r="P15" s="60">
        <v>139569</v>
      </c>
      <c r="Q15" s="60">
        <v>565742</v>
      </c>
      <c r="R15" s="60">
        <v>51456</v>
      </c>
      <c r="S15" s="60">
        <v>1549044</v>
      </c>
      <c r="T15" s="60">
        <v>2765225</v>
      </c>
      <c r="U15" s="60">
        <v>1849628</v>
      </c>
      <c r="V15" s="60">
        <v>6163897</v>
      </c>
      <c r="W15" s="60">
        <v>10032006</v>
      </c>
      <c r="X15" s="60">
        <v>19515000</v>
      </c>
      <c r="Y15" s="60">
        <v>-9482994</v>
      </c>
      <c r="Z15" s="140">
        <v>-48.59</v>
      </c>
      <c r="AA15" s="155">
        <v>19515000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296618</v>
      </c>
      <c r="H20" s="100">
        <f t="shared" si="2"/>
        <v>345199</v>
      </c>
      <c r="I20" s="100">
        <f t="shared" si="2"/>
        <v>0</v>
      </c>
      <c r="J20" s="100">
        <f t="shared" si="2"/>
        <v>641817</v>
      </c>
      <c r="K20" s="100">
        <f t="shared" si="2"/>
        <v>132092</v>
      </c>
      <c r="L20" s="100">
        <f t="shared" si="2"/>
        <v>0</v>
      </c>
      <c r="M20" s="100">
        <f t="shared" si="2"/>
        <v>0</v>
      </c>
      <c r="N20" s="100">
        <f t="shared" si="2"/>
        <v>132092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773909</v>
      </c>
      <c r="X20" s="100">
        <f t="shared" si="2"/>
        <v>0</v>
      </c>
      <c r="Y20" s="100">
        <f t="shared" si="2"/>
        <v>773909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>
        <v>296618</v>
      </c>
      <c r="H30" s="60">
        <v>345199</v>
      </c>
      <c r="I30" s="60"/>
      <c r="J30" s="60">
        <v>641817</v>
      </c>
      <c r="K30" s="60">
        <v>132092</v>
      </c>
      <c r="L30" s="60"/>
      <c r="M30" s="60"/>
      <c r="N30" s="60">
        <v>132092</v>
      </c>
      <c r="O30" s="60"/>
      <c r="P30" s="60"/>
      <c r="Q30" s="60"/>
      <c r="R30" s="60"/>
      <c r="S30" s="60"/>
      <c r="T30" s="60"/>
      <c r="U30" s="60"/>
      <c r="V30" s="60"/>
      <c r="W30" s="60">
        <v>773909</v>
      </c>
      <c r="X30" s="60"/>
      <c r="Y30" s="60">
        <v>773909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17082995</v>
      </c>
      <c r="D36" s="156">
        <f t="shared" si="4"/>
        <v>0</v>
      </c>
      <c r="E36" s="60">
        <f t="shared" si="4"/>
        <v>24732000</v>
      </c>
      <c r="F36" s="60">
        <f t="shared" si="4"/>
        <v>24732000</v>
      </c>
      <c r="G36" s="60">
        <f t="shared" si="4"/>
        <v>5167056</v>
      </c>
      <c r="H36" s="60">
        <f t="shared" si="4"/>
        <v>1588389</v>
      </c>
      <c r="I36" s="60">
        <f t="shared" si="4"/>
        <v>4407570</v>
      </c>
      <c r="J36" s="60">
        <f t="shared" si="4"/>
        <v>11163015</v>
      </c>
      <c r="K36" s="60">
        <f t="shared" si="4"/>
        <v>1283058</v>
      </c>
      <c r="L36" s="60">
        <f t="shared" si="4"/>
        <v>818067</v>
      </c>
      <c r="M36" s="60">
        <f t="shared" si="4"/>
        <v>2723595</v>
      </c>
      <c r="N36" s="60">
        <f t="shared" si="4"/>
        <v>4824720</v>
      </c>
      <c r="O36" s="60">
        <f t="shared" si="4"/>
        <v>232782</v>
      </c>
      <c r="P36" s="60">
        <f t="shared" si="4"/>
        <v>2951212</v>
      </c>
      <c r="Q36" s="60">
        <f t="shared" si="4"/>
        <v>785038</v>
      </c>
      <c r="R36" s="60">
        <f t="shared" si="4"/>
        <v>3969032</v>
      </c>
      <c r="S36" s="60">
        <f t="shared" si="4"/>
        <v>536398</v>
      </c>
      <c r="T36" s="60">
        <f t="shared" si="4"/>
        <v>2541244</v>
      </c>
      <c r="U36" s="60">
        <f t="shared" si="4"/>
        <v>2692052</v>
      </c>
      <c r="V36" s="60">
        <f t="shared" si="4"/>
        <v>5769694</v>
      </c>
      <c r="W36" s="60">
        <f t="shared" si="4"/>
        <v>25726461</v>
      </c>
      <c r="X36" s="60">
        <f t="shared" si="4"/>
        <v>24732000</v>
      </c>
      <c r="Y36" s="60">
        <f t="shared" si="4"/>
        <v>994461</v>
      </c>
      <c r="Z36" s="140">
        <f aca="true" t="shared" si="5" ref="Z36:Z49">+IF(X36&lt;&gt;0,+(Y36/X36)*100,0)</f>
        <v>4.020948568655992</v>
      </c>
      <c r="AA36" s="155">
        <f>AA6+AA21</f>
        <v>24732000</v>
      </c>
    </row>
    <row r="37" spans="1:27" ht="12.75">
      <c r="A37" s="291" t="s">
        <v>206</v>
      </c>
      <c r="B37" s="142"/>
      <c r="C37" s="62">
        <f t="shared" si="4"/>
        <v>378500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0</v>
      </c>
      <c r="H37" s="60">
        <f t="shared" si="4"/>
        <v>0</v>
      </c>
      <c r="I37" s="60">
        <f t="shared" si="4"/>
        <v>1815509</v>
      </c>
      <c r="J37" s="60">
        <f t="shared" si="4"/>
        <v>1815509</v>
      </c>
      <c r="K37" s="60">
        <f t="shared" si="4"/>
        <v>572216</v>
      </c>
      <c r="L37" s="60">
        <f t="shared" si="4"/>
        <v>0</v>
      </c>
      <c r="M37" s="60">
        <f t="shared" si="4"/>
        <v>0</v>
      </c>
      <c r="N37" s="60">
        <f t="shared" si="4"/>
        <v>572216</v>
      </c>
      <c r="O37" s="60">
        <f t="shared" si="4"/>
        <v>49309</v>
      </c>
      <c r="P37" s="60">
        <f t="shared" si="4"/>
        <v>0</v>
      </c>
      <c r="Q37" s="60">
        <f t="shared" si="4"/>
        <v>302443</v>
      </c>
      <c r="R37" s="60">
        <f t="shared" si="4"/>
        <v>351752</v>
      </c>
      <c r="S37" s="60">
        <f t="shared" si="4"/>
        <v>0</v>
      </c>
      <c r="T37" s="60">
        <f t="shared" si="4"/>
        <v>0</v>
      </c>
      <c r="U37" s="60">
        <f t="shared" si="4"/>
        <v>666609</v>
      </c>
      <c r="V37" s="60">
        <f t="shared" si="4"/>
        <v>666609</v>
      </c>
      <c r="W37" s="60">
        <f t="shared" si="4"/>
        <v>3406086</v>
      </c>
      <c r="X37" s="60">
        <f t="shared" si="4"/>
        <v>4000000</v>
      </c>
      <c r="Y37" s="60">
        <f t="shared" si="4"/>
        <v>-593914</v>
      </c>
      <c r="Z37" s="140">
        <f t="shared" si="5"/>
        <v>-14.847850000000001</v>
      </c>
      <c r="AA37" s="155">
        <f>AA7+AA22</f>
        <v>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631767</v>
      </c>
      <c r="P39" s="60">
        <f t="shared" si="4"/>
        <v>0</v>
      </c>
      <c r="Q39" s="60">
        <f t="shared" si="4"/>
        <v>0</v>
      </c>
      <c r="R39" s="60">
        <f t="shared" si="4"/>
        <v>631767</v>
      </c>
      <c r="S39" s="60">
        <f t="shared" si="4"/>
        <v>0</v>
      </c>
      <c r="T39" s="60">
        <f t="shared" si="4"/>
        <v>196444</v>
      </c>
      <c r="U39" s="60">
        <f t="shared" si="4"/>
        <v>0</v>
      </c>
      <c r="V39" s="60">
        <f t="shared" si="4"/>
        <v>196444</v>
      </c>
      <c r="W39" s="60">
        <f t="shared" si="4"/>
        <v>828211</v>
      </c>
      <c r="X39" s="60">
        <f t="shared" si="4"/>
        <v>0</v>
      </c>
      <c r="Y39" s="60">
        <f t="shared" si="4"/>
        <v>828211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3720000</v>
      </c>
      <c r="F40" s="60">
        <f t="shared" si="4"/>
        <v>3720000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5335964</v>
      </c>
      <c r="V40" s="60">
        <f t="shared" si="4"/>
        <v>5335964</v>
      </c>
      <c r="W40" s="60">
        <f t="shared" si="4"/>
        <v>5335964</v>
      </c>
      <c r="X40" s="60">
        <f t="shared" si="4"/>
        <v>3720000</v>
      </c>
      <c r="Y40" s="60">
        <f t="shared" si="4"/>
        <v>1615964</v>
      </c>
      <c r="Z40" s="140">
        <f t="shared" si="5"/>
        <v>43.43989247311828</v>
      </c>
      <c r="AA40" s="155">
        <f>AA10+AA25</f>
        <v>3720000</v>
      </c>
    </row>
    <row r="41" spans="1:27" ht="12.75">
      <c r="A41" s="292" t="s">
        <v>210</v>
      </c>
      <c r="B41" s="142"/>
      <c r="C41" s="293">
        <f aca="true" t="shared" si="6" ref="C41:Y41">SUM(C36:C40)</f>
        <v>17461495</v>
      </c>
      <c r="D41" s="294">
        <f t="shared" si="6"/>
        <v>0</v>
      </c>
      <c r="E41" s="295">
        <f t="shared" si="6"/>
        <v>32452000</v>
      </c>
      <c r="F41" s="295">
        <f t="shared" si="6"/>
        <v>32452000</v>
      </c>
      <c r="G41" s="295">
        <f t="shared" si="6"/>
        <v>5167056</v>
      </c>
      <c r="H41" s="295">
        <f t="shared" si="6"/>
        <v>1588389</v>
      </c>
      <c r="I41" s="295">
        <f t="shared" si="6"/>
        <v>6223079</v>
      </c>
      <c r="J41" s="295">
        <f t="shared" si="6"/>
        <v>12978524</v>
      </c>
      <c r="K41" s="295">
        <f t="shared" si="6"/>
        <v>1855274</v>
      </c>
      <c r="L41" s="295">
        <f t="shared" si="6"/>
        <v>818067</v>
      </c>
      <c r="M41" s="295">
        <f t="shared" si="6"/>
        <v>2723595</v>
      </c>
      <c r="N41" s="295">
        <f t="shared" si="6"/>
        <v>5396936</v>
      </c>
      <c r="O41" s="295">
        <f t="shared" si="6"/>
        <v>913858</v>
      </c>
      <c r="P41" s="295">
        <f t="shared" si="6"/>
        <v>2951212</v>
      </c>
      <c r="Q41" s="295">
        <f t="shared" si="6"/>
        <v>1087481</v>
      </c>
      <c r="R41" s="295">
        <f t="shared" si="6"/>
        <v>4952551</v>
      </c>
      <c r="S41" s="295">
        <f t="shared" si="6"/>
        <v>536398</v>
      </c>
      <c r="T41" s="295">
        <f t="shared" si="6"/>
        <v>2737688</v>
      </c>
      <c r="U41" s="295">
        <f t="shared" si="6"/>
        <v>8694625</v>
      </c>
      <c r="V41" s="295">
        <f t="shared" si="6"/>
        <v>11968711</v>
      </c>
      <c r="W41" s="295">
        <f t="shared" si="6"/>
        <v>35296722</v>
      </c>
      <c r="X41" s="295">
        <f t="shared" si="6"/>
        <v>32452000</v>
      </c>
      <c r="Y41" s="295">
        <f t="shared" si="6"/>
        <v>2844722</v>
      </c>
      <c r="Z41" s="296">
        <f t="shared" si="5"/>
        <v>8.765937384444717</v>
      </c>
      <c r="AA41" s="297">
        <f>SUM(AA36:AA40)</f>
        <v>32452000</v>
      </c>
    </row>
    <row r="42" spans="1:27" ht="12.75">
      <c r="A42" s="298" t="s">
        <v>211</v>
      </c>
      <c r="B42" s="136"/>
      <c r="C42" s="95">
        <f aca="true" t="shared" si="7" ref="C42:Y48">C12+C27</f>
        <v>50362495</v>
      </c>
      <c r="D42" s="129">
        <f t="shared" si="7"/>
        <v>0</v>
      </c>
      <c r="E42" s="54">
        <f t="shared" si="7"/>
        <v>11312000</v>
      </c>
      <c r="F42" s="54">
        <f t="shared" si="7"/>
        <v>11312000</v>
      </c>
      <c r="G42" s="54">
        <f t="shared" si="7"/>
        <v>0</v>
      </c>
      <c r="H42" s="54">
        <f t="shared" si="7"/>
        <v>2192776</v>
      </c>
      <c r="I42" s="54">
        <f t="shared" si="7"/>
        <v>1563477</v>
      </c>
      <c r="J42" s="54">
        <f t="shared" si="7"/>
        <v>3756253</v>
      </c>
      <c r="K42" s="54">
        <f t="shared" si="7"/>
        <v>1149253</v>
      </c>
      <c r="L42" s="54">
        <f t="shared" si="7"/>
        <v>0</v>
      </c>
      <c r="M42" s="54">
        <f t="shared" si="7"/>
        <v>366815</v>
      </c>
      <c r="N42" s="54">
        <f t="shared" si="7"/>
        <v>1516068</v>
      </c>
      <c r="O42" s="54">
        <f t="shared" si="7"/>
        <v>51354</v>
      </c>
      <c r="P42" s="54">
        <f t="shared" si="7"/>
        <v>1355224</v>
      </c>
      <c r="Q42" s="54">
        <f t="shared" si="7"/>
        <v>1394340</v>
      </c>
      <c r="R42" s="54">
        <f t="shared" si="7"/>
        <v>2800918</v>
      </c>
      <c r="S42" s="54">
        <f t="shared" si="7"/>
        <v>885512</v>
      </c>
      <c r="T42" s="54">
        <f t="shared" si="7"/>
        <v>657645</v>
      </c>
      <c r="U42" s="54">
        <f t="shared" si="7"/>
        <v>604025</v>
      </c>
      <c r="V42" s="54">
        <f t="shared" si="7"/>
        <v>2147182</v>
      </c>
      <c r="W42" s="54">
        <f t="shared" si="7"/>
        <v>10220421</v>
      </c>
      <c r="X42" s="54">
        <f t="shared" si="7"/>
        <v>11312000</v>
      </c>
      <c r="Y42" s="54">
        <f t="shared" si="7"/>
        <v>-1091579</v>
      </c>
      <c r="Z42" s="184">
        <f t="shared" si="5"/>
        <v>-9.649743635077794</v>
      </c>
      <c r="AA42" s="130">
        <f aca="true" t="shared" si="8" ref="AA42:AA48">AA12+AA27</f>
        <v>11312000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7705956</v>
      </c>
      <c r="D45" s="129">
        <f t="shared" si="7"/>
        <v>0</v>
      </c>
      <c r="E45" s="54">
        <f t="shared" si="7"/>
        <v>19515000</v>
      </c>
      <c r="F45" s="54">
        <f t="shared" si="7"/>
        <v>19515000</v>
      </c>
      <c r="G45" s="54">
        <f t="shared" si="7"/>
        <v>1222472</v>
      </c>
      <c r="H45" s="54">
        <f t="shared" si="7"/>
        <v>370993</v>
      </c>
      <c r="I45" s="54">
        <f t="shared" si="7"/>
        <v>802569</v>
      </c>
      <c r="J45" s="54">
        <f t="shared" si="7"/>
        <v>2396034</v>
      </c>
      <c r="K45" s="54">
        <f t="shared" si="7"/>
        <v>151267</v>
      </c>
      <c r="L45" s="54">
        <f t="shared" si="7"/>
        <v>1642577</v>
      </c>
      <c r="M45" s="54">
        <f t="shared" si="7"/>
        <v>400684</v>
      </c>
      <c r="N45" s="54">
        <f t="shared" si="7"/>
        <v>2194528</v>
      </c>
      <c r="O45" s="54">
        <f t="shared" si="7"/>
        <v>-653855</v>
      </c>
      <c r="P45" s="54">
        <f t="shared" si="7"/>
        <v>139569</v>
      </c>
      <c r="Q45" s="54">
        <f t="shared" si="7"/>
        <v>565742</v>
      </c>
      <c r="R45" s="54">
        <f t="shared" si="7"/>
        <v>51456</v>
      </c>
      <c r="S45" s="54">
        <f t="shared" si="7"/>
        <v>1549044</v>
      </c>
      <c r="T45" s="54">
        <f t="shared" si="7"/>
        <v>2765225</v>
      </c>
      <c r="U45" s="54">
        <f t="shared" si="7"/>
        <v>1849628</v>
      </c>
      <c r="V45" s="54">
        <f t="shared" si="7"/>
        <v>6163897</v>
      </c>
      <c r="W45" s="54">
        <f t="shared" si="7"/>
        <v>10805915</v>
      </c>
      <c r="X45" s="54">
        <f t="shared" si="7"/>
        <v>19515000</v>
      </c>
      <c r="Y45" s="54">
        <f t="shared" si="7"/>
        <v>-8709085</v>
      </c>
      <c r="Z45" s="184">
        <f t="shared" si="5"/>
        <v>-44.627645400973606</v>
      </c>
      <c r="AA45" s="130">
        <f t="shared" si="8"/>
        <v>19515000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75529946</v>
      </c>
      <c r="D49" s="218">
        <f t="shared" si="9"/>
        <v>0</v>
      </c>
      <c r="E49" s="220">
        <f t="shared" si="9"/>
        <v>63279000</v>
      </c>
      <c r="F49" s="220">
        <f t="shared" si="9"/>
        <v>63279000</v>
      </c>
      <c r="G49" s="220">
        <f t="shared" si="9"/>
        <v>6389528</v>
      </c>
      <c r="H49" s="220">
        <f t="shared" si="9"/>
        <v>4152158</v>
      </c>
      <c r="I49" s="220">
        <f t="shared" si="9"/>
        <v>8589125</v>
      </c>
      <c r="J49" s="220">
        <f t="shared" si="9"/>
        <v>19130811</v>
      </c>
      <c r="K49" s="220">
        <f t="shared" si="9"/>
        <v>3155794</v>
      </c>
      <c r="L49" s="220">
        <f t="shared" si="9"/>
        <v>2460644</v>
      </c>
      <c r="M49" s="220">
        <f t="shared" si="9"/>
        <v>3491094</v>
      </c>
      <c r="N49" s="220">
        <f t="shared" si="9"/>
        <v>9107532</v>
      </c>
      <c r="O49" s="220">
        <f t="shared" si="9"/>
        <v>311357</v>
      </c>
      <c r="P49" s="220">
        <f t="shared" si="9"/>
        <v>4446005</v>
      </c>
      <c r="Q49" s="220">
        <f t="shared" si="9"/>
        <v>3047563</v>
      </c>
      <c r="R49" s="220">
        <f t="shared" si="9"/>
        <v>7804925</v>
      </c>
      <c r="S49" s="220">
        <f t="shared" si="9"/>
        <v>2970954</v>
      </c>
      <c r="T49" s="220">
        <f t="shared" si="9"/>
        <v>6160558</v>
      </c>
      <c r="U49" s="220">
        <f t="shared" si="9"/>
        <v>11148278</v>
      </c>
      <c r="V49" s="220">
        <f t="shared" si="9"/>
        <v>20279790</v>
      </c>
      <c r="W49" s="220">
        <f t="shared" si="9"/>
        <v>56323058</v>
      </c>
      <c r="X49" s="220">
        <f t="shared" si="9"/>
        <v>63279000</v>
      </c>
      <c r="Y49" s="220">
        <f t="shared" si="9"/>
        <v>-6955942</v>
      </c>
      <c r="Z49" s="221">
        <f t="shared" si="5"/>
        <v>-10.992496720871063</v>
      </c>
      <c r="AA49" s="222">
        <f>SUM(AA41:AA48)</f>
        <v>63279000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7857184</v>
      </c>
      <c r="D51" s="129">
        <f t="shared" si="10"/>
        <v>0</v>
      </c>
      <c r="E51" s="54">
        <f t="shared" si="10"/>
        <v>12058000</v>
      </c>
      <c r="F51" s="54">
        <f t="shared" si="10"/>
        <v>12058000</v>
      </c>
      <c r="G51" s="54">
        <f t="shared" si="10"/>
        <v>329114</v>
      </c>
      <c r="H51" s="54">
        <f t="shared" si="10"/>
        <v>459407</v>
      </c>
      <c r="I51" s="54">
        <f t="shared" si="10"/>
        <v>1552857</v>
      </c>
      <c r="J51" s="54">
        <f t="shared" si="10"/>
        <v>2341378</v>
      </c>
      <c r="K51" s="54">
        <f t="shared" si="10"/>
        <v>901071</v>
      </c>
      <c r="L51" s="54">
        <f t="shared" si="10"/>
        <v>580820</v>
      </c>
      <c r="M51" s="54">
        <f t="shared" si="10"/>
        <v>698239</v>
      </c>
      <c r="N51" s="54">
        <f t="shared" si="10"/>
        <v>2180130</v>
      </c>
      <c r="O51" s="54">
        <f t="shared" si="10"/>
        <v>236348</v>
      </c>
      <c r="P51" s="54">
        <f t="shared" si="10"/>
        <v>578694</v>
      </c>
      <c r="Q51" s="54">
        <f t="shared" si="10"/>
        <v>876874</v>
      </c>
      <c r="R51" s="54">
        <f t="shared" si="10"/>
        <v>1691916</v>
      </c>
      <c r="S51" s="54">
        <f t="shared" si="10"/>
        <v>1345005</v>
      </c>
      <c r="T51" s="54">
        <f t="shared" si="10"/>
        <v>708234</v>
      </c>
      <c r="U51" s="54">
        <f t="shared" si="10"/>
        <v>947301</v>
      </c>
      <c r="V51" s="54">
        <f t="shared" si="10"/>
        <v>3000540</v>
      </c>
      <c r="W51" s="54">
        <f t="shared" si="10"/>
        <v>9213964</v>
      </c>
      <c r="X51" s="54">
        <f t="shared" si="10"/>
        <v>12058000</v>
      </c>
      <c r="Y51" s="54">
        <f t="shared" si="10"/>
        <v>-2844036</v>
      </c>
      <c r="Z51" s="184">
        <f>+IF(X51&lt;&gt;0,+(Y51/X51)*100,0)</f>
        <v>-23.58629955216454</v>
      </c>
      <c r="AA51" s="130">
        <f>SUM(AA57:AA61)</f>
        <v>12058000</v>
      </c>
    </row>
    <row r="52" spans="1:27" ht="12.75">
      <c r="A52" s="310" t="s">
        <v>205</v>
      </c>
      <c r="B52" s="142"/>
      <c r="C52" s="62">
        <v>872506</v>
      </c>
      <c r="D52" s="156"/>
      <c r="E52" s="60">
        <v>449000</v>
      </c>
      <c r="F52" s="60">
        <v>449000</v>
      </c>
      <c r="G52" s="60">
        <v>92878</v>
      </c>
      <c r="H52" s="60">
        <v>1179</v>
      </c>
      <c r="I52" s="60"/>
      <c r="J52" s="60">
        <v>94057</v>
      </c>
      <c r="K52" s="60">
        <v>3413</v>
      </c>
      <c r="L52" s="60"/>
      <c r="M52" s="60"/>
      <c r="N52" s="60">
        <v>3413</v>
      </c>
      <c r="O52" s="60">
        <v>-11088</v>
      </c>
      <c r="P52" s="60">
        <v>1364</v>
      </c>
      <c r="Q52" s="60">
        <v>1317</v>
      </c>
      <c r="R52" s="60">
        <v>-8407</v>
      </c>
      <c r="S52" s="60">
        <v>260239</v>
      </c>
      <c r="T52" s="60">
        <v>218432</v>
      </c>
      <c r="U52" s="60">
        <v>34116</v>
      </c>
      <c r="V52" s="60">
        <v>512787</v>
      </c>
      <c r="W52" s="60">
        <v>601850</v>
      </c>
      <c r="X52" s="60">
        <v>449000</v>
      </c>
      <c r="Y52" s="60">
        <v>152850</v>
      </c>
      <c r="Z52" s="140">
        <v>34.04</v>
      </c>
      <c r="AA52" s="155">
        <v>449000</v>
      </c>
    </row>
    <row r="53" spans="1:27" ht="12.75">
      <c r="A53" s="310" t="s">
        <v>206</v>
      </c>
      <c r="B53" s="142"/>
      <c r="C53" s="62">
        <v>1459669</v>
      </c>
      <c r="D53" s="156"/>
      <c r="E53" s="60">
        <v>2029000</v>
      </c>
      <c r="F53" s="60">
        <v>2029000</v>
      </c>
      <c r="G53" s="60"/>
      <c r="H53" s="60"/>
      <c r="I53" s="60">
        <v>628598</v>
      </c>
      <c r="J53" s="60">
        <v>628598</v>
      </c>
      <c r="K53" s="60">
        <v>362157</v>
      </c>
      <c r="L53" s="60">
        <v>213671</v>
      </c>
      <c r="M53" s="60">
        <v>449396</v>
      </c>
      <c r="N53" s="60">
        <v>1025224</v>
      </c>
      <c r="O53" s="60">
        <v>23415</v>
      </c>
      <c r="P53" s="60">
        <v>127415</v>
      </c>
      <c r="Q53" s="60">
        <v>229162</v>
      </c>
      <c r="R53" s="60">
        <v>379992</v>
      </c>
      <c r="S53" s="60">
        <v>398424</v>
      </c>
      <c r="T53" s="60">
        <v>226390</v>
      </c>
      <c r="U53" s="60">
        <v>369056</v>
      </c>
      <c r="V53" s="60">
        <v>993870</v>
      </c>
      <c r="W53" s="60">
        <v>3027684</v>
      </c>
      <c r="X53" s="60">
        <v>2029000</v>
      </c>
      <c r="Y53" s="60">
        <v>998684</v>
      </c>
      <c r="Z53" s="140">
        <v>49.22</v>
      </c>
      <c r="AA53" s="155">
        <v>2029000</v>
      </c>
    </row>
    <row r="54" spans="1:27" ht="12.75">
      <c r="A54" s="310" t="s">
        <v>207</v>
      </c>
      <c r="B54" s="142"/>
      <c r="C54" s="62">
        <v>871932</v>
      </c>
      <c r="D54" s="156"/>
      <c r="E54" s="60">
        <v>800000</v>
      </c>
      <c r="F54" s="60">
        <v>800000</v>
      </c>
      <c r="G54" s="60"/>
      <c r="H54" s="60">
        <v>318651</v>
      </c>
      <c r="I54" s="60">
        <v>166411</v>
      </c>
      <c r="J54" s="60">
        <v>485062</v>
      </c>
      <c r="K54" s="60">
        <v>8451</v>
      </c>
      <c r="L54" s="60"/>
      <c r="M54" s="60"/>
      <c r="N54" s="60">
        <v>8451</v>
      </c>
      <c r="O54" s="60">
        <v>49479</v>
      </c>
      <c r="P54" s="60">
        <v>3016</v>
      </c>
      <c r="Q54" s="60"/>
      <c r="R54" s="60">
        <v>52495</v>
      </c>
      <c r="S54" s="60"/>
      <c r="T54" s="60"/>
      <c r="U54" s="60">
        <v>71782</v>
      </c>
      <c r="V54" s="60">
        <v>71782</v>
      </c>
      <c r="W54" s="60">
        <v>617790</v>
      </c>
      <c r="X54" s="60">
        <v>800000</v>
      </c>
      <c r="Y54" s="60">
        <v>-182210</v>
      </c>
      <c r="Z54" s="140">
        <v>-22.78</v>
      </c>
      <c r="AA54" s="155">
        <v>800000</v>
      </c>
    </row>
    <row r="55" spans="1:27" ht="12.75">
      <c r="A55" s="310" t="s">
        <v>208</v>
      </c>
      <c r="B55" s="142"/>
      <c r="C55" s="62">
        <v>577977</v>
      </c>
      <c r="D55" s="156"/>
      <c r="E55" s="60">
        <v>793000</v>
      </c>
      <c r="F55" s="60">
        <v>793000</v>
      </c>
      <c r="G55" s="60"/>
      <c r="H55" s="60"/>
      <c r="I55" s="60">
        <v>328400</v>
      </c>
      <c r="J55" s="60">
        <v>328400</v>
      </c>
      <c r="K55" s="60">
        <v>326266</v>
      </c>
      <c r="L55" s="60">
        <v>32502</v>
      </c>
      <c r="M55" s="60"/>
      <c r="N55" s="60">
        <v>358768</v>
      </c>
      <c r="O55" s="60">
        <v>156608</v>
      </c>
      <c r="P55" s="60">
        <v>151000</v>
      </c>
      <c r="Q55" s="60">
        <v>89742</v>
      </c>
      <c r="R55" s="60">
        <v>397350</v>
      </c>
      <c r="S55" s="60">
        <v>448953</v>
      </c>
      <c r="T55" s="60">
        <v>18950</v>
      </c>
      <c r="U55" s="60">
        <v>19004</v>
      </c>
      <c r="V55" s="60">
        <v>486907</v>
      </c>
      <c r="W55" s="60">
        <v>1571425</v>
      </c>
      <c r="X55" s="60">
        <v>793000</v>
      </c>
      <c r="Y55" s="60">
        <v>778425</v>
      </c>
      <c r="Z55" s="140">
        <v>98.16</v>
      </c>
      <c r="AA55" s="155">
        <v>793000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3782084</v>
      </c>
      <c r="D57" s="294">
        <f t="shared" si="11"/>
        <v>0</v>
      </c>
      <c r="E57" s="295">
        <f t="shared" si="11"/>
        <v>4071000</v>
      </c>
      <c r="F57" s="295">
        <f t="shared" si="11"/>
        <v>4071000</v>
      </c>
      <c r="G57" s="295">
        <f t="shared" si="11"/>
        <v>92878</v>
      </c>
      <c r="H57" s="295">
        <f t="shared" si="11"/>
        <v>319830</v>
      </c>
      <c r="I57" s="295">
        <f t="shared" si="11"/>
        <v>1123409</v>
      </c>
      <c r="J57" s="295">
        <f t="shared" si="11"/>
        <v>1536117</v>
      </c>
      <c r="K57" s="295">
        <f t="shared" si="11"/>
        <v>700287</v>
      </c>
      <c r="L57" s="295">
        <f t="shared" si="11"/>
        <v>246173</v>
      </c>
      <c r="M57" s="295">
        <f t="shared" si="11"/>
        <v>449396</v>
      </c>
      <c r="N57" s="295">
        <f t="shared" si="11"/>
        <v>1395856</v>
      </c>
      <c r="O57" s="295">
        <f t="shared" si="11"/>
        <v>218414</v>
      </c>
      <c r="P57" s="295">
        <f t="shared" si="11"/>
        <v>282795</v>
      </c>
      <c r="Q57" s="295">
        <f t="shared" si="11"/>
        <v>320221</v>
      </c>
      <c r="R57" s="295">
        <f t="shared" si="11"/>
        <v>821430</v>
      </c>
      <c r="S57" s="295">
        <f t="shared" si="11"/>
        <v>1107616</v>
      </c>
      <c r="T57" s="295">
        <f t="shared" si="11"/>
        <v>463772</v>
      </c>
      <c r="U57" s="295">
        <f t="shared" si="11"/>
        <v>493958</v>
      </c>
      <c r="V57" s="295">
        <f t="shared" si="11"/>
        <v>2065346</v>
      </c>
      <c r="W57" s="295">
        <f t="shared" si="11"/>
        <v>5818749</v>
      </c>
      <c r="X57" s="295">
        <f t="shared" si="11"/>
        <v>4071000</v>
      </c>
      <c r="Y57" s="295">
        <f t="shared" si="11"/>
        <v>1747749</v>
      </c>
      <c r="Z57" s="296">
        <f>+IF(X57&lt;&gt;0,+(Y57/X57)*100,0)</f>
        <v>42.93168754605748</v>
      </c>
      <c r="AA57" s="297">
        <f>SUM(AA52:AA56)</f>
        <v>4071000</v>
      </c>
    </row>
    <row r="58" spans="1:27" ht="12.75">
      <c r="A58" s="311" t="s">
        <v>211</v>
      </c>
      <c r="B58" s="136"/>
      <c r="C58" s="62"/>
      <c r="D58" s="156"/>
      <c r="E58" s="60">
        <v>2615000</v>
      </c>
      <c r="F58" s="60">
        <v>2615000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2615000</v>
      </c>
      <c r="Y58" s="60">
        <v>-2615000</v>
      </c>
      <c r="Z58" s="140">
        <v>-100</v>
      </c>
      <c r="AA58" s="155">
        <v>2615000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4075100</v>
      </c>
      <c r="D61" s="156"/>
      <c r="E61" s="60">
        <v>5372000</v>
      </c>
      <c r="F61" s="60">
        <v>5372000</v>
      </c>
      <c r="G61" s="60">
        <v>236236</v>
      </c>
      <c r="H61" s="60">
        <v>139577</v>
      </c>
      <c r="I61" s="60">
        <v>429448</v>
      </c>
      <c r="J61" s="60">
        <v>805261</v>
      </c>
      <c r="K61" s="60">
        <v>200784</v>
      </c>
      <c r="L61" s="60">
        <v>334647</v>
      </c>
      <c r="M61" s="60">
        <v>248843</v>
      </c>
      <c r="N61" s="60">
        <v>784274</v>
      </c>
      <c r="O61" s="60">
        <v>17934</v>
      </c>
      <c r="P61" s="60">
        <v>295899</v>
      </c>
      <c r="Q61" s="60">
        <v>556653</v>
      </c>
      <c r="R61" s="60">
        <v>870486</v>
      </c>
      <c r="S61" s="60">
        <v>237389</v>
      </c>
      <c r="T61" s="60">
        <v>244462</v>
      </c>
      <c r="U61" s="60">
        <v>453343</v>
      </c>
      <c r="V61" s="60">
        <v>935194</v>
      </c>
      <c r="W61" s="60">
        <v>3395215</v>
      </c>
      <c r="X61" s="60">
        <v>5372000</v>
      </c>
      <c r="Y61" s="60">
        <v>-1976785</v>
      </c>
      <c r="Z61" s="140">
        <v>-36.8</v>
      </c>
      <c r="AA61" s="155">
        <v>5372000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329114</v>
      </c>
      <c r="H66" s="275">
        <v>459408</v>
      </c>
      <c r="I66" s="275">
        <v>1552857</v>
      </c>
      <c r="J66" s="275">
        <v>2341379</v>
      </c>
      <c r="K66" s="275">
        <v>901072</v>
      </c>
      <c r="L66" s="275">
        <v>580821</v>
      </c>
      <c r="M66" s="275">
        <v>698239</v>
      </c>
      <c r="N66" s="275">
        <v>2180132</v>
      </c>
      <c r="O66" s="275">
        <v>236349</v>
      </c>
      <c r="P66" s="275">
        <v>578693</v>
      </c>
      <c r="Q66" s="275">
        <v>876874</v>
      </c>
      <c r="R66" s="275">
        <v>1691916</v>
      </c>
      <c r="S66" s="275">
        <v>1345004</v>
      </c>
      <c r="T66" s="275">
        <v>708234</v>
      </c>
      <c r="U66" s="275">
        <v>947300</v>
      </c>
      <c r="V66" s="275">
        <v>3000538</v>
      </c>
      <c r="W66" s="275">
        <v>9213965</v>
      </c>
      <c r="X66" s="275"/>
      <c r="Y66" s="275">
        <v>9213965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329114</v>
      </c>
      <c r="H69" s="220">
        <f t="shared" si="12"/>
        <v>459408</v>
      </c>
      <c r="I69" s="220">
        <f t="shared" si="12"/>
        <v>1552857</v>
      </c>
      <c r="J69" s="220">
        <f t="shared" si="12"/>
        <v>2341379</v>
      </c>
      <c r="K69" s="220">
        <f t="shared" si="12"/>
        <v>901072</v>
      </c>
      <c r="L69" s="220">
        <f t="shared" si="12"/>
        <v>580821</v>
      </c>
      <c r="M69" s="220">
        <f t="shared" si="12"/>
        <v>698239</v>
      </c>
      <c r="N69" s="220">
        <f t="shared" si="12"/>
        <v>2180132</v>
      </c>
      <c r="O69" s="220">
        <f t="shared" si="12"/>
        <v>236349</v>
      </c>
      <c r="P69" s="220">
        <f t="shared" si="12"/>
        <v>578693</v>
      </c>
      <c r="Q69" s="220">
        <f t="shared" si="12"/>
        <v>876874</v>
      </c>
      <c r="R69" s="220">
        <f t="shared" si="12"/>
        <v>1691916</v>
      </c>
      <c r="S69" s="220">
        <f t="shared" si="12"/>
        <v>1345004</v>
      </c>
      <c r="T69" s="220">
        <f t="shared" si="12"/>
        <v>708234</v>
      </c>
      <c r="U69" s="220">
        <f t="shared" si="12"/>
        <v>947300</v>
      </c>
      <c r="V69" s="220">
        <f t="shared" si="12"/>
        <v>3000538</v>
      </c>
      <c r="W69" s="220">
        <f t="shared" si="12"/>
        <v>9213965</v>
      </c>
      <c r="X69" s="220">
        <f t="shared" si="12"/>
        <v>0</v>
      </c>
      <c r="Y69" s="220">
        <f t="shared" si="12"/>
        <v>9213965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17461495</v>
      </c>
      <c r="D5" s="357">
        <f t="shared" si="0"/>
        <v>0</v>
      </c>
      <c r="E5" s="356">
        <f t="shared" si="0"/>
        <v>32452000</v>
      </c>
      <c r="F5" s="358">
        <f t="shared" si="0"/>
        <v>32452000</v>
      </c>
      <c r="G5" s="358">
        <f t="shared" si="0"/>
        <v>5167056</v>
      </c>
      <c r="H5" s="356">
        <f t="shared" si="0"/>
        <v>1588389</v>
      </c>
      <c r="I5" s="356">
        <f t="shared" si="0"/>
        <v>6223079</v>
      </c>
      <c r="J5" s="358">
        <f t="shared" si="0"/>
        <v>12978524</v>
      </c>
      <c r="K5" s="358">
        <f t="shared" si="0"/>
        <v>1855274</v>
      </c>
      <c r="L5" s="356">
        <f t="shared" si="0"/>
        <v>818067</v>
      </c>
      <c r="M5" s="356">
        <f t="shared" si="0"/>
        <v>2723595</v>
      </c>
      <c r="N5" s="358">
        <f t="shared" si="0"/>
        <v>5396936</v>
      </c>
      <c r="O5" s="358">
        <f t="shared" si="0"/>
        <v>913858</v>
      </c>
      <c r="P5" s="356">
        <f t="shared" si="0"/>
        <v>2951212</v>
      </c>
      <c r="Q5" s="356">
        <f t="shared" si="0"/>
        <v>1087481</v>
      </c>
      <c r="R5" s="358">
        <f t="shared" si="0"/>
        <v>4952551</v>
      </c>
      <c r="S5" s="358">
        <f t="shared" si="0"/>
        <v>536398</v>
      </c>
      <c r="T5" s="356">
        <f t="shared" si="0"/>
        <v>2737688</v>
      </c>
      <c r="U5" s="356">
        <f t="shared" si="0"/>
        <v>8694625</v>
      </c>
      <c r="V5" s="358">
        <f t="shared" si="0"/>
        <v>11968711</v>
      </c>
      <c r="W5" s="358">
        <f t="shared" si="0"/>
        <v>35296722</v>
      </c>
      <c r="X5" s="356">
        <f t="shared" si="0"/>
        <v>32452000</v>
      </c>
      <c r="Y5" s="358">
        <f t="shared" si="0"/>
        <v>2844722</v>
      </c>
      <c r="Z5" s="359">
        <f>+IF(X5&lt;&gt;0,+(Y5/X5)*100,0)</f>
        <v>8.765937384444717</v>
      </c>
      <c r="AA5" s="360">
        <f>+AA6+AA8+AA11+AA13+AA15</f>
        <v>32452000</v>
      </c>
    </row>
    <row r="6" spans="1:27" ht="12.75">
      <c r="A6" s="361" t="s">
        <v>205</v>
      </c>
      <c r="B6" s="142"/>
      <c r="C6" s="60">
        <f>+C7</f>
        <v>17082995</v>
      </c>
      <c r="D6" s="340">
        <f aca="true" t="shared" si="1" ref="D6:AA6">+D7</f>
        <v>0</v>
      </c>
      <c r="E6" s="60">
        <f t="shared" si="1"/>
        <v>24732000</v>
      </c>
      <c r="F6" s="59">
        <f t="shared" si="1"/>
        <v>24732000</v>
      </c>
      <c r="G6" s="59">
        <f t="shared" si="1"/>
        <v>5167056</v>
      </c>
      <c r="H6" s="60">
        <f t="shared" si="1"/>
        <v>1588389</v>
      </c>
      <c r="I6" s="60">
        <f t="shared" si="1"/>
        <v>4407570</v>
      </c>
      <c r="J6" s="59">
        <f t="shared" si="1"/>
        <v>11163015</v>
      </c>
      <c r="K6" s="59">
        <f t="shared" si="1"/>
        <v>1283058</v>
      </c>
      <c r="L6" s="60">
        <f t="shared" si="1"/>
        <v>818067</v>
      </c>
      <c r="M6" s="60">
        <f t="shared" si="1"/>
        <v>2723595</v>
      </c>
      <c r="N6" s="59">
        <f t="shared" si="1"/>
        <v>4824720</v>
      </c>
      <c r="O6" s="59">
        <f t="shared" si="1"/>
        <v>232782</v>
      </c>
      <c r="P6" s="60">
        <f t="shared" si="1"/>
        <v>2951212</v>
      </c>
      <c r="Q6" s="60">
        <f t="shared" si="1"/>
        <v>785038</v>
      </c>
      <c r="R6" s="59">
        <f t="shared" si="1"/>
        <v>3969032</v>
      </c>
      <c r="S6" s="59">
        <f t="shared" si="1"/>
        <v>536398</v>
      </c>
      <c r="T6" s="60">
        <f t="shared" si="1"/>
        <v>2541244</v>
      </c>
      <c r="U6" s="60">
        <f t="shared" si="1"/>
        <v>2692052</v>
      </c>
      <c r="V6" s="59">
        <f t="shared" si="1"/>
        <v>5769694</v>
      </c>
      <c r="W6" s="59">
        <f t="shared" si="1"/>
        <v>25726461</v>
      </c>
      <c r="X6" s="60">
        <f t="shared" si="1"/>
        <v>24732000</v>
      </c>
      <c r="Y6" s="59">
        <f t="shared" si="1"/>
        <v>994461</v>
      </c>
      <c r="Z6" s="61">
        <f>+IF(X6&lt;&gt;0,+(Y6/X6)*100,0)</f>
        <v>4.020948568655992</v>
      </c>
      <c r="AA6" s="62">
        <f t="shared" si="1"/>
        <v>24732000</v>
      </c>
    </row>
    <row r="7" spans="1:27" ht="12.75">
      <c r="A7" s="291" t="s">
        <v>229</v>
      </c>
      <c r="B7" s="142"/>
      <c r="C7" s="60">
        <v>17082995</v>
      </c>
      <c r="D7" s="340"/>
      <c r="E7" s="60">
        <v>24732000</v>
      </c>
      <c r="F7" s="59">
        <v>24732000</v>
      </c>
      <c r="G7" s="59">
        <v>5167056</v>
      </c>
      <c r="H7" s="60">
        <v>1588389</v>
      </c>
      <c r="I7" s="60">
        <v>4407570</v>
      </c>
      <c r="J7" s="59">
        <v>11163015</v>
      </c>
      <c r="K7" s="59">
        <v>1283058</v>
      </c>
      <c r="L7" s="60">
        <v>818067</v>
      </c>
      <c r="M7" s="60">
        <v>2723595</v>
      </c>
      <c r="N7" s="59">
        <v>4824720</v>
      </c>
      <c r="O7" s="59">
        <v>232782</v>
      </c>
      <c r="P7" s="60">
        <v>2951212</v>
      </c>
      <c r="Q7" s="60">
        <v>785038</v>
      </c>
      <c r="R7" s="59">
        <v>3969032</v>
      </c>
      <c r="S7" s="59">
        <v>536398</v>
      </c>
      <c r="T7" s="60">
        <v>2541244</v>
      </c>
      <c r="U7" s="60">
        <v>2692052</v>
      </c>
      <c r="V7" s="59">
        <v>5769694</v>
      </c>
      <c r="W7" s="59">
        <v>25726461</v>
      </c>
      <c r="X7" s="60">
        <v>24732000</v>
      </c>
      <c r="Y7" s="59">
        <v>994461</v>
      </c>
      <c r="Z7" s="61">
        <v>4.02</v>
      </c>
      <c r="AA7" s="62">
        <v>24732000</v>
      </c>
    </row>
    <row r="8" spans="1:27" ht="12.75">
      <c r="A8" s="361" t="s">
        <v>206</v>
      </c>
      <c r="B8" s="142"/>
      <c r="C8" s="60">
        <f aca="true" t="shared" si="2" ref="C8:Y8">SUM(C9:C10)</f>
        <v>378500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1815509</v>
      </c>
      <c r="J8" s="59">
        <f t="shared" si="2"/>
        <v>1815509</v>
      </c>
      <c r="K8" s="59">
        <f t="shared" si="2"/>
        <v>572216</v>
      </c>
      <c r="L8" s="60">
        <f t="shared" si="2"/>
        <v>0</v>
      </c>
      <c r="M8" s="60">
        <f t="shared" si="2"/>
        <v>0</v>
      </c>
      <c r="N8" s="59">
        <f t="shared" si="2"/>
        <v>572216</v>
      </c>
      <c r="O8" s="59">
        <f t="shared" si="2"/>
        <v>49309</v>
      </c>
      <c r="P8" s="60">
        <f t="shared" si="2"/>
        <v>0</v>
      </c>
      <c r="Q8" s="60">
        <f t="shared" si="2"/>
        <v>302443</v>
      </c>
      <c r="R8" s="59">
        <f t="shared" si="2"/>
        <v>351752</v>
      </c>
      <c r="S8" s="59">
        <f t="shared" si="2"/>
        <v>0</v>
      </c>
      <c r="T8" s="60">
        <f t="shared" si="2"/>
        <v>0</v>
      </c>
      <c r="U8" s="60">
        <f t="shared" si="2"/>
        <v>666609</v>
      </c>
      <c r="V8" s="59">
        <f t="shared" si="2"/>
        <v>666609</v>
      </c>
      <c r="W8" s="59">
        <f t="shared" si="2"/>
        <v>3406086</v>
      </c>
      <c r="X8" s="60">
        <f t="shared" si="2"/>
        <v>4000000</v>
      </c>
      <c r="Y8" s="59">
        <f t="shared" si="2"/>
        <v>-593914</v>
      </c>
      <c r="Z8" s="61">
        <f>+IF(X8&lt;&gt;0,+(Y8/X8)*100,0)</f>
        <v>-14.847850000000001</v>
      </c>
      <c r="AA8" s="62">
        <f>SUM(AA9:AA10)</f>
        <v>4000000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378500</v>
      </c>
      <c r="D10" s="340"/>
      <c r="E10" s="60">
        <v>4000000</v>
      </c>
      <c r="F10" s="59">
        <v>4000000</v>
      </c>
      <c r="G10" s="59"/>
      <c r="H10" s="60"/>
      <c r="I10" s="60">
        <v>1815509</v>
      </c>
      <c r="J10" s="59">
        <v>1815509</v>
      </c>
      <c r="K10" s="59">
        <v>572216</v>
      </c>
      <c r="L10" s="60"/>
      <c r="M10" s="60"/>
      <c r="N10" s="59">
        <v>572216</v>
      </c>
      <c r="O10" s="59">
        <v>49309</v>
      </c>
      <c r="P10" s="60"/>
      <c r="Q10" s="60">
        <v>302443</v>
      </c>
      <c r="R10" s="59">
        <v>351752</v>
      </c>
      <c r="S10" s="59"/>
      <c r="T10" s="60"/>
      <c r="U10" s="60">
        <v>666609</v>
      </c>
      <c r="V10" s="59">
        <v>666609</v>
      </c>
      <c r="W10" s="59">
        <v>3406086</v>
      </c>
      <c r="X10" s="60">
        <v>4000000</v>
      </c>
      <c r="Y10" s="59">
        <v>-593914</v>
      </c>
      <c r="Z10" s="61">
        <v>-14.85</v>
      </c>
      <c r="AA10" s="62">
        <v>4000000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631767</v>
      </c>
      <c r="P13" s="275">
        <f t="shared" si="4"/>
        <v>0</v>
      </c>
      <c r="Q13" s="275">
        <f t="shared" si="4"/>
        <v>0</v>
      </c>
      <c r="R13" s="342">
        <f t="shared" si="4"/>
        <v>631767</v>
      </c>
      <c r="S13" s="342">
        <f t="shared" si="4"/>
        <v>0</v>
      </c>
      <c r="T13" s="275">
        <f t="shared" si="4"/>
        <v>196444</v>
      </c>
      <c r="U13" s="275">
        <f t="shared" si="4"/>
        <v>0</v>
      </c>
      <c r="V13" s="342">
        <f t="shared" si="4"/>
        <v>196444</v>
      </c>
      <c r="W13" s="342">
        <f t="shared" si="4"/>
        <v>828211</v>
      </c>
      <c r="X13" s="275">
        <f t="shared" si="4"/>
        <v>0</v>
      </c>
      <c r="Y13" s="342">
        <f t="shared" si="4"/>
        <v>828211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>
        <v>631767</v>
      </c>
      <c r="P14" s="60"/>
      <c r="Q14" s="60"/>
      <c r="R14" s="59">
        <v>631767</v>
      </c>
      <c r="S14" s="59"/>
      <c r="T14" s="60">
        <v>196444</v>
      </c>
      <c r="U14" s="60"/>
      <c r="V14" s="59">
        <v>196444</v>
      </c>
      <c r="W14" s="59">
        <v>828211</v>
      </c>
      <c r="X14" s="60"/>
      <c r="Y14" s="59">
        <v>828211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3720000</v>
      </c>
      <c r="F15" s="59">
        <f t="shared" si="5"/>
        <v>3720000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5335964</v>
      </c>
      <c r="V15" s="59">
        <f t="shared" si="5"/>
        <v>5335964</v>
      </c>
      <c r="W15" s="59">
        <f t="shared" si="5"/>
        <v>5335964</v>
      </c>
      <c r="X15" s="60">
        <f t="shared" si="5"/>
        <v>3720000</v>
      </c>
      <c r="Y15" s="59">
        <f t="shared" si="5"/>
        <v>1615964</v>
      </c>
      <c r="Z15" s="61">
        <f>+IF(X15&lt;&gt;0,+(Y15/X15)*100,0)</f>
        <v>43.43989247311828</v>
      </c>
      <c r="AA15" s="62">
        <f>SUM(AA16:AA20)</f>
        <v>3720000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3720000</v>
      </c>
      <c r="F20" s="59">
        <v>3720000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5335964</v>
      </c>
      <c r="V20" s="59">
        <v>5335964</v>
      </c>
      <c r="W20" s="59">
        <v>5335964</v>
      </c>
      <c r="X20" s="60">
        <v>3720000</v>
      </c>
      <c r="Y20" s="59">
        <v>1615964</v>
      </c>
      <c r="Z20" s="61">
        <v>43.44</v>
      </c>
      <c r="AA20" s="62">
        <v>3720000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50362495</v>
      </c>
      <c r="D22" s="344">
        <f t="shared" si="6"/>
        <v>0</v>
      </c>
      <c r="E22" s="343">
        <f t="shared" si="6"/>
        <v>11312000</v>
      </c>
      <c r="F22" s="345">
        <f t="shared" si="6"/>
        <v>11312000</v>
      </c>
      <c r="G22" s="345">
        <f t="shared" si="6"/>
        <v>0</v>
      </c>
      <c r="H22" s="343">
        <f t="shared" si="6"/>
        <v>2192776</v>
      </c>
      <c r="I22" s="343">
        <f t="shared" si="6"/>
        <v>1563477</v>
      </c>
      <c r="J22" s="345">
        <f t="shared" si="6"/>
        <v>3756253</v>
      </c>
      <c r="K22" s="345">
        <f t="shared" si="6"/>
        <v>1149253</v>
      </c>
      <c r="L22" s="343">
        <f t="shared" si="6"/>
        <v>0</v>
      </c>
      <c r="M22" s="343">
        <f t="shared" si="6"/>
        <v>366815</v>
      </c>
      <c r="N22" s="345">
        <f t="shared" si="6"/>
        <v>1516068</v>
      </c>
      <c r="O22" s="345">
        <f t="shared" si="6"/>
        <v>51354</v>
      </c>
      <c r="P22" s="343">
        <f t="shared" si="6"/>
        <v>1355224</v>
      </c>
      <c r="Q22" s="343">
        <f t="shared" si="6"/>
        <v>1394340</v>
      </c>
      <c r="R22" s="345">
        <f t="shared" si="6"/>
        <v>2800918</v>
      </c>
      <c r="S22" s="345">
        <f t="shared" si="6"/>
        <v>885512</v>
      </c>
      <c r="T22" s="343">
        <f t="shared" si="6"/>
        <v>657645</v>
      </c>
      <c r="U22" s="343">
        <f t="shared" si="6"/>
        <v>604025</v>
      </c>
      <c r="V22" s="345">
        <f t="shared" si="6"/>
        <v>2147182</v>
      </c>
      <c r="W22" s="345">
        <f t="shared" si="6"/>
        <v>10220421</v>
      </c>
      <c r="X22" s="343">
        <f t="shared" si="6"/>
        <v>11312000</v>
      </c>
      <c r="Y22" s="345">
        <f t="shared" si="6"/>
        <v>-1091579</v>
      </c>
      <c r="Z22" s="336">
        <f>+IF(X22&lt;&gt;0,+(Y22/X22)*100,0)</f>
        <v>-9.649743635077794</v>
      </c>
      <c r="AA22" s="350">
        <f>SUM(AA23:AA32)</f>
        <v>11312000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49396941</v>
      </c>
      <c r="D25" s="340"/>
      <c r="E25" s="60">
        <v>10712000</v>
      </c>
      <c r="F25" s="59">
        <v>10712000</v>
      </c>
      <c r="G25" s="59"/>
      <c r="H25" s="60">
        <v>2192776</v>
      </c>
      <c r="I25" s="60">
        <v>1563477</v>
      </c>
      <c r="J25" s="59">
        <v>3756253</v>
      </c>
      <c r="K25" s="59">
        <v>1149253</v>
      </c>
      <c r="L25" s="60"/>
      <c r="M25" s="60">
        <v>366815</v>
      </c>
      <c r="N25" s="59">
        <v>1516068</v>
      </c>
      <c r="O25" s="59">
        <v>51354</v>
      </c>
      <c r="P25" s="60">
        <v>1355224</v>
      </c>
      <c r="Q25" s="60">
        <v>1394340</v>
      </c>
      <c r="R25" s="59">
        <v>2800918</v>
      </c>
      <c r="S25" s="59">
        <v>885512</v>
      </c>
      <c r="T25" s="60">
        <v>657645</v>
      </c>
      <c r="U25" s="60">
        <v>561448</v>
      </c>
      <c r="V25" s="59">
        <v>2104605</v>
      </c>
      <c r="W25" s="59">
        <v>10177844</v>
      </c>
      <c r="X25" s="60">
        <v>10712000</v>
      </c>
      <c r="Y25" s="59">
        <v>-534156</v>
      </c>
      <c r="Z25" s="61">
        <v>-4.99</v>
      </c>
      <c r="AA25" s="62">
        <v>10712000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965554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42577</v>
      </c>
      <c r="V32" s="59">
        <v>42577</v>
      </c>
      <c r="W32" s="59">
        <v>42577</v>
      </c>
      <c r="X32" s="60">
        <v>600000</v>
      </c>
      <c r="Y32" s="59">
        <v>-557423</v>
      </c>
      <c r="Z32" s="61">
        <v>-92.9</v>
      </c>
      <c r="AA32" s="62">
        <v>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7705956</v>
      </c>
      <c r="D40" s="344">
        <f t="shared" si="9"/>
        <v>0</v>
      </c>
      <c r="E40" s="343">
        <f t="shared" si="9"/>
        <v>19515000</v>
      </c>
      <c r="F40" s="345">
        <f t="shared" si="9"/>
        <v>19515000</v>
      </c>
      <c r="G40" s="345">
        <f t="shared" si="9"/>
        <v>925854</v>
      </c>
      <c r="H40" s="343">
        <f t="shared" si="9"/>
        <v>25794</v>
      </c>
      <c r="I40" s="343">
        <f t="shared" si="9"/>
        <v>802569</v>
      </c>
      <c r="J40" s="345">
        <f t="shared" si="9"/>
        <v>1754217</v>
      </c>
      <c r="K40" s="345">
        <f t="shared" si="9"/>
        <v>19175</v>
      </c>
      <c r="L40" s="343">
        <f t="shared" si="9"/>
        <v>1642577</v>
      </c>
      <c r="M40" s="343">
        <f t="shared" si="9"/>
        <v>400684</v>
      </c>
      <c r="N40" s="345">
        <f t="shared" si="9"/>
        <v>2062436</v>
      </c>
      <c r="O40" s="345">
        <f t="shared" si="9"/>
        <v>-653855</v>
      </c>
      <c r="P40" s="343">
        <f t="shared" si="9"/>
        <v>139569</v>
      </c>
      <c r="Q40" s="343">
        <f t="shared" si="9"/>
        <v>565742</v>
      </c>
      <c r="R40" s="345">
        <f t="shared" si="9"/>
        <v>51456</v>
      </c>
      <c r="S40" s="345">
        <f t="shared" si="9"/>
        <v>1549044</v>
      </c>
      <c r="T40" s="343">
        <f t="shared" si="9"/>
        <v>2765225</v>
      </c>
      <c r="U40" s="343">
        <f t="shared" si="9"/>
        <v>1849628</v>
      </c>
      <c r="V40" s="345">
        <f t="shared" si="9"/>
        <v>6163897</v>
      </c>
      <c r="W40" s="345">
        <f t="shared" si="9"/>
        <v>10032006</v>
      </c>
      <c r="X40" s="343">
        <f t="shared" si="9"/>
        <v>19515000</v>
      </c>
      <c r="Y40" s="345">
        <f t="shared" si="9"/>
        <v>-9482994</v>
      </c>
      <c r="Z40" s="336">
        <f>+IF(X40&lt;&gt;0,+(Y40/X40)*100,0)</f>
        <v>-48.59335895465027</v>
      </c>
      <c r="AA40" s="350">
        <f>SUM(AA41:AA49)</f>
        <v>19515000</v>
      </c>
    </row>
    <row r="41" spans="1:27" ht="12.75">
      <c r="A41" s="361" t="s">
        <v>248</v>
      </c>
      <c r="B41" s="142"/>
      <c r="C41" s="362">
        <v>2414292</v>
      </c>
      <c r="D41" s="363"/>
      <c r="E41" s="362">
        <v>1800000</v>
      </c>
      <c r="F41" s="364">
        <v>1800000</v>
      </c>
      <c r="G41" s="364"/>
      <c r="H41" s="362"/>
      <c r="I41" s="362"/>
      <c r="J41" s="364"/>
      <c r="K41" s="364"/>
      <c r="L41" s="362">
        <v>945471</v>
      </c>
      <c r="M41" s="362"/>
      <c r="N41" s="364">
        <v>945471</v>
      </c>
      <c r="O41" s="364"/>
      <c r="P41" s="362"/>
      <c r="Q41" s="362">
        <v>1995</v>
      </c>
      <c r="R41" s="364">
        <v>1995</v>
      </c>
      <c r="S41" s="364">
        <v>476800</v>
      </c>
      <c r="T41" s="362">
        <v>480000</v>
      </c>
      <c r="U41" s="362"/>
      <c r="V41" s="364">
        <v>956800</v>
      </c>
      <c r="W41" s="364">
        <v>1904266</v>
      </c>
      <c r="X41" s="362">
        <v>1800000</v>
      </c>
      <c r="Y41" s="364">
        <v>104266</v>
      </c>
      <c r="Z41" s="365">
        <v>5.79</v>
      </c>
      <c r="AA41" s="366">
        <v>1800000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25893</v>
      </c>
      <c r="T42" s="54">
        <f t="shared" si="10"/>
        <v>0</v>
      </c>
      <c r="U42" s="54">
        <f t="shared" si="10"/>
        <v>0</v>
      </c>
      <c r="V42" s="53">
        <f t="shared" si="10"/>
        <v>25893</v>
      </c>
      <c r="W42" s="53">
        <f t="shared" si="10"/>
        <v>25893</v>
      </c>
      <c r="X42" s="54">
        <f t="shared" si="10"/>
        <v>0</v>
      </c>
      <c r="Y42" s="53">
        <f t="shared" si="10"/>
        <v>25893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3657310</v>
      </c>
      <c r="D43" s="369"/>
      <c r="E43" s="305">
        <v>2475000</v>
      </c>
      <c r="F43" s="370">
        <v>2475000</v>
      </c>
      <c r="G43" s="370">
        <v>210000</v>
      </c>
      <c r="H43" s="305"/>
      <c r="I43" s="305">
        <v>438596</v>
      </c>
      <c r="J43" s="370">
        <v>648596</v>
      </c>
      <c r="K43" s="370">
        <v>1651</v>
      </c>
      <c r="L43" s="305"/>
      <c r="M43" s="305"/>
      <c r="N43" s="370">
        <v>1651</v>
      </c>
      <c r="O43" s="370"/>
      <c r="P43" s="305"/>
      <c r="Q43" s="305"/>
      <c r="R43" s="370"/>
      <c r="S43" s="370"/>
      <c r="T43" s="305">
        <v>26241</v>
      </c>
      <c r="U43" s="305">
        <v>817000</v>
      </c>
      <c r="V43" s="370">
        <v>843241</v>
      </c>
      <c r="W43" s="370">
        <v>1493488</v>
      </c>
      <c r="X43" s="305">
        <v>2475000</v>
      </c>
      <c r="Y43" s="370">
        <v>-981512</v>
      </c>
      <c r="Z43" s="371">
        <v>-39.66</v>
      </c>
      <c r="AA43" s="303">
        <v>2475000</v>
      </c>
    </row>
    <row r="44" spans="1:27" ht="12.75">
      <c r="A44" s="361" t="s">
        <v>251</v>
      </c>
      <c r="B44" s="136"/>
      <c r="C44" s="60">
        <v>1590844</v>
      </c>
      <c r="D44" s="368"/>
      <c r="E44" s="54">
        <v>4710000</v>
      </c>
      <c r="F44" s="53">
        <v>4710000</v>
      </c>
      <c r="G44" s="53">
        <v>174989</v>
      </c>
      <c r="H44" s="54">
        <v>25794</v>
      </c>
      <c r="I44" s="54">
        <v>60353</v>
      </c>
      <c r="J44" s="53">
        <v>261136</v>
      </c>
      <c r="K44" s="53">
        <v>17524</v>
      </c>
      <c r="L44" s="54">
        <v>59465</v>
      </c>
      <c r="M44" s="54">
        <v>24604</v>
      </c>
      <c r="N44" s="53">
        <v>101593</v>
      </c>
      <c r="O44" s="53">
        <v>-125176</v>
      </c>
      <c r="P44" s="54">
        <v>13884</v>
      </c>
      <c r="Q44" s="54">
        <v>341803</v>
      </c>
      <c r="R44" s="53">
        <v>230511</v>
      </c>
      <c r="S44" s="53">
        <v>16158</v>
      </c>
      <c r="T44" s="54">
        <v>809542</v>
      </c>
      <c r="U44" s="54">
        <v>715233</v>
      </c>
      <c r="V44" s="53">
        <v>1540933</v>
      </c>
      <c r="W44" s="53">
        <v>2134173</v>
      </c>
      <c r="X44" s="54">
        <v>4710000</v>
      </c>
      <c r="Y44" s="53">
        <v>-2575827</v>
      </c>
      <c r="Z44" s="94">
        <v>-54.69</v>
      </c>
      <c r="AA44" s="95">
        <v>4710000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1530000</v>
      </c>
      <c r="F47" s="53">
        <v>1530000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196994</v>
      </c>
      <c r="R47" s="53">
        <v>196994</v>
      </c>
      <c r="S47" s="53"/>
      <c r="T47" s="54"/>
      <c r="U47" s="54"/>
      <c r="V47" s="53"/>
      <c r="W47" s="53">
        <v>196994</v>
      </c>
      <c r="X47" s="54">
        <v>1530000</v>
      </c>
      <c r="Y47" s="53">
        <v>-1333006</v>
      </c>
      <c r="Z47" s="94">
        <v>-87.12</v>
      </c>
      <c r="AA47" s="95">
        <v>1530000</v>
      </c>
    </row>
    <row r="48" spans="1:27" ht="12.75">
      <c r="A48" s="361" t="s">
        <v>255</v>
      </c>
      <c r="B48" s="136"/>
      <c r="C48" s="60">
        <v>43510</v>
      </c>
      <c r="D48" s="368"/>
      <c r="E48" s="54">
        <v>9000000</v>
      </c>
      <c r="F48" s="53">
        <v>9000000</v>
      </c>
      <c r="G48" s="53">
        <v>540865</v>
      </c>
      <c r="H48" s="54"/>
      <c r="I48" s="54">
        <v>152900</v>
      </c>
      <c r="J48" s="53">
        <v>693765</v>
      </c>
      <c r="K48" s="53"/>
      <c r="L48" s="54">
        <v>637641</v>
      </c>
      <c r="M48" s="54">
        <v>376080</v>
      </c>
      <c r="N48" s="53">
        <v>1013721</v>
      </c>
      <c r="O48" s="53">
        <v>-528679</v>
      </c>
      <c r="P48" s="54">
        <v>25685</v>
      </c>
      <c r="Q48" s="54">
        <v>24950</v>
      </c>
      <c r="R48" s="53">
        <v>-478044</v>
      </c>
      <c r="S48" s="53">
        <v>839705</v>
      </c>
      <c r="T48" s="54">
        <v>1449442</v>
      </c>
      <c r="U48" s="54">
        <v>317395</v>
      </c>
      <c r="V48" s="53">
        <v>2606542</v>
      </c>
      <c r="W48" s="53">
        <v>3835984</v>
      </c>
      <c r="X48" s="54">
        <v>9000000</v>
      </c>
      <c r="Y48" s="53">
        <v>-5164016</v>
      </c>
      <c r="Z48" s="94">
        <v>-57.38</v>
      </c>
      <c r="AA48" s="95">
        <v>9000000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150720</v>
      </c>
      <c r="J49" s="53">
        <v>150720</v>
      </c>
      <c r="K49" s="53"/>
      <c r="L49" s="54"/>
      <c r="M49" s="54"/>
      <c r="N49" s="53"/>
      <c r="O49" s="53"/>
      <c r="P49" s="54">
        <v>100000</v>
      </c>
      <c r="Q49" s="54"/>
      <c r="R49" s="53">
        <v>100000</v>
      </c>
      <c r="S49" s="53">
        <v>190488</v>
      </c>
      <c r="T49" s="54"/>
      <c r="U49" s="54"/>
      <c r="V49" s="53">
        <v>190488</v>
      </c>
      <c r="W49" s="53">
        <v>441208</v>
      </c>
      <c r="X49" s="54"/>
      <c r="Y49" s="53">
        <v>441208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75529946</v>
      </c>
      <c r="D60" s="346">
        <f t="shared" si="14"/>
        <v>0</v>
      </c>
      <c r="E60" s="219">
        <f t="shared" si="14"/>
        <v>63279000</v>
      </c>
      <c r="F60" s="264">
        <f t="shared" si="14"/>
        <v>63279000</v>
      </c>
      <c r="G60" s="264">
        <f t="shared" si="14"/>
        <v>6092910</v>
      </c>
      <c r="H60" s="219">
        <f t="shared" si="14"/>
        <v>3806959</v>
      </c>
      <c r="I60" s="219">
        <f t="shared" si="14"/>
        <v>8589125</v>
      </c>
      <c r="J60" s="264">
        <f t="shared" si="14"/>
        <v>18488994</v>
      </c>
      <c r="K60" s="264">
        <f t="shared" si="14"/>
        <v>3023702</v>
      </c>
      <c r="L60" s="219">
        <f t="shared" si="14"/>
        <v>2460644</v>
      </c>
      <c r="M60" s="219">
        <f t="shared" si="14"/>
        <v>3491094</v>
      </c>
      <c r="N60" s="264">
        <f t="shared" si="14"/>
        <v>8975440</v>
      </c>
      <c r="O60" s="264">
        <f t="shared" si="14"/>
        <v>311357</v>
      </c>
      <c r="P60" s="219">
        <f t="shared" si="14"/>
        <v>4446005</v>
      </c>
      <c r="Q60" s="219">
        <f t="shared" si="14"/>
        <v>3047563</v>
      </c>
      <c r="R60" s="264">
        <f t="shared" si="14"/>
        <v>7804925</v>
      </c>
      <c r="S60" s="264">
        <f t="shared" si="14"/>
        <v>2970954</v>
      </c>
      <c r="T60" s="219">
        <f t="shared" si="14"/>
        <v>6160558</v>
      </c>
      <c r="U60" s="219">
        <f t="shared" si="14"/>
        <v>11148278</v>
      </c>
      <c r="V60" s="264">
        <f t="shared" si="14"/>
        <v>20279790</v>
      </c>
      <c r="W60" s="264">
        <f t="shared" si="14"/>
        <v>55549149</v>
      </c>
      <c r="X60" s="219">
        <f t="shared" si="14"/>
        <v>63279000</v>
      </c>
      <c r="Y60" s="264">
        <f t="shared" si="14"/>
        <v>-7729851</v>
      </c>
      <c r="Z60" s="337">
        <f>+IF(X60&lt;&gt;0,+(Y60/X60)*100,0)</f>
        <v>-12.215507514341251</v>
      </c>
      <c r="AA60" s="232">
        <f>+AA57+AA54+AA51+AA40+AA37+AA34+AA22+AA5</f>
        <v>63279000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25893</v>
      </c>
      <c r="T62" s="347">
        <f t="shared" si="15"/>
        <v>0</v>
      </c>
      <c r="U62" s="347">
        <f t="shared" si="15"/>
        <v>0</v>
      </c>
      <c r="V62" s="349">
        <f t="shared" si="15"/>
        <v>25893</v>
      </c>
      <c r="W62" s="349">
        <f t="shared" si="15"/>
        <v>25893</v>
      </c>
      <c r="X62" s="347">
        <f t="shared" si="15"/>
        <v>0</v>
      </c>
      <c r="Y62" s="349">
        <f t="shared" si="15"/>
        <v>25893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>
        <v>25893</v>
      </c>
      <c r="T66" s="112"/>
      <c r="U66" s="112"/>
      <c r="V66" s="111">
        <v>25893</v>
      </c>
      <c r="W66" s="111">
        <v>25893</v>
      </c>
      <c r="X66" s="112"/>
      <c r="Y66" s="111">
        <v>25893</v>
      </c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296618</v>
      </c>
      <c r="H40" s="343">
        <f t="shared" si="9"/>
        <v>345199</v>
      </c>
      <c r="I40" s="343">
        <f t="shared" si="9"/>
        <v>0</v>
      </c>
      <c r="J40" s="345">
        <f t="shared" si="9"/>
        <v>641817</v>
      </c>
      <c r="K40" s="345">
        <f t="shared" si="9"/>
        <v>132092</v>
      </c>
      <c r="L40" s="343">
        <f t="shared" si="9"/>
        <v>0</v>
      </c>
      <c r="M40" s="343">
        <f t="shared" si="9"/>
        <v>0</v>
      </c>
      <c r="N40" s="345">
        <f t="shared" si="9"/>
        <v>132092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773909</v>
      </c>
      <c r="X40" s="343">
        <f t="shared" si="9"/>
        <v>0</v>
      </c>
      <c r="Y40" s="345">
        <f t="shared" si="9"/>
        <v>773909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>
        <v>2193</v>
      </c>
      <c r="I41" s="362"/>
      <c r="J41" s="364">
        <v>2193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2193</v>
      </c>
      <c r="X41" s="362"/>
      <c r="Y41" s="364">
        <v>2193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26245</v>
      </c>
      <c r="H44" s="54">
        <v>26334</v>
      </c>
      <c r="I44" s="54"/>
      <c r="J44" s="53">
        <v>52579</v>
      </c>
      <c r="K44" s="53">
        <v>132092</v>
      </c>
      <c r="L44" s="54"/>
      <c r="M44" s="54"/>
      <c r="N44" s="53">
        <v>132092</v>
      </c>
      <c r="O44" s="53"/>
      <c r="P44" s="54"/>
      <c r="Q44" s="54"/>
      <c r="R44" s="53"/>
      <c r="S44" s="53"/>
      <c r="T44" s="54"/>
      <c r="U44" s="54"/>
      <c r="V44" s="53"/>
      <c r="W44" s="53">
        <v>184671</v>
      </c>
      <c r="X44" s="54"/>
      <c r="Y44" s="53">
        <v>184671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270373</v>
      </c>
      <c r="H48" s="54">
        <v>316672</v>
      </c>
      <c r="I48" s="54"/>
      <c r="J48" s="53">
        <v>587045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587045</v>
      </c>
      <c r="X48" s="54"/>
      <c r="Y48" s="53">
        <v>587045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296618</v>
      </c>
      <c r="H60" s="219">
        <f t="shared" si="14"/>
        <v>345199</v>
      </c>
      <c r="I60" s="219">
        <f t="shared" si="14"/>
        <v>0</v>
      </c>
      <c r="J60" s="264">
        <f t="shared" si="14"/>
        <v>641817</v>
      </c>
      <c r="K60" s="264">
        <f t="shared" si="14"/>
        <v>132092</v>
      </c>
      <c r="L60" s="219">
        <f t="shared" si="14"/>
        <v>0</v>
      </c>
      <c r="M60" s="219">
        <f t="shared" si="14"/>
        <v>0</v>
      </c>
      <c r="N60" s="264">
        <f t="shared" si="14"/>
        <v>132092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773909</v>
      </c>
      <c r="X60" s="219">
        <f t="shared" si="14"/>
        <v>0</v>
      </c>
      <c r="Y60" s="264">
        <f t="shared" si="14"/>
        <v>773909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2017-08-01T09:33:57Z</dcterms:created>
  <dcterms:modified xsi:type="dcterms:W3CDTF">2017-08-01T09:34:00Z</dcterms:modified>
  <cp:category/>
  <cp:version/>
  <cp:contentType/>
  <cp:contentStatus/>
</cp:coreProperties>
</file>