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<sst xmlns="http://schemas.openxmlformats.org/spreadsheetml/2006/main" count="857" uniqueCount="303">
  <si>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Bitou(WC047)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</si>
  <si>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</si>
  <si>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</si>
  <si>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</si>
  <si>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</si>
  <si>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</si>
  <si>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</si>
  <si>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</si>
  <si>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</si>
  <si>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</si>
  <si>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</si>
  <si>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</si>
  <si>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</si>
  <si>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</si>
  <si>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</si>
  <si>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</si>
  <si>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</si>
  <si>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</si>
  <si>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</si>
  <si>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</si>
  <si>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</si>
  <si>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</si>
  <si>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</si>
  <si>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</si>
  <si>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</si>
  <si>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</si>
  <si>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</si>
  <si>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</si>
  <si>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</si>
  <si>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</si>
  <si>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</si>
  <si>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</si>
  <si>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</si>
  <si>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</si>
  <si>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</si>
  <si>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</si>
  <si>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</si>
  <si>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</si>
  <si>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</si>
  <si>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</si>
  <si>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</si>
  <si>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</si>
  <si>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</si>
  <si>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</si>
  <si>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</si>
  <si>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</si>
  <si>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</si>
  <si>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</si>
  <si>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</si>
  <si>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</si>
  <si>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</si>
  <si>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</si>
  <si>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</si>
  <si>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</si>
  <si>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</si>
  <si>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</si>
  <si>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</si>
  <si>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</si>
  <si>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</si>
  <si>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</si>
  <si>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</si>
  <si>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</si>
  <si>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</si>
  <si>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</si>
  <si>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</si>
  <si>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</si>
  <si>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</si>
  <si>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</si>
  <si>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</si>
  <si>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</si>
  <si>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Bitou(WC047)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</si>
  <si>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</si>
  <si>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</si>
  <si>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</si>
  <si>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</si>
  <si>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</si>
  <si>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</si>
  <si>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</si>
  <si>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</si>
  <si>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</si>
  <si>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</si>
  <si>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</si>
  <si>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</si>
  <si>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</si>
  <si>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</si>
  <si>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</si>
  <si>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</si>
  <si>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</si>
  <si>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</si>
  <si>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</si>
  <si>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</si>
  <si>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</si>
  <si>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</si>
  <si>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</si>
  <si>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</si>
  <si>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</si>
  <si>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</si>
  <si>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</si>
  <si>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</si>
  <si>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</si>
  <si>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Bitou(WC047)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</si>
  <si>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</si>
  <si>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</si>
  <si>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</si>
  <si>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</si>
  <si>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</si>
  <si>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</si>
  <si>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</si>
  <si>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</si>
  <si>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</si>
  <si>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</si>
  <si>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</si>
  <si>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</si>
  <si>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</si>
  <si>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</si>
  <si>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</si>
  <si>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</si>
  <si>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</si>
  <si>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</si>
  <si>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</si>
  <si>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</si>
  <si>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</si>
  <si>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</si>
  <si>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</si>
  <si>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</si>
  <si>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</si>
  <si>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</si>
  <si>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</si>
  <si>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</si>
  <si>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Bitou(WC047)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</si>
  <si>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</si>
  <si>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</si>
  <si>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</si>
  <si>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</si>
  <si>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</si>
  <si>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</si>
  <si>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</si>
  <si>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</si>
  <si>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</si>
  <si>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</si>
  <si>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Bitou(WC047)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</si>
  <si>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</si>
  <si>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</si>
  <si>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</si>
  <si>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</si>
  <si>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</si>
  <si>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</si>
  <si>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</si>
  <si>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</si>
  <si>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</si>
  <si>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</si>
  <si>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</si>
  <si>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</si>
  <si>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</si>
  <si>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</si>
  <si>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</si>
  <si>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</si>
  <si>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</si>
  <si>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</si>
  <si>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</si>
  <si>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</si>
  <si>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</si>
  <si>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</si>
  <si>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</si>
  <si>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</si>
  <si>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</si>
  <si>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</si>
  <si>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</si>
  <si>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</si>
  <si>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</si>
  <si>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</si>
  <si>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</si>
  <si>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</si>
  <si>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</si>
  <si>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Bitou(WC047)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</si>
  <si>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</si>
  <si>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</si>
  <si>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</si>
  <si>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</si>
  <si>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</si>
  <si>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</si>
  <si>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</si>
  <si>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</si>
  <si>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</si>
  <si>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</si>
  <si>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</si>
  <si>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</si>
  <si>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</si>
  <si>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</si>
  <si>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</si>
  <si>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</si>
  <si>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</si>
  <si>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</si>
  <si>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</si>
  <si>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</si>
  <si>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</si>
  <si>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</si>
  <si>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</si>
  <si>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</si>
  <si>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</si>
  <si>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</si>
  <si>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</si>
  <si>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Bitou(WC047)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</si>
  <si>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</si>
  <si>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</si>
  <si>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</si>
  <si>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</si>
  <si>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</si>
  <si>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</si>
  <si>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</si>
  <si>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</si>
  <si>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</si>
  <si>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</si>
  <si>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</si>
  <si>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</si>
  <si>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</si>
  <si>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</si>
  <si>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</si>
  <si>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</si>
  <si>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</si>
  <si>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</si>
  <si>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</si>
  <si>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</si>
  <si>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</si>
  <si>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</si>
  <si>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</si>
  <si>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</si>
  <si>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Bitou(WC047)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</si>
  <si>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</si>
  <si>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</si>
  <si>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</si>
  <si>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</si>
  <si>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</si>
  <si>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</si>
  <si>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</si>
  <si>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</si>
  <si>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</si>
  <si>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</si>
  <si>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</si>
  <si>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</si>
  <si>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</si>
  <si>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</si>
  <si>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</si>
  <si>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</si>
  <si>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</si>
  <si>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</si>
  <si>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</si>
  <si>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</si>
  <si>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</si>
  <si>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</si>
  <si>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</si>
  <si>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</si>
  <si>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</si>
  <si>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</si>
  <si>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</si>
  <si>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</si>
  <si>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</si>
  <si>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</si>
  <si>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</si>
  <si>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</si>
  <si>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</si>
  <si>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</si>
  <si>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</si>
  <si>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Bitou(WC047)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</si>
  <si>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</si>
  <si>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</si>
  <si>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Western Cape: Bitou(WC047)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</si>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</sst>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108386833</v>
      </c>
      <c r="C5" s="19">
        <v>0</v>
      </c>
      <c r="D5" s="59">
        <v>116784857</v>
      </c>
      <c r="E5" s="60">
        <v>114913089</v>
      </c>
      <c r="F5" s="60">
        <v>113306474</v>
      </c>
      <c r="G5" s="60">
        <v>151956</v>
      </c>
      <c r="H5" s="60">
        <v>118119</v>
      </c>
      <c r="I5" s="60">
        <v>113576549</v>
      </c>
      <c r="J5" s="60">
        <v>-113312</v>
      </c>
      <c r="K5" s="60">
        <v>145684</v>
      </c>
      <c r="L5" s="60">
        <v>21068</v>
      </c>
      <c r="M5" s="60">
        <v>53440</v>
      </c>
      <c r="N5" s="60">
        <v>-67714</v>
      </c>
      <c r="O5" s="60">
        <v>105746</v>
      </c>
      <c r="P5" s="60">
        <v>120873</v>
      </c>
      <c r="Q5" s="60">
        <v>158905</v>
      </c>
      <c r="R5" s="60">
        <v>85016</v>
      </c>
      <c r="S5" s="60">
        <v>281230</v>
      </c>
      <c r="T5" s="60">
        <v>-63144</v>
      </c>
      <c r="U5" s="60">
        <v>303102</v>
      </c>
      <c r="V5" s="60">
        <v>114091996</v>
      </c>
      <c r="W5" s="60">
        <v>116784857</v>
      </c>
      <c r="X5" s="60">
        <v>-2692861</v>
      </c>
      <c r="Y5" s="61">
        <v>-2.31</v>
      </c>
      <c r="Z5" s="62">
        <v>114913089</v>
      </c>
    </row>
    <row r="6" spans="1:26" ht="12.75">
      <c r="A6" s="58" t="s">
        <v>32</v>
      </c>
      <c r="B6" s="19">
        <v>220592611</v>
      </c>
      <c r="C6" s="19">
        <v>0</v>
      </c>
      <c r="D6" s="59">
        <v>239503532</v>
      </c>
      <c r="E6" s="60">
        <v>247514640</v>
      </c>
      <c r="F6" s="60">
        <v>96407871</v>
      </c>
      <c r="G6" s="60">
        <v>13648350</v>
      </c>
      <c r="H6" s="60">
        <v>12657299</v>
      </c>
      <c r="I6" s="60">
        <v>122713520</v>
      </c>
      <c r="J6" s="60">
        <v>12427044</v>
      </c>
      <c r="K6" s="60">
        <v>12349994</v>
      </c>
      <c r="L6" s="60">
        <v>11297187</v>
      </c>
      <c r="M6" s="60">
        <v>36074225</v>
      </c>
      <c r="N6" s="60">
        <v>16691166</v>
      </c>
      <c r="O6" s="60">
        <v>14404514</v>
      </c>
      <c r="P6" s="60">
        <v>12403084</v>
      </c>
      <c r="Q6" s="60">
        <v>43498764</v>
      </c>
      <c r="R6" s="60">
        <v>12641902</v>
      </c>
      <c r="S6" s="60">
        <v>14707660</v>
      </c>
      <c r="T6" s="60">
        <v>11631698</v>
      </c>
      <c r="U6" s="60">
        <v>38981260</v>
      </c>
      <c r="V6" s="60">
        <v>241267769</v>
      </c>
      <c r="W6" s="60">
        <v>239503532</v>
      </c>
      <c r="X6" s="60">
        <v>1764237</v>
      </c>
      <c r="Y6" s="61">
        <v>0.74</v>
      </c>
      <c r="Z6" s="62">
        <v>247514640</v>
      </c>
    </row>
    <row r="7" spans="1:26" ht="12.75">
      <c r="A7" s="58" t="s">
        <v>33</v>
      </c>
      <c r="B7" s="19">
        <v>8923281</v>
      </c>
      <c r="C7" s="19">
        <v>0</v>
      </c>
      <c r="D7" s="59">
        <v>5828297</v>
      </c>
      <c r="E7" s="60">
        <v>8174568</v>
      </c>
      <c r="F7" s="60">
        <v>827508</v>
      </c>
      <c r="G7" s="60">
        <v>521518</v>
      </c>
      <c r="H7" s="60">
        <v>485207</v>
      </c>
      <c r="I7" s="60">
        <v>1834233</v>
      </c>
      <c r="J7" s="60">
        <v>387419</v>
      </c>
      <c r="K7" s="60">
        <v>753868</v>
      </c>
      <c r="L7" s="60">
        <v>345670</v>
      </c>
      <c r="M7" s="60">
        <v>1486957</v>
      </c>
      <c r="N7" s="60">
        <v>2120543</v>
      </c>
      <c r="O7" s="60">
        <v>395785</v>
      </c>
      <c r="P7" s="60">
        <v>483600</v>
      </c>
      <c r="Q7" s="60">
        <v>2999928</v>
      </c>
      <c r="R7" s="60">
        <v>169109</v>
      </c>
      <c r="S7" s="60">
        <v>1833666</v>
      </c>
      <c r="T7" s="60">
        <v>997988</v>
      </c>
      <c r="U7" s="60">
        <v>3000763</v>
      </c>
      <c r="V7" s="60">
        <v>9321881</v>
      </c>
      <c r="W7" s="60">
        <v>5828297</v>
      </c>
      <c r="X7" s="60">
        <v>3493584</v>
      </c>
      <c r="Y7" s="61">
        <v>59.94</v>
      </c>
      <c r="Z7" s="62">
        <v>8174568</v>
      </c>
    </row>
    <row r="8" spans="1:26" ht="12.75">
      <c r="A8" s="58" t="s">
        <v>34</v>
      </c>
      <c r="B8" s="19">
        <v>103329585</v>
      </c>
      <c r="C8" s="19">
        <v>0</v>
      </c>
      <c r="D8" s="59">
        <v>104229657</v>
      </c>
      <c r="E8" s="60">
        <v>97097285</v>
      </c>
      <c r="F8" s="60">
        <v>28534661</v>
      </c>
      <c r="G8" s="60">
        <v>2840507</v>
      </c>
      <c r="H8" s="60">
        <v>5600470</v>
      </c>
      <c r="I8" s="60">
        <v>36975638</v>
      </c>
      <c r="J8" s="60">
        <v>4510138</v>
      </c>
      <c r="K8" s="60">
        <v>4707446</v>
      </c>
      <c r="L8" s="60">
        <v>26057575</v>
      </c>
      <c r="M8" s="60">
        <v>35275159</v>
      </c>
      <c r="N8" s="60">
        <v>1356433</v>
      </c>
      <c r="O8" s="60">
        <v>1936407</v>
      </c>
      <c r="P8" s="60">
        <v>19234602</v>
      </c>
      <c r="Q8" s="60">
        <v>22527442</v>
      </c>
      <c r="R8" s="60">
        <v>1189684</v>
      </c>
      <c r="S8" s="60">
        <v>1063709</v>
      </c>
      <c r="T8" s="60">
        <v>2420560</v>
      </c>
      <c r="U8" s="60">
        <v>4673953</v>
      </c>
      <c r="V8" s="60">
        <v>99452192</v>
      </c>
      <c r="W8" s="60">
        <v>104229657</v>
      </c>
      <c r="X8" s="60">
        <v>-4777465</v>
      </c>
      <c r="Y8" s="61">
        <v>-4.58</v>
      </c>
      <c r="Z8" s="62">
        <v>97097285</v>
      </c>
    </row>
    <row r="9" spans="1:26" ht="12.75">
      <c r="A9" s="58" t="s">
        <v>35</v>
      </c>
      <c r="B9" s="19">
        <v>56583963</v>
      </c>
      <c r="C9" s="19">
        <v>0</v>
      </c>
      <c r="D9" s="59">
        <v>47139571</v>
      </c>
      <c r="E9" s="60">
        <v>45573463</v>
      </c>
      <c r="F9" s="60">
        <v>2112795</v>
      </c>
      <c r="G9" s="60">
        <v>2101606</v>
      </c>
      <c r="H9" s="60">
        <v>1131590</v>
      </c>
      <c r="I9" s="60">
        <v>5345991</v>
      </c>
      <c r="J9" s="60">
        <v>2492663</v>
      </c>
      <c r="K9" s="60">
        <v>1980674</v>
      </c>
      <c r="L9" s="60">
        <v>3865839</v>
      </c>
      <c r="M9" s="60">
        <v>8339176</v>
      </c>
      <c r="N9" s="60">
        <v>2326635</v>
      </c>
      <c r="O9" s="60">
        <v>3091934</v>
      </c>
      <c r="P9" s="60">
        <v>2805193</v>
      </c>
      <c r="Q9" s="60">
        <v>8223762</v>
      </c>
      <c r="R9" s="60">
        <v>2921911</v>
      </c>
      <c r="S9" s="60">
        <v>2782710</v>
      </c>
      <c r="T9" s="60">
        <v>1586541</v>
      </c>
      <c r="U9" s="60">
        <v>7291162</v>
      </c>
      <c r="V9" s="60">
        <v>29200091</v>
      </c>
      <c r="W9" s="60">
        <v>47139571</v>
      </c>
      <c r="X9" s="60">
        <v>-17939480</v>
      </c>
      <c r="Y9" s="61">
        <v>-38.06</v>
      </c>
      <c r="Z9" s="62">
        <v>45573463</v>
      </c>
    </row>
    <row r="10" spans="1:26" ht="22.5">
      <c r="A10" s="63" t="s">
        <v>278</v>
      </c>
      <c r="B10" s="64">
        <f>SUM(B5:B9)</f>
        <v>497816273</v>
      </c>
      <c r="C10" s="64">
        <f>SUM(C5:C9)</f>
        <v>0</v>
      </c>
      <c r="D10" s="65">
        <f aca="true" t="shared" si="0" ref="D10:Z10">SUM(D5:D9)</f>
        <v>513485914</v>
      </c>
      <c r="E10" s="66">
        <f t="shared" si="0"/>
        <v>513273045</v>
      </c>
      <c r="F10" s="66">
        <f t="shared" si="0"/>
        <v>241189309</v>
      </c>
      <c r="G10" s="66">
        <f t="shared" si="0"/>
        <v>19263937</v>
      </c>
      <c r="H10" s="66">
        <f t="shared" si="0"/>
        <v>19992685</v>
      </c>
      <c r="I10" s="66">
        <f t="shared" si="0"/>
        <v>280445931</v>
      </c>
      <c r="J10" s="66">
        <f t="shared" si="0"/>
        <v>19703952</v>
      </c>
      <c r="K10" s="66">
        <f t="shared" si="0"/>
        <v>19937666</v>
      </c>
      <c r="L10" s="66">
        <f t="shared" si="0"/>
        <v>41587339</v>
      </c>
      <c r="M10" s="66">
        <f t="shared" si="0"/>
        <v>81228957</v>
      </c>
      <c r="N10" s="66">
        <f t="shared" si="0"/>
        <v>22427063</v>
      </c>
      <c r="O10" s="66">
        <f t="shared" si="0"/>
        <v>19934386</v>
      </c>
      <c r="P10" s="66">
        <f t="shared" si="0"/>
        <v>35047352</v>
      </c>
      <c r="Q10" s="66">
        <f t="shared" si="0"/>
        <v>77408801</v>
      </c>
      <c r="R10" s="66">
        <f t="shared" si="0"/>
        <v>17007622</v>
      </c>
      <c r="S10" s="66">
        <f t="shared" si="0"/>
        <v>20668975</v>
      </c>
      <c r="T10" s="66">
        <f t="shared" si="0"/>
        <v>16573643</v>
      </c>
      <c r="U10" s="66">
        <f t="shared" si="0"/>
        <v>54250240</v>
      </c>
      <c r="V10" s="66">
        <f t="shared" si="0"/>
        <v>493333929</v>
      </c>
      <c r="W10" s="66">
        <f t="shared" si="0"/>
        <v>513485914</v>
      </c>
      <c r="X10" s="66">
        <f t="shared" si="0"/>
        <v>-20151985</v>
      </c>
      <c r="Y10" s="67">
        <f>+IF(W10&lt;&gt;0,(X10/W10)*100,0)</f>
        <v>-3.924544851292649</v>
      </c>
      <c r="Z10" s="68">
        <f t="shared" si="0"/>
        <v>513273045</v>
      </c>
    </row>
    <row r="11" spans="1:26" ht="12.75">
      <c r="A11" s="58" t="s">
        <v>37</v>
      </c>
      <c r="B11" s="19">
        <v>167735749</v>
      </c>
      <c r="C11" s="19">
        <v>0</v>
      </c>
      <c r="D11" s="59">
        <v>195309495</v>
      </c>
      <c r="E11" s="60">
        <v>190291707</v>
      </c>
      <c r="F11" s="60">
        <v>14095797</v>
      </c>
      <c r="G11" s="60">
        <v>14211206</v>
      </c>
      <c r="H11" s="60">
        <v>16842823</v>
      </c>
      <c r="I11" s="60">
        <v>45149826</v>
      </c>
      <c r="J11" s="60">
        <v>13892005</v>
      </c>
      <c r="K11" s="60">
        <v>21531223</v>
      </c>
      <c r="L11" s="60">
        <v>15028702</v>
      </c>
      <c r="M11" s="60">
        <v>50451930</v>
      </c>
      <c r="N11" s="60">
        <v>15293303</v>
      </c>
      <c r="O11" s="60">
        <v>15149611</v>
      </c>
      <c r="P11" s="60">
        <v>14821572</v>
      </c>
      <c r="Q11" s="60">
        <v>45264486</v>
      </c>
      <c r="R11" s="60">
        <v>14791287</v>
      </c>
      <c r="S11" s="60">
        <v>15088967</v>
      </c>
      <c r="T11" s="60">
        <v>16601788</v>
      </c>
      <c r="U11" s="60">
        <v>46482042</v>
      </c>
      <c r="V11" s="60">
        <v>187348284</v>
      </c>
      <c r="W11" s="60">
        <v>195309495</v>
      </c>
      <c r="X11" s="60">
        <v>-7961211</v>
      </c>
      <c r="Y11" s="61">
        <v>-4.08</v>
      </c>
      <c r="Z11" s="62">
        <v>190291707</v>
      </c>
    </row>
    <row r="12" spans="1:26" ht="12.75">
      <c r="A12" s="58" t="s">
        <v>38</v>
      </c>
      <c r="B12" s="19">
        <v>5250182</v>
      </c>
      <c r="C12" s="19">
        <v>0</v>
      </c>
      <c r="D12" s="59">
        <v>5596800</v>
      </c>
      <c r="E12" s="60">
        <v>4810000</v>
      </c>
      <c r="F12" s="60">
        <v>433076</v>
      </c>
      <c r="G12" s="60">
        <v>473836</v>
      </c>
      <c r="H12" s="60">
        <v>429839</v>
      </c>
      <c r="I12" s="60">
        <v>1336751</v>
      </c>
      <c r="J12" s="60">
        <v>441985</v>
      </c>
      <c r="K12" s="60">
        <v>576829</v>
      </c>
      <c r="L12" s="60">
        <v>330831</v>
      </c>
      <c r="M12" s="60">
        <v>1349645</v>
      </c>
      <c r="N12" s="60">
        <v>417131</v>
      </c>
      <c r="O12" s="60">
        <v>419071</v>
      </c>
      <c r="P12" s="60">
        <v>374231</v>
      </c>
      <c r="Q12" s="60">
        <v>1210433</v>
      </c>
      <c r="R12" s="60">
        <v>382371</v>
      </c>
      <c r="S12" s="60">
        <v>398507</v>
      </c>
      <c r="T12" s="60">
        <v>429240</v>
      </c>
      <c r="U12" s="60">
        <v>1210118</v>
      </c>
      <c r="V12" s="60">
        <v>5106947</v>
      </c>
      <c r="W12" s="60">
        <v>5596800</v>
      </c>
      <c r="X12" s="60">
        <v>-489853</v>
      </c>
      <c r="Y12" s="61">
        <v>-8.75</v>
      </c>
      <c r="Z12" s="62">
        <v>4810000</v>
      </c>
    </row>
    <row r="13" spans="1:26" ht="12.75">
      <c r="A13" s="58" t="s">
        <v>279</v>
      </c>
      <c r="B13" s="19">
        <v>21455953</v>
      </c>
      <c r="C13" s="19">
        <v>0</v>
      </c>
      <c r="D13" s="59">
        <v>22730868</v>
      </c>
      <c r="E13" s="60">
        <v>22730868</v>
      </c>
      <c r="F13" s="60">
        <v>0</v>
      </c>
      <c r="G13" s="60">
        <v>0</v>
      </c>
      <c r="H13" s="60">
        <v>5536651</v>
      </c>
      <c r="I13" s="60">
        <v>5536651</v>
      </c>
      <c r="J13" s="60">
        <v>0</v>
      </c>
      <c r="K13" s="60">
        <v>3846457</v>
      </c>
      <c r="L13" s="60">
        <v>1966525</v>
      </c>
      <c r="M13" s="60">
        <v>5812982</v>
      </c>
      <c r="N13" s="60">
        <v>0</v>
      </c>
      <c r="O13" s="60">
        <v>3944713</v>
      </c>
      <c r="P13" s="60">
        <v>2132926</v>
      </c>
      <c r="Q13" s="60">
        <v>6077639</v>
      </c>
      <c r="R13" s="60">
        <v>2107076</v>
      </c>
      <c r="S13" s="60">
        <v>2224839</v>
      </c>
      <c r="T13" s="60">
        <v>2202499</v>
      </c>
      <c r="U13" s="60">
        <v>6534414</v>
      </c>
      <c r="V13" s="60">
        <v>23961686</v>
      </c>
      <c r="W13" s="60">
        <v>22730868</v>
      </c>
      <c r="X13" s="60">
        <v>1230818</v>
      </c>
      <c r="Y13" s="61">
        <v>5.41</v>
      </c>
      <c r="Z13" s="62">
        <v>22730868</v>
      </c>
    </row>
    <row r="14" spans="1:26" ht="12.75">
      <c r="A14" s="58" t="s">
        <v>40</v>
      </c>
      <c r="B14" s="19">
        <v>16336022</v>
      </c>
      <c r="C14" s="19">
        <v>0</v>
      </c>
      <c r="D14" s="59">
        <v>15317550</v>
      </c>
      <c r="E14" s="60">
        <v>15063317</v>
      </c>
      <c r="F14" s="60">
        <v>88743</v>
      </c>
      <c r="G14" s="60">
        <v>97367</v>
      </c>
      <c r="H14" s="60">
        <v>93870</v>
      </c>
      <c r="I14" s="60">
        <v>279980</v>
      </c>
      <c r="J14" s="60">
        <v>84343</v>
      </c>
      <c r="K14" s="60">
        <v>818399</v>
      </c>
      <c r="L14" s="60">
        <v>6628128</v>
      </c>
      <c r="M14" s="60">
        <v>7530870</v>
      </c>
      <c r="N14" s="60">
        <v>138747</v>
      </c>
      <c r="O14" s="60">
        <v>110192</v>
      </c>
      <c r="P14" s="60">
        <v>111223</v>
      </c>
      <c r="Q14" s="60">
        <v>360162</v>
      </c>
      <c r="R14" s="60">
        <v>106412</v>
      </c>
      <c r="S14" s="60">
        <v>642040</v>
      </c>
      <c r="T14" s="60">
        <v>6126971</v>
      </c>
      <c r="U14" s="60">
        <v>6875423</v>
      </c>
      <c r="V14" s="60">
        <v>15046435</v>
      </c>
      <c r="W14" s="60">
        <v>15317550</v>
      </c>
      <c r="X14" s="60">
        <v>-271115</v>
      </c>
      <c r="Y14" s="61">
        <v>-1.77</v>
      </c>
      <c r="Z14" s="62">
        <v>15063317</v>
      </c>
    </row>
    <row r="15" spans="1:26" ht="12.75">
      <c r="A15" s="58" t="s">
        <v>41</v>
      </c>
      <c r="B15" s="19">
        <v>88637664</v>
      </c>
      <c r="C15" s="19">
        <v>0</v>
      </c>
      <c r="D15" s="59">
        <v>94250498</v>
      </c>
      <c r="E15" s="60">
        <v>97966221</v>
      </c>
      <c r="F15" s="60">
        <v>11041047</v>
      </c>
      <c r="G15" s="60">
        <v>12472987</v>
      </c>
      <c r="H15" s="60">
        <v>11943735</v>
      </c>
      <c r="I15" s="60">
        <v>35457769</v>
      </c>
      <c r="J15" s="60">
        <v>7749216</v>
      </c>
      <c r="K15" s="60">
        <v>7165074</v>
      </c>
      <c r="L15" s="60">
        <v>7904397</v>
      </c>
      <c r="M15" s="60">
        <v>22818687</v>
      </c>
      <c r="N15" s="60">
        <v>9677006</v>
      </c>
      <c r="O15" s="60">
        <v>8205746</v>
      </c>
      <c r="P15" s="60">
        <v>13783057</v>
      </c>
      <c r="Q15" s="60">
        <v>31665809</v>
      </c>
      <c r="R15" s="60">
        <v>1433715</v>
      </c>
      <c r="S15" s="60">
        <v>-1640081</v>
      </c>
      <c r="T15" s="60">
        <v>8448927</v>
      </c>
      <c r="U15" s="60">
        <v>8242561</v>
      </c>
      <c r="V15" s="60">
        <v>98184826</v>
      </c>
      <c r="W15" s="60">
        <v>94250498</v>
      </c>
      <c r="X15" s="60">
        <v>3934328</v>
      </c>
      <c r="Y15" s="61">
        <v>4.17</v>
      </c>
      <c r="Z15" s="62">
        <v>97966221</v>
      </c>
    </row>
    <row r="16" spans="1:26" ht="12.75">
      <c r="A16" s="69" t="s">
        <v>42</v>
      </c>
      <c r="B16" s="19">
        <v>4200000</v>
      </c>
      <c r="C16" s="19">
        <v>0</v>
      </c>
      <c r="D16" s="59">
        <v>3631670</v>
      </c>
      <c r="E16" s="60">
        <v>4231670</v>
      </c>
      <c r="F16" s="60">
        <v>875000</v>
      </c>
      <c r="G16" s="60">
        <v>0</v>
      </c>
      <c r="H16" s="60">
        <v>0</v>
      </c>
      <c r="I16" s="60">
        <v>875000</v>
      </c>
      <c r="J16" s="60">
        <v>875000</v>
      </c>
      <c r="K16" s="60">
        <v>0</v>
      </c>
      <c r="L16" s="60">
        <v>1750000</v>
      </c>
      <c r="M16" s="60">
        <v>2625000</v>
      </c>
      <c r="N16" s="60">
        <v>0</v>
      </c>
      <c r="O16" s="60">
        <v>0</v>
      </c>
      <c r="P16" s="60">
        <v>0</v>
      </c>
      <c r="Q16" s="60">
        <v>0</v>
      </c>
      <c r="R16" s="60">
        <v>500000</v>
      </c>
      <c r="S16" s="60">
        <v>0</v>
      </c>
      <c r="T16" s="60">
        <v>0</v>
      </c>
      <c r="U16" s="60">
        <v>500000</v>
      </c>
      <c r="V16" s="60">
        <v>4000000</v>
      </c>
      <c r="W16" s="60">
        <v>3631670</v>
      </c>
      <c r="X16" s="60">
        <v>368330</v>
      </c>
      <c r="Y16" s="61">
        <v>10.14</v>
      </c>
      <c r="Z16" s="62">
        <v>4231670</v>
      </c>
    </row>
    <row r="17" spans="1:26" ht="12.75">
      <c r="A17" s="58" t="s">
        <v>43</v>
      </c>
      <c r="B17" s="19">
        <v>156954471</v>
      </c>
      <c r="C17" s="19">
        <v>0</v>
      </c>
      <c r="D17" s="59">
        <v>185551465</v>
      </c>
      <c r="E17" s="60">
        <v>203308358</v>
      </c>
      <c r="F17" s="60">
        <v>3117949</v>
      </c>
      <c r="G17" s="60">
        <v>7776766</v>
      </c>
      <c r="H17" s="60">
        <v>11521275</v>
      </c>
      <c r="I17" s="60">
        <v>22415990</v>
      </c>
      <c r="J17" s="60">
        <v>10035348</v>
      </c>
      <c r="K17" s="60">
        <v>17223672</v>
      </c>
      <c r="L17" s="60">
        <v>13970891</v>
      </c>
      <c r="M17" s="60">
        <v>41229911</v>
      </c>
      <c r="N17" s="60">
        <v>11504190</v>
      </c>
      <c r="O17" s="60">
        <v>12684248</v>
      </c>
      <c r="P17" s="60">
        <v>14535422</v>
      </c>
      <c r="Q17" s="60">
        <v>38723860</v>
      </c>
      <c r="R17" s="60">
        <v>10609638</v>
      </c>
      <c r="S17" s="60">
        <v>12487449</v>
      </c>
      <c r="T17" s="60">
        <v>25293238</v>
      </c>
      <c r="U17" s="60">
        <v>48390325</v>
      </c>
      <c r="V17" s="60">
        <v>150760086</v>
      </c>
      <c r="W17" s="60">
        <v>185551465</v>
      </c>
      <c r="X17" s="60">
        <v>-34791379</v>
      </c>
      <c r="Y17" s="61">
        <v>-18.75</v>
      </c>
      <c r="Z17" s="62">
        <v>203308358</v>
      </c>
    </row>
    <row r="18" spans="1:26" ht="12.75">
      <c r="A18" s="70" t="s">
        <v>44</v>
      </c>
      <c r="B18" s="71">
        <f>SUM(B11:B17)</f>
        <v>460570041</v>
      </c>
      <c r="C18" s="71">
        <f>SUM(C11:C17)</f>
        <v>0</v>
      </c>
      <c r="D18" s="72">
        <f aca="true" t="shared" si="1" ref="D18:Z18">SUM(D11:D17)</f>
        <v>522388346</v>
      </c>
      <c r="E18" s="73">
        <f t="shared" si="1"/>
        <v>538402141</v>
      </c>
      <c r="F18" s="73">
        <f t="shared" si="1"/>
        <v>29651612</v>
      </c>
      <c r="G18" s="73">
        <f t="shared" si="1"/>
        <v>35032162</v>
      </c>
      <c r="H18" s="73">
        <f t="shared" si="1"/>
        <v>46368193</v>
      </c>
      <c r="I18" s="73">
        <f t="shared" si="1"/>
        <v>111051967</v>
      </c>
      <c r="J18" s="73">
        <f t="shared" si="1"/>
        <v>33077897</v>
      </c>
      <c r="K18" s="73">
        <f t="shared" si="1"/>
        <v>51161654</v>
      </c>
      <c r="L18" s="73">
        <f t="shared" si="1"/>
        <v>47579474</v>
      </c>
      <c r="M18" s="73">
        <f t="shared" si="1"/>
        <v>131819025</v>
      </c>
      <c r="N18" s="73">
        <f t="shared" si="1"/>
        <v>37030377</v>
      </c>
      <c r="O18" s="73">
        <f t="shared" si="1"/>
        <v>40513581</v>
      </c>
      <c r="P18" s="73">
        <f t="shared" si="1"/>
        <v>45758431</v>
      </c>
      <c r="Q18" s="73">
        <f t="shared" si="1"/>
        <v>123302389</v>
      </c>
      <c r="R18" s="73">
        <f t="shared" si="1"/>
        <v>29930499</v>
      </c>
      <c r="S18" s="73">
        <f t="shared" si="1"/>
        <v>29201721</v>
      </c>
      <c r="T18" s="73">
        <f t="shared" si="1"/>
        <v>59102663</v>
      </c>
      <c r="U18" s="73">
        <f t="shared" si="1"/>
        <v>118234883</v>
      </c>
      <c r="V18" s="73">
        <f t="shared" si="1"/>
        <v>484408264</v>
      </c>
      <c r="W18" s="73">
        <f t="shared" si="1"/>
        <v>522388346</v>
      </c>
      <c r="X18" s="73">
        <f t="shared" si="1"/>
        <v>-37980082</v>
      </c>
      <c r="Y18" s="67">
        <f>+IF(W18&lt;&gt;0,(X18/W18)*100,0)</f>
        <v>-7.2704688553676124</v>
      </c>
      <c r="Z18" s="74">
        <f t="shared" si="1"/>
        <v>538402141</v>
      </c>
    </row>
    <row r="19" spans="1:26" ht="12.75">
      <c r="A19" s="70" t="s">
        <v>45</v>
      </c>
      <c r="B19" s="75">
        <f>+B10-B18</f>
        <v>37246232</v>
      </c>
      <c r="C19" s="75">
        <f>+C10-C18</f>
        <v>0</v>
      </c>
      <c r="D19" s="76">
        <f aca="true" t="shared" si="2" ref="D19:Z19">+D10-D18</f>
        <v>-8902432</v>
      </c>
      <c r="E19" s="77">
        <f t="shared" si="2"/>
        <v>-25129096</v>
      </c>
      <c r="F19" s="77">
        <f t="shared" si="2"/>
        <v>211537697</v>
      </c>
      <c r="G19" s="77">
        <f t="shared" si="2"/>
        <v>-15768225</v>
      </c>
      <c r="H19" s="77">
        <f t="shared" si="2"/>
        <v>-26375508</v>
      </c>
      <c r="I19" s="77">
        <f t="shared" si="2"/>
        <v>169393964</v>
      </c>
      <c r="J19" s="77">
        <f t="shared" si="2"/>
        <v>-13373945</v>
      </c>
      <c r="K19" s="77">
        <f t="shared" si="2"/>
        <v>-31223988</v>
      </c>
      <c r="L19" s="77">
        <f t="shared" si="2"/>
        <v>-5992135</v>
      </c>
      <c r="M19" s="77">
        <f t="shared" si="2"/>
        <v>-50590068</v>
      </c>
      <c r="N19" s="77">
        <f t="shared" si="2"/>
        <v>-14603314</v>
      </c>
      <c r="O19" s="77">
        <f t="shared" si="2"/>
        <v>-20579195</v>
      </c>
      <c r="P19" s="77">
        <f t="shared" si="2"/>
        <v>-10711079</v>
      </c>
      <c r="Q19" s="77">
        <f t="shared" si="2"/>
        <v>-45893588</v>
      </c>
      <c r="R19" s="77">
        <f t="shared" si="2"/>
        <v>-12922877</v>
      </c>
      <c r="S19" s="77">
        <f t="shared" si="2"/>
        <v>-8532746</v>
      </c>
      <c r="T19" s="77">
        <f t="shared" si="2"/>
        <v>-42529020</v>
      </c>
      <c r="U19" s="77">
        <f t="shared" si="2"/>
        <v>-63984643</v>
      </c>
      <c r="V19" s="77">
        <f t="shared" si="2"/>
        <v>8925665</v>
      </c>
      <c r="W19" s="77">
        <f>IF(E10=E18,0,W10-W18)</f>
        <v>-8902432</v>
      </c>
      <c r="X19" s="77">
        <f t="shared" si="2"/>
        <v>17828097</v>
      </c>
      <c r="Y19" s="78">
        <f>+IF(W19&lt;&gt;0,(X19/W19)*100,0)</f>
        <v>-200.26097363057644</v>
      </c>
      <c r="Z19" s="79">
        <f t="shared" si="2"/>
        <v>-25129096</v>
      </c>
    </row>
    <row r="20" spans="1:26" ht="12.75">
      <c r="A20" s="58" t="s">
        <v>46</v>
      </c>
      <c r="B20" s="19">
        <v>48956549</v>
      </c>
      <c r="C20" s="19">
        <v>0</v>
      </c>
      <c r="D20" s="59">
        <v>56960287</v>
      </c>
      <c r="E20" s="60">
        <v>75579319</v>
      </c>
      <c r="F20" s="60">
        <v>13833482</v>
      </c>
      <c r="G20" s="60">
        <v>4100865</v>
      </c>
      <c r="H20" s="60">
        <v>22016618</v>
      </c>
      <c r="I20" s="60">
        <v>39950965</v>
      </c>
      <c r="J20" s="60">
        <v>8368150</v>
      </c>
      <c r="K20" s="60">
        <v>7926731</v>
      </c>
      <c r="L20" s="60">
        <v>3972056</v>
      </c>
      <c r="M20" s="60">
        <v>20266937</v>
      </c>
      <c r="N20" s="60">
        <v>2516019</v>
      </c>
      <c r="O20" s="60">
        <v>3912570</v>
      </c>
      <c r="P20" s="60">
        <v>5146887</v>
      </c>
      <c r="Q20" s="60">
        <v>11575476</v>
      </c>
      <c r="R20" s="60">
        <v>3922038</v>
      </c>
      <c r="S20" s="60">
        <v>5081836</v>
      </c>
      <c r="T20" s="60">
        <v>6289949</v>
      </c>
      <c r="U20" s="60">
        <v>15293823</v>
      </c>
      <c r="V20" s="60">
        <v>87087201</v>
      </c>
      <c r="W20" s="60">
        <v>56960287</v>
      </c>
      <c r="X20" s="60">
        <v>30126914</v>
      </c>
      <c r="Y20" s="61">
        <v>52.89</v>
      </c>
      <c r="Z20" s="62">
        <v>75579319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86202781</v>
      </c>
      <c r="C22" s="86">
        <f>SUM(C19:C21)</f>
        <v>0</v>
      </c>
      <c r="D22" s="87">
        <f aca="true" t="shared" si="3" ref="D22:Z22">SUM(D19:D21)</f>
        <v>48057855</v>
      </c>
      <c r="E22" s="88">
        <f t="shared" si="3"/>
        <v>50450223</v>
      </c>
      <c r="F22" s="88">
        <f t="shared" si="3"/>
        <v>225371179</v>
      </c>
      <c r="G22" s="88">
        <f t="shared" si="3"/>
        <v>-11667360</v>
      </c>
      <c r="H22" s="88">
        <f t="shared" si="3"/>
        <v>-4358890</v>
      </c>
      <c r="I22" s="88">
        <f t="shared" si="3"/>
        <v>209344929</v>
      </c>
      <c r="J22" s="88">
        <f t="shared" si="3"/>
        <v>-5005795</v>
      </c>
      <c r="K22" s="88">
        <f t="shared" si="3"/>
        <v>-23297257</v>
      </c>
      <c r="L22" s="88">
        <f t="shared" si="3"/>
        <v>-2020079</v>
      </c>
      <c r="M22" s="88">
        <f t="shared" si="3"/>
        <v>-30323131</v>
      </c>
      <c r="N22" s="88">
        <f t="shared" si="3"/>
        <v>-12087295</v>
      </c>
      <c r="O22" s="88">
        <f t="shared" si="3"/>
        <v>-16666625</v>
      </c>
      <c r="P22" s="88">
        <f t="shared" si="3"/>
        <v>-5564192</v>
      </c>
      <c r="Q22" s="88">
        <f t="shared" si="3"/>
        <v>-34318112</v>
      </c>
      <c r="R22" s="88">
        <f t="shared" si="3"/>
        <v>-9000839</v>
      </c>
      <c r="S22" s="88">
        <f t="shared" si="3"/>
        <v>-3450910</v>
      </c>
      <c r="T22" s="88">
        <f t="shared" si="3"/>
        <v>-36239071</v>
      </c>
      <c r="U22" s="88">
        <f t="shared" si="3"/>
        <v>-48690820</v>
      </c>
      <c r="V22" s="88">
        <f t="shared" si="3"/>
        <v>96012866</v>
      </c>
      <c r="W22" s="88">
        <f t="shared" si="3"/>
        <v>48057855</v>
      </c>
      <c r="X22" s="88">
        <f t="shared" si="3"/>
        <v>47955011</v>
      </c>
      <c r="Y22" s="89">
        <f>+IF(W22&lt;&gt;0,(X22/W22)*100,0)</f>
        <v>99.78599960401895</v>
      </c>
      <c r="Z22" s="90">
        <f t="shared" si="3"/>
        <v>50450223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86202781</v>
      </c>
      <c r="C24" s="75">
        <f>SUM(C22:C23)</f>
        <v>0</v>
      </c>
      <c r="D24" s="76">
        <f aca="true" t="shared" si="4" ref="D24:Z24">SUM(D22:D23)</f>
        <v>48057855</v>
      </c>
      <c r="E24" s="77">
        <f t="shared" si="4"/>
        <v>50450223</v>
      </c>
      <c r="F24" s="77">
        <f t="shared" si="4"/>
        <v>225371179</v>
      </c>
      <c r="G24" s="77">
        <f t="shared" si="4"/>
        <v>-11667360</v>
      </c>
      <c r="H24" s="77">
        <f t="shared" si="4"/>
        <v>-4358890</v>
      </c>
      <c r="I24" s="77">
        <f t="shared" si="4"/>
        <v>209344929</v>
      </c>
      <c r="J24" s="77">
        <f t="shared" si="4"/>
        <v>-5005795</v>
      </c>
      <c r="K24" s="77">
        <f t="shared" si="4"/>
        <v>-23297257</v>
      </c>
      <c r="L24" s="77">
        <f t="shared" si="4"/>
        <v>-2020079</v>
      </c>
      <c r="M24" s="77">
        <f t="shared" si="4"/>
        <v>-30323131</v>
      </c>
      <c r="N24" s="77">
        <f t="shared" si="4"/>
        <v>-12087295</v>
      </c>
      <c r="O24" s="77">
        <f t="shared" si="4"/>
        <v>-16666625</v>
      </c>
      <c r="P24" s="77">
        <f t="shared" si="4"/>
        <v>-5564192</v>
      </c>
      <c r="Q24" s="77">
        <f t="shared" si="4"/>
        <v>-34318112</v>
      </c>
      <c r="R24" s="77">
        <f t="shared" si="4"/>
        <v>-9000839</v>
      </c>
      <c r="S24" s="77">
        <f t="shared" si="4"/>
        <v>-3450910</v>
      </c>
      <c r="T24" s="77">
        <f t="shared" si="4"/>
        <v>-36239071</v>
      </c>
      <c r="U24" s="77">
        <f t="shared" si="4"/>
        <v>-48690820</v>
      </c>
      <c r="V24" s="77">
        <f t="shared" si="4"/>
        <v>96012866</v>
      </c>
      <c r="W24" s="77">
        <f t="shared" si="4"/>
        <v>48057855</v>
      </c>
      <c r="X24" s="77">
        <f t="shared" si="4"/>
        <v>47955011</v>
      </c>
      <c r="Y24" s="78">
        <f>+IF(W24&lt;&gt;0,(X24/W24)*100,0)</f>
        <v>99.78599960401895</v>
      </c>
      <c r="Z24" s="79">
        <f t="shared" si="4"/>
        <v>50450223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96762175</v>
      </c>
      <c r="C27" s="22">
        <v>0</v>
      </c>
      <c r="D27" s="99">
        <v>116064300</v>
      </c>
      <c r="E27" s="100">
        <v>139822683</v>
      </c>
      <c r="F27" s="100">
        <v>19889415</v>
      </c>
      <c r="G27" s="100">
        <v>11877404</v>
      </c>
      <c r="H27" s="100">
        <v>8609696</v>
      </c>
      <c r="I27" s="100">
        <v>40376515</v>
      </c>
      <c r="J27" s="100">
        <v>9516717</v>
      </c>
      <c r="K27" s="100">
        <v>9634170</v>
      </c>
      <c r="L27" s="100">
        <v>5701800</v>
      </c>
      <c r="M27" s="100">
        <v>24852687</v>
      </c>
      <c r="N27" s="100">
        <v>8568050</v>
      </c>
      <c r="O27" s="100">
        <v>5163596</v>
      </c>
      <c r="P27" s="100">
        <v>7364010</v>
      </c>
      <c r="Q27" s="100">
        <v>21095656</v>
      </c>
      <c r="R27" s="100">
        <v>5134018</v>
      </c>
      <c r="S27" s="100">
        <v>10288501</v>
      </c>
      <c r="T27" s="100">
        <v>11319049</v>
      </c>
      <c r="U27" s="100">
        <v>26741568</v>
      </c>
      <c r="V27" s="100">
        <v>113066426</v>
      </c>
      <c r="W27" s="100">
        <v>139822683</v>
      </c>
      <c r="X27" s="100">
        <v>-26756257</v>
      </c>
      <c r="Y27" s="101">
        <v>-19.14</v>
      </c>
      <c r="Z27" s="102">
        <v>139822683</v>
      </c>
    </row>
    <row r="28" spans="1:26" ht="12.75">
      <c r="A28" s="103" t="s">
        <v>46</v>
      </c>
      <c r="B28" s="19">
        <v>44506351</v>
      </c>
      <c r="C28" s="19">
        <v>0</v>
      </c>
      <c r="D28" s="59">
        <v>49965185</v>
      </c>
      <c r="E28" s="60">
        <v>74004437</v>
      </c>
      <c r="F28" s="60">
        <v>4498218</v>
      </c>
      <c r="G28" s="60">
        <v>3555201</v>
      </c>
      <c r="H28" s="60">
        <v>21161645</v>
      </c>
      <c r="I28" s="60">
        <v>29215064</v>
      </c>
      <c r="J28" s="60">
        <v>7340483</v>
      </c>
      <c r="K28" s="60">
        <v>6953274</v>
      </c>
      <c r="L28" s="60">
        <v>3484260</v>
      </c>
      <c r="M28" s="60">
        <v>17778017</v>
      </c>
      <c r="N28" s="60">
        <v>2207034</v>
      </c>
      <c r="O28" s="60">
        <v>3432078</v>
      </c>
      <c r="P28" s="60">
        <v>4514812</v>
      </c>
      <c r="Q28" s="60">
        <v>10153924</v>
      </c>
      <c r="R28" s="60">
        <v>3442081</v>
      </c>
      <c r="S28" s="60">
        <v>4468370</v>
      </c>
      <c r="T28" s="60">
        <v>5507744</v>
      </c>
      <c r="U28" s="60">
        <v>13418195</v>
      </c>
      <c r="V28" s="60">
        <v>70565200</v>
      </c>
      <c r="W28" s="60">
        <v>74004437</v>
      </c>
      <c r="X28" s="60">
        <v>-3439237</v>
      </c>
      <c r="Y28" s="61">
        <v>-4.65</v>
      </c>
      <c r="Z28" s="62">
        <v>74004437</v>
      </c>
    </row>
    <row r="29" spans="1:26" ht="12.75">
      <c r="A29" s="58" t="s">
        <v>283</v>
      </c>
      <c r="B29" s="19">
        <v>529356</v>
      </c>
      <c r="C29" s="19">
        <v>0</v>
      </c>
      <c r="D29" s="59">
        <v>0</v>
      </c>
      <c r="E29" s="60">
        <v>0</v>
      </c>
      <c r="F29" s="60">
        <v>0</v>
      </c>
      <c r="G29" s="60">
        <v>221045</v>
      </c>
      <c r="H29" s="60">
        <v>-933</v>
      </c>
      <c r="I29" s="60">
        <v>220112</v>
      </c>
      <c r="J29" s="60">
        <v>618202</v>
      </c>
      <c r="K29" s="60">
        <v>14800</v>
      </c>
      <c r="L29" s="60">
        <v>0</v>
      </c>
      <c r="M29" s="60">
        <v>633002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853114</v>
      </c>
      <c r="W29" s="60"/>
      <c r="X29" s="60">
        <v>853114</v>
      </c>
      <c r="Y29" s="61">
        <v>0</v>
      </c>
      <c r="Z29" s="62">
        <v>0</v>
      </c>
    </row>
    <row r="30" spans="1:26" ht="12.75">
      <c r="A30" s="58" t="s">
        <v>52</v>
      </c>
      <c r="B30" s="19">
        <v>24586382</v>
      </c>
      <c r="C30" s="19">
        <v>0</v>
      </c>
      <c r="D30" s="59">
        <v>27498191</v>
      </c>
      <c r="E30" s="60">
        <v>28521595</v>
      </c>
      <c r="F30" s="60">
        <v>15391197</v>
      </c>
      <c r="G30" s="60">
        <v>1694228</v>
      </c>
      <c r="H30" s="60">
        <v>-12739845</v>
      </c>
      <c r="I30" s="60">
        <v>4345580</v>
      </c>
      <c r="J30" s="60">
        <v>242919</v>
      </c>
      <c r="K30" s="60">
        <v>925478</v>
      </c>
      <c r="L30" s="60">
        <v>1300827</v>
      </c>
      <c r="M30" s="60">
        <v>2469224</v>
      </c>
      <c r="N30" s="60">
        <v>1995306</v>
      </c>
      <c r="O30" s="60">
        <v>585737</v>
      </c>
      <c r="P30" s="60">
        <v>1619578</v>
      </c>
      <c r="Q30" s="60">
        <v>4200621</v>
      </c>
      <c r="R30" s="60">
        <v>1185811</v>
      </c>
      <c r="S30" s="60">
        <v>4267813</v>
      </c>
      <c r="T30" s="60">
        <v>3084685</v>
      </c>
      <c r="U30" s="60">
        <v>8538309</v>
      </c>
      <c r="V30" s="60">
        <v>19553734</v>
      </c>
      <c r="W30" s="60">
        <v>28521595</v>
      </c>
      <c r="X30" s="60">
        <v>-8967861</v>
      </c>
      <c r="Y30" s="61">
        <v>-31.44</v>
      </c>
      <c r="Z30" s="62">
        <v>28521595</v>
      </c>
    </row>
    <row r="31" spans="1:26" ht="12.75">
      <c r="A31" s="58" t="s">
        <v>53</v>
      </c>
      <c r="B31" s="19">
        <v>27140082</v>
      </c>
      <c r="C31" s="19">
        <v>0</v>
      </c>
      <c r="D31" s="59">
        <v>38600924</v>
      </c>
      <c r="E31" s="60">
        <v>37296651</v>
      </c>
      <c r="F31" s="60">
        <v>0</v>
      </c>
      <c r="G31" s="60">
        <v>6406931</v>
      </c>
      <c r="H31" s="60">
        <v>188829</v>
      </c>
      <c r="I31" s="60">
        <v>6595760</v>
      </c>
      <c r="J31" s="60">
        <v>1315115</v>
      </c>
      <c r="K31" s="60">
        <v>1740619</v>
      </c>
      <c r="L31" s="60">
        <v>916713</v>
      </c>
      <c r="M31" s="60">
        <v>3972447</v>
      </c>
      <c r="N31" s="60">
        <v>4365711</v>
      </c>
      <c r="O31" s="60">
        <v>1145783</v>
      </c>
      <c r="P31" s="60">
        <v>1229621</v>
      </c>
      <c r="Q31" s="60">
        <v>6741115</v>
      </c>
      <c r="R31" s="60">
        <v>506127</v>
      </c>
      <c r="S31" s="60">
        <v>1552319</v>
      </c>
      <c r="T31" s="60">
        <v>2726620</v>
      </c>
      <c r="U31" s="60">
        <v>4785066</v>
      </c>
      <c r="V31" s="60">
        <v>22094388</v>
      </c>
      <c r="W31" s="60">
        <v>37296651</v>
      </c>
      <c r="X31" s="60">
        <v>-15202263</v>
      </c>
      <c r="Y31" s="61">
        <v>-40.76</v>
      </c>
      <c r="Z31" s="62">
        <v>37296651</v>
      </c>
    </row>
    <row r="32" spans="1:26" ht="12.75">
      <c r="A32" s="70" t="s">
        <v>54</v>
      </c>
      <c r="B32" s="22">
        <f>SUM(B28:B31)</f>
        <v>96762171</v>
      </c>
      <c r="C32" s="22">
        <f>SUM(C28:C31)</f>
        <v>0</v>
      </c>
      <c r="D32" s="99">
        <f aca="true" t="shared" si="5" ref="D32:Z32">SUM(D28:D31)</f>
        <v>116064300</v>
      </c>
      <c r="E32" s="100">
        <f t="shared" si="5"/>
        <v>139822683</v>
      </c>
      <c r="F32" s="100">
        <f t="shared" si="5"/>
        <v>19889415</v>
      </c>
      <c r="G32" s="100">
        <f t="shared" si="5"/>
        <v>11877405</v>
      </c>
      <c r="H32" s="100">
        <f t="shared" si="5"/>
        <v>8609696</v>
      </c>
      <c r="I32" s="100">
        <f t="shared" si="5"/>
        <v>40376516</v>
      </c>
      <c r="J32" s="100">
        <f t="shared" si="5"/>
        <v>9516719</v>
      </c>
      <c r="K32" s="100">
        <f t="shared" si="5"/>
        <v>9634171</v>
      </c>
      <c r="L32" s="100">
        <f t="shared" si="5"/>
        <v>5701800</v>
      </c>
      <c r="M32" s="100">
        <f t="shared" si="5"/>
        <v>24852690</v>
      </c>
      <c r="N32" s="100">
        <f t="shared" si="5"/>
        <v>8568051</v>
      </c>
      <c r="O32" s="100">
        <f t="shared" si="5"/>
        <v>5163598</v>
      </c>
      <c r="P32" s="100">
        <f t="shared" si="5"/>
        <v>7364011</v>
      </c>
      <c r="Q32" s="100">
        <f t="shared" si="5"/>
        <v>21095660</v>
      </c>
      <c r="R32" s="100">
        <f t="shared" si="5"/>
        <v>5134019</v>
      </c>
      <c r="S32" s="100">
        <f t="shared" si="5"/>
        <v>10288502</v>
      </c>
      <c r="T32" s="100">
        <f t="shared" si="5"/>
        <v>11319049</v>
      </c>
      <c r="U32" s="100">
        <f t="shared" si="5"/>
        <v>26741570</v>
      </c>
      <c r="V32" s="100">
        <f t="shared" si="5"/>
        <v>113066436</v>
      </c>
      <c r="W32" s="100">
        <f t="shared" si="5"/>
        <v>139822683</v>
      </c>
      <c r="X32" s="100">
        <f t="shared" si="5"/>
        <v>-26756247</v>
      </c>
      <c r="Y32" s="101">
        <f>+IF(W32&lt;&gt;0,(X32/W32)*100,0)</f>
        <v>-19.13584150005189</v>
      </c>
      <c r="Z32" s="102">
        <f t="shared" si="5"/>
        <v>139822683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178092887</v>
      </c>
      <c r="C35" s="19">
        <v>0</v>
      </c>
      <c r="D35" s="59">
        <v>111387619</v>
      </c>
      <c r="E35" s="60">
        <v>140185255</v>
      </c>
      <c r="F35" s="60">
        <v>169468806</v>
      </c>
      <c r="G35" s="60">
        <v>368113967</v>
      </c>
      <c r="H35" s="60">
        <v>335312207</v>
      </c>
      <c r="I35" s="60">
        <v>335312207</v>
      </c>
      <c r="J35" s="60">
        <v>319894504</v>
      </c>
      <c r="K35" s="60">
        <v>293516602</v>
      </c>
      <c r="L35" s="60">
        <v>278517392</v>
      </c>
      <c r="M35" s="60">
        <v>278517392</v>
      </c>
      <c r="N35" s="60">
        <v>258128555</v>
      </c>
      <c r="O35" s="60">
        <v>247444526</v>
      </c>
      <c r="P35" s="60">
        <v>253916780</v>
      </c>
      <c r="Q35" s="60">
        <v>253916780</v>
      </c>
      <c r="R35" s="60">
        <v>240119654</v>
      </c>
      <c r="S35" s="60">
        <v>304707189</v>
      </c>
      <c r="T35" s="60">
        <v>295498198</v>
      </c>
      <c r="U35" s="60">
        <v>295498198</v>
      </c>
      <c r="V35" s="60">
        <v>295498198</v>
      </c>
      <c r="W35" s="60">
        <v>140185255</v>
      </c>
      <c r="X35" s="60">
        <v>155312943</v>
      </c>
      <c r="Y35" s="61">
        <v>110.79</v>
      </c>
      <c r="Z35" s="62">
        <v>140185255</v>
      </c>
    </row>
    <row r="36" spans="1:26" ht="12.75">
      <c r="A36" s="58" t="s">
        <v>57</v>
      </c>
      <c r="B36" s="19">
        <v>906087619</v>
      </c>
      <c r="C36" s="19">
        <v>0</v>
      </c>
      <c r="D36" s="59">
        <v>1001725238</v>
      </c>
      <c r="E36" s="60">
        <v>1023947824</v>
      </c>
      <c r="F36" s="60">
        <v>903351843</v>
      </c>
      <c r="G36" s="60">
        <v>920984373</v>
      </c>
      <c r="H36" s="60">
        <v>941320820</v>
      </c>
      <c r="I36" s="60">
        <v>941320820</v>
      </c>
      <c r="J36" s="60">
        <v>948500127</v>
      </c>
      <c r="K36" s="60">
        <v>951964277</v>
      </c>
      <c r="L36" s="60">
        <v>960705189</v>
      </c>
      <c r="M36" s="60">
        <v>960705189</v>
      </c>
      <c r="N36" s="60">
        <v>966205213</v>
      </c>
      <c r="O36" s="60">
        <v>965003185</v>
      </c>
      <c r="P36" s="60">
        <v>967795852</v>
      </c>
      <c r="Q36" s="60">
        <v>967795852</v>
      </c>
      <c r="R36" s="60">
        <v>968695653</v>
      </c>
      <c r="S36" s="60">
        <v>972264599</v>
      </c>
      <c r="T36" s="60">
        <v>976647312</v>
      </c>
      <c r="U36" s="60">
        <v>976647312</v>
      </c>
      <c r="V36" s="60">
        <v>976647312</v>
      </c>
      <c r="W36" s="60">
        <v>1023947824</v>
      </c>
      <c r="X36" s="60">
        <v>-47300512</v>
      </c>
      <c r="Y36" s="61">
        <v>-4.62</v>
      </c>
      <c r="Z36" s="62">
        <v>1023947824</v>
      </c>
    </row>
    <row r="37" spans="1:26" ht="12.75">
      <c r="A37" s="58" t="s">
        <v>58</v>
      </c>
      <c r="B37" s="19">
        <v>102794413</v>
      </c>
      <c r="C37" s="19">
        <v>0</v>
      </c>
      <c r="D37" s="59">
        <v>84844225</v>
      </c>
      <c r="E37" s="60">
        <v>91441735</v>
      </c>
      <c r="F37" s="60">
        <v>64967493</v>
      </c>
      <c r="G37" s="60">
        <v>55283916</v>
      </c>
      <c r="H37" s="60">
        <v>46507565</v>
      </c>
      <c r="I37" s="60">
        <v>46507565</v>
      </c>
      <c r="J37" s="60">
        <v>42249631</v>
      </c>
      <c r="K37" s="60">
        <v>43133374</v>
      </c>
      <c r="L37" s="60">
        <v>44087746</v>
      </c>
      <c r="M37" s="60">
        <v>44087746</v>
      </c>
      <c r="N37" s="60">
        <v>41309559</v>
      </c>
      <c r="O37" s="60">
        <v>45231062</v>
      </c>
      <c r="P37" s="60">
        <v>60588069</v>
      </c>
      <c r="Q37" s="60">
        <v>60588069</v>
      </c>
      <c r="R37" s="60">
        <v>55844646</v>
      </c>
      <c r="S37" s="60">
        <v>50394354</v>
      </c>
      <c r="T37" s="60">
        <v>63019385</v>
      </c>
      <c r="U37" s="60">
        <v>63019385</v>
      </c>
      <c r="V37" s="60">
        <v>63019385</v>
      </c>
      <c r="W37" s="60">
        <v>91441735</v>
      </c>
      <c r="X37" s="60">
        <v>-28422350</v>
      </c>
      <c r="Y37" s="61">
        <v>-31.08</v>
      </c>
      <c r="Z37" s="62">
        <v>91441735</v>
      </c>
    </row>
    <row r="38" spans="1:26" ht="12.75">
      <c r="A38" s="58" t="s">
        <v>59</v>
      </c>
      <c r="B38" s="19">
        <v>213907763</v>
      </c>
      <c r="C38" s="19">
        <v>0</v>
      </c>
      <c r="D38" s="59">
        <v>242064980</v>
      </c>
      <c r="E38" s="60">
        <v>251005328</v>
      </c>
      <c r="F38" s="60">
        <v>236230564</v>
      </c>
      <c r="G38" s="60">
        <v>250845272</v>
      </c>
      <c r="H38" s="60">
        <v>251882074</v>
      </c>
      <c r="I38" s="60">
        <v>251882074</v>
      </c>
      <c r="J38" s="60">
        <v>252908619</v>
      </c>
      <c r="K38" s="60">
        <v>252418156</v>
      </c>
      <c r="L38" s="60">
        <v>247225564</v>
      </c>
      <c r="M38" s="60">
        <v>247225564</v>
      </c>
      <c r="N38" s="60">
        <v>247213810</v>
      </c>
      <c r="O38" s="60">
        <v>248061306</v>
      </c>
      <c r="P38" s="60">
        <v>248910854</v>
      </c>
      <c r="Q38" s="60">
        <v>248910854</v>
      </c>
      <c r="R38" s="60">
        <v>249757790</v>
      </c>
      <c r="S38" s="60">
        <v>249749772</v>
      </c>
      <c r="T38" s="60">
        <v>268537493</v>
      </c>
      <c r="U38" s="60">
        <v>268537493</v>
      </c>
      <c r="V38" s="60">
        <v>268537493</v>
      </c>
      <c r="W38" s="60">
        <v>251005328</v>
      </c>
      <c r="X38" s="60">
        <v>17532165</v>
      </c>
      <c r="Y38" s="61">
        <v>6.98</v>
      </c>
      <c r="Z38" s="62">
        <v>251005328</v>
      </c>
    </row>
    <row r="39" spans="1:26" ht="12.75">
      <c r="A39" s="58" t="s">
        <v>60</v>
      </c>
      <c r="B39" s="19">
        <v>767478330</v>
      </c>
      <c r="C39" s="19">
        <v>0</v>
      </c>
      <c r="D39" s="59">
        <v>786203652</v>
      </c>
      <c r="E39" s="60">
        <v>821686016</v>
      </c>
      <c r="F39" s="60">
        <v>771622593</v>
      </c>
      <c r="G39" s="60">
        <v>982969151</v>
      </c>
      <c r="H39" s="60">
        <v>978243386</v>
      </c>
      <c r="I39" s="60">
        <v>978243386</v>
      </c>
      <c r="J39" s="60">
        <v>973236378</v>
      </c>
      <c r="K39" s="60">
        <v>949929350</v>
      </c>
      <c r="L39" s="60">
        <v>947909272</v>
      </c>
      <c r="M39" s="60">
        <v>947909272</v>
      </c>
      <c r="N39" s="60">
        <v>935810400</v>
      </c>
      <c r="O39" s="60">
        <v>919155343</v>
      </c>
      <c r="P39" s="60">
        <v>912213708</v>
      </c>
      <c r="Q39" s="60">
        <v>912213708</v>
      </c>
      <c r="R39" s="60">
        <v>903212872</v>
      </c>
      <c r="S39" s="60">
        <v>976827660</v>
      </c>
      <c r="T39" s="60">
        <v>940588633</v>
      </c>
      <c r="U39" s="60">
        <v>940588633</v>
      </c>
      <c r="V39" s="60">
        <v>940588633</v>
      </c>
      <c r="W39" s="60">
        <v>821686016</v>
      </c>
      <c r="X39" s="60">
        <v>118902617</v>
      </c>
      <c r="Y39" s="61">
        <v>14.47</v>
      </c>
      <c r="Z39" s="62">
        <v>821686016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107737848</v>
      </c>
      <c r="C42" s="19">
        <v>0</v>
      </c>
      <c r="D42" s="59">
        <v>85702185</v>
      </c>
      <c r="E42" s="60">
        <v>85515272</v>
      </c>
      <c r="F42" s="60">
        <v>46281188</v>
      </c>
      <c r="G42" s="60">
        <v>22253433</v>
      </c>
      <c r="H42" s="60">
        <v>-896257</v>
      </c>
      <c r="I42" s="60">
        <v>67638364</v>
      </c>
      <c r="J42" s="60">
        <v>-4740807</v>
      </c>
      <c r="K42" s="60">
        <v>15300176</v>
      </c>
      <c r="L42" s="60">
        <v>25496428</v>
      </c>
      <c r="M42" s="60">
        <v>36055797</v>
      </c>
      <c r="N42" s="60">
        <v>7863753</v>
      </c>
      <c r="O42" s="60">
        <v>7701127</v>
      </c>
      <c r="P42" s="60">
        <v>27798739</v>
      </c>
      <c r="Q42" s="60">
        <v>43363619</v>
      </c>
      <c r="R42" s="60">
        <v>3519317</v>
      </c>
      <c r="S42" s="60">
        <v>6086754</v>
      </c>
      <c r="T42" s="60">
        <v>-14121627</v>
      </c>
      <c r="U42" s="60">
        <v>-4515556</v>
      </c>
      <c r="V42" s="60">
        <v>142542224</v>
      </c>
      <c r="W42" s="60">
        <v>85515272</v>
      </c>
      <c r="X42" s="60">
        <v>57026952</v>
      </c>
      <c r="Y42" s="61">
        <v>66.69</v>
      </c>
      <c r="Z42" s="62">
        <v>85515272</v>
      </c>
    </row>
    <row r="43" spans="1:26" ht="12.75">
      <c r="A43" s="58" t="s">
        <v>63</v>
      </c>
      <c r="B43" s="19">
        <v>-60771236</v>
      </c>
      <c r="C43" s="19">
        <v>0</v>
      </c>
      <c r="D43" s="59">
        <v>-115250529</v>
      </c>
      <c r="E43" s="60">
        <v>-135422716</v>
      </c>
      <c r="F43" s="60">
        <v>-38317478</v>
      </c>
      <c r="G43" s="60">
        <v>-11016662</v>
      </c>
      <c r="H43" s="60">
        <v>-12373772</v>
      </c>
      <c r="I43" s="60">
        <v>-61707912</v>
      </c>
      <c r="J43" s="60">
        <v>-2507567</v>
      </c>
      <c r="K43" s="60">
        <v>-9634171</v>
      </c>
      <c r="L43" s="60">
        <v>-12569483</v>
      </c>
      <c r="M43" s="60">
        <v>-24711221</v>
      </c>
      <c r="N43" s="60">
        <v>-5479071</v>
      </c>
      <c r="O43" s="60">
        <v>-8082442</v>
      </c>
      <c r="P43" s="60">
        <v>-10941582</v>
      </c>
      <c r="Q43" s="60">
        <v>-24503095</v>
      </c>
      <c r="R43" s="60">
        <v>-7085468</v>
      </c>
      <c r="S43" s="60">
        <v>-16631186</v>
      </c>
      <c r="T43" s="60">
        <v>-9060211</v>
      </c>
      <c r="U43" s="60">
        <v>-32776865</v>
      </c>
      <c r="V43" s="60">
        <v>-143699093</v>
      </c>
      <c r="W43" s="60">
        <v>-135422716</v>
      </c>
      <c r="X43" s="60">
        <v>-8276377</v>
      </c>
      <c r="Y43" s="61">
        <v>6.11</v>
      </c>
      <c r="Z43" s="62">
        <v>-135422716</v>
      </c>
    </row>
    <row r="44" spans="1:26" ht="12.75">
      <c r="A44" s="58" t="s">
        <v>64</v>
      </c>
      <c r="B44" s="19">
        <v>5611137</v>
      </c>
      <c r="C44" s="19">
        <v>0</v>
      </c>
      <c r="D44" s="59">
        <v>7944438</v>
      </c>
      <c r="E44" s="60">
        <v>7836774</v>
      </c>
      <c r="F44" s="60">
        <v>292870</v>
      </c>
      <c r="G44" s="60">
        <v>-318456</v>
      </c>
      <c r="H44" s="60">
        <v>47178</v>
      </c>
      <c r="I44" s="60">
        <v>21592</v>
      </c>
      <c r="J44" s="60">
        <v>-38524</v>
      </c>
      <c r="K44" s="60">
        <v>-1579174</v>
      </c>
      <c r="L44" s="60">
        <v>-6267115</v>
      </c>
      <c r="M44" s="60">
        <v>-7884813</v>
      </c>
      <c r="N44" s="60">
        <v>-138345</v>
      </c>
      <c r="O44" s="60">
        <v>-219100</v>
      </c>
      <c r="P44" s="60">
        <v>-204622</v>
      </c>
      <c r="Q44" s="60">
        <v>-562067</v>
      </c>
      <c r="R44" s="60">
        <v>-196618</v>
      </c>
      <c r="S44" s="60">
        <v>-1063467</v>
      </c>
      <c r="T44" s="60">
        <v>17730769</v>
      </c>
      <c r="U44" s="60">
        <v>16470684</v>
      </c>
      <c r="V44" s="60">
        <v>8045396</v>
      </c>
      <c r="W44" s="60">
        <v>7836774</v>
      </c>
      <c r="X44" s="60">
        <v>208622</v>
      </c>
      <c r="Y44" s="61">
        <v>2.66</v>
      </c>
      <c r="Z44" s="62">
        <v>7836774</v>
      </c>
    </row>
    <row r="45" spans="1:26" ht="12.75">
      <c r="A45" s="70" t="s">
        <v>65</v>
      </c>
      <c r="B45" s="22">
        <v>120963009</v>
      </c>
      <c r="C45" s="22">
        <v>0</v>
      </c>
      <c r="D45" s="99">
        <v>49244861</v>
      </c>
      <c r="E45" s="100">
        <v>78892338</v>
      </c>
      <c r="F45" s="100">
        <v>129219589</v>
      </c>
      <c r="G45" s="100">
        <v>140137904</v>
      </c>
      <c r="H45" s="100">
        <v>126915053</v>
      </c>
      <c r="I45" s="100">
        <v>126915053</v>
      </c>
      <c r="J45" s="100">
        <v>119628155</v>
      </c>
      <c r="K45" s="100">
        <v>123714986</v>
      </c>
      <c r="L45" s="100">
        <v>130374816</v>
      </c>
      <c r="M45" s="100">
        <v>130374816</v>
      </c>
      <c r="N45" s="100">
        <v>132621153</v>
      </c>
      <c r="O45" s="100">
        <v>132020738</v>
      </c>
      <c r="P45" s="100">
        <v>148673273</v>
      </c>
      <c r="Q45" s="100">
        <v>132621153</v>
      </c>
      <c r="R45" s="100">
        <v>144910504</v>
      </c>
      <c r="S45" s="100">
        <v>133302605</v>
      </c>
      <c r="T45" s="100">
        <v>127851536</v>
      </c>
      <c r="U45" s="100">
        <v>127851536</v>
      </c>
      <c r="V45" s="100">
        <v>127851536</v>
      </c>
      <c r="W45" s="100">
        <v>78892338</v>
      </c>
      <c r="X45" s="100">
        <v>48959198</v>
      </c>
      <c r="Y45" s="101">
        <v>62.06</v>
      </c>
      <c r="Z45" s="102">
        <v>78892338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27118287</v>
      </c>
      <c r="C49" s="52">
        <v>0</v>
      </c>
      <c r="D49" s="129">
        <v>6015629</v>
      </c>
      <c r="E49" s="54">
        <v>4841321</v>
      </c>
      <c r="F49" s="54">
        <v>0</v>
      </c>
      <c r="G49" s="54">
        <v>0</v>
      </c>
      <c r="H49" s="54">
        <v>0</v>
      </c>
      <c r="I49" s="54">
        <v>3433617</v>
      </c>
      <c r="J49" s="54">
        <v>0</v>
      </c>
      <c r="K49" s="54">
        <v>0</v>
      </c>
      <c r="L49" s="54">
        <v>0</v>
      </c>
      <c r="M49" s="54">
        <v>70276936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111685790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15297050</v>
      </c>
      <c r="C51" s="52">
        <v>0</v>
      </c>
      <c r="D51" s="129">
        <v>2767054</v>
      </c>
      <c r="E51" s="54">
        <v>1215523</v>
      </c>
      <c r="F51" s="54">
        <v>0</v>
      </c>
      <c r="G51" s="54">
        <v>0</v>
      </c>
      <c r="H51" s="54">
        <v>0</v>
      </c>
      <c r="I51" s="54">
        <v>112885</v>
      </c>
      <c r="J51" s="54">
        <v>0</v>
      </c>
      <c r="K51" s="54">
        <v>0</v>
      </c>
      <c r="L51" s="54">
        <v>0</v>
      </c>
      <c r="M51" s="54">
        <v>707279</v>
      </c>
      <c r="N51" s="54">
        <v>0</v>
      </c>
      <c r="O51" s="54">
        <v>0</v>
      </c>
      <c r="P51" s="54">
        <v>0</v>
      </c>
      <c r="Q51" s="54">
        <v>204206</v>
      </c>
      <c r="R51" s="54">
        <v>0</v>
      </c>
      <c r="S51" s="54">
        <v>0</v>
      </c>
      <c r="T51" s="54">
        <v>0</v>
      </c>
      <c r="U51" s="54">
        <v>650691</v>
      </c>
      <c r="V51" s="54">
        <v>14959</v>
      </c>
      <c r="W51" s="54">
        <v>20969647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96.1563406134142</v>
      </c>
      <c r="C58" s="5">
        <f>IF(C67=0,0,+(C76/C67)*100)</f>
        <v>0</v>
      </c>
      <c r="D58" s="6">
        <f aca="true" t="shared" si="6" ref="D58:Z58">IF(D67=0,0,+(D76/D67)*100)</f>
        <v>94.14699746209035</v>
      </c>
      <c r="E58" s="7">
        <f t="shared" si="6"/>
        <v>94.99999941216619</v>
      </c>
      <c r="F58" s="7">
        <f t="shared" si="6"/>
        <v>15.472826221940181</v>
      </c>
      <c r="G58" s="7">
        <f t="shared" si="6"/>
        <v>317.9008728240576</v>
      </c>
      <c r="H58" s="7">
        <f t="shared" si="6"/>
        <v>322.2915254704035</v>
      </c>
      <c r="I58" s="7">
        <f t="shared" si="6"/>
        <v>50.36664695414063</v>
      </c>
      <c r="J58" s="7">
        <f t="shared" si="6"/>
        <v>135.792327996579</v>
      </c>
      <c r="K58" s="7">
        <f t="shared" si="6"/>
        <v>247.0109996116752</v>
      </c>
      <c r="L58" s="7">
        <f t="shared" si="6"/>
        <v>340.7164111403273</v>
      </c>
      <c r="M58" s="7">
        <f t="shared" si="6"/>
        <v>238.6883669739657</v>
      </c>
      <c r="N58" s="7">
        <f t="shared" si="6"/>
        <v>195.39228335747865</v>
      </c>
      <c r="O58" s="7">
        <f t="shared" si="6"/>
        <v>252.85486104966787</v>
      </c>
      <c r="P58" s="7">
        <f t="shared" si="6"/>
        <v>282.39290383378085</v>
      </c>
      <c r="Q58" s="7">
        <f t="shared" si="6"/>
        <v>239.56473020858232</v>
      </c>
      <c r="R58" s="7">
        <f t="shared" si="6"/>
        <v>264.89518492215274</v>
      </c>
      <c r="S58" s="7">
        <f t="shared" si="6"/>
        <v>104.91139837766215</v>
      </c>
      <c r="T58" s="7">
        <f t="shared" si="6"/>
        <v>307.5119896913039</v>
      </c>
      <c r="U58" s="7">
        <f t="shared" si="6"/>
        <v>216.29398499763641</v>
      </c>
      <c r="V58" s="7">
        <f t="shared" si="6"/>
        <v>111.91256906898953</v>
      </c>
      <c r="W58" s="7">
        <f t="shared" si="6"/>
        <v>97.00859709842624</v>
      </c>
      <c r="X58" s="7">
        <f t="shared" si="6"/>
        <v>0</v>
      </c>
      <c r="Y58" s="7">
        <f t="shared" si="6"/>
        <v>0</v>
      </c>
      <c r="Z58" s="8">
        <f t="shared" si="6"/>
        <v>94.99999941216619</v>
      </c>
    </row>
    <row r="59" spans="1:26" ht="12.75">
      <c r="A59" s="37" t="s">
        <v>31</v>
      </c>
      <c r="B59" s="9">
        <f aca="true" t="shared" si="7" ref="B59:Z66">IF(B68=0,0,+(B77/B68)*100)</f>
        <v>96.09721136514801</v>
      </c>
      <c r="C59" s="9">
        <f t="shared" si="7"/>
        <v>0</v>
      </c>
      <c r="D59" s="2">
        <f t="shared" si="7"/>
        <v>94.14699743194738</v>
      </c>
      <c r="E59" s="10">
        <f t="shared" si="7"/>
        <v>94.99999894102774</v>
      </c>
      <c r="F59" s="10">
        <f t="shared" si="7"/>
        <v>7.22332380574059</v>
      </c>
      <c r="G59" s="10">
        <f t="shared" si="7"/>
        <v>57573.68361066789</v>
      </c>
      <c r="H59" s="10">
        <f t="shared" si="7"/>
        <v>-694634.6970481616</v>
      </c>
      <c r="I59" s="10">
        <f t="shared" si="7"/>
        <v>32.457710494903765</v>
      </c>
      <c r="J59" s="10">
        <f t="shared" si="7"/>
        <v>-1894.6423504039046</v>
      </c>
      <c r="K59" s="10">
        <f t="shared" si="7"/>
        <v>0</v>
      </c>
      <c r="L59" s="10">
        <f t="shared" si="7"/>
        <v>-8880.47777930655</v>
      </c>
      <c r="M59" s="10">
        <f t="shared" si="7"/>
        <v>-6177.903637314331</v>
      </c>
      <c r="N59" s="10">
        <f t="shared" si="7"/>
        <v>-4393.393751241285</v>
      </c>
      <c r="O59" s="10">
        <f t="shared" si="7"/>
        <v>-41526.54780564264</v>
      </c>
      <c r="P59" s="10">
        <f t="shared" si="7"/>
        <v>-179971.15146512588</v>
      </c>
      <c r="Q59" s="10">
        <f t="shared" si="7"/>
        <v>-11821.7871059484</v>
      </c>
      <c r="R59" s="10">
        <f t="shared" si="7"/>
        <v>-25899.5474182267</v>
      </c>
      <c r="S59" s="10">
        <f t="shared" si="7"/>
        <v>2100.130600193061</v>
      </c>
      <c r="T59" s="10">
        <f t="shared" si="7"/>
        <v>-5039.896536315409</v>
      </c>
      <c r="U59" s="10">
        <f t="shared" si="7"/>
        <v>-41809.1649694501</v>
      </c>
      <c r="V59" s="10">
        <f t="shared" si="7"/>
        <v>94.88569795329033</v>
      </c>
      <c r="W59" s="10">
        <f t="shared" si="7"/>
        <v>93.19696903390066</v>
      </c>
      <c r="X59" s="10">
        <f t="shared" si="7"/>
        <v>0</v>
      </c>
      <c r="Y59" s="10">
        <f t="shared" si="7"/>
        <v>0</v>
      </c>
      <c r="Z59" s="11">
        <f t="shared" si="7"/>
        <v>94.99999894102774</v>
      </c>
    </row>
    <row r="60" spans="1:26" ht="12.75">
      <c r="A60" s="38" t="s">
        <v>32</v>
      </c>
      <c r="B60" s="12">
        <f t="shared" si="7"/>
        <v>96.0972119777847</v>
      </c>
      <c r="C60" s="12">
        <f t="shared" si="7"/>
        <v>0</v>
      </c>
      <c r="D60" s="3">
        <f t="shared" si="7"/>
        <v>94.14699738123278</v>
      </c>
      <c r="E60" s="13">
        <f t="shared" si="7"/>
        <v>94.9999995959835</v>
      </c>
      <c r="F60" s="13">
        <f t="shared" si="7"/>
        <v>24.82231870881165</v>
      </c>
      <c r="G60" s="13">
        <f t="shared" si="7"/>
        <v>214.17920847574982</v>
      </c>
      <c r="H60" s="13">
        <f t="shared" si="7"/>
        <v>223.50337145389392</v>
      </c>
      <c r="I60" s="13">
        <f t="shared" si="7"/>
        <v>66.37580520874961</v>
      </c>
      <c r="J60" s="13">
        <f t="shared" si="7"/>
        <v>95.53903567091257</v>
      </c>
      <c r="K60" s="13">
        <f t="shared" si="7"/>
        <v>185.72878658888416</v>
      </c>
      <c r="L60" s="13">
        <f t="shared" si="7"/>
        <v>253.9873067516719</v>
      </c>
      <c r="M60" s="13">
        <f t="shared" si="7"/>
        <v>176.03591761153567</v>
      </c>
      <c r="N60" s="13">
        <f t="shared" si="7"/>
        <v>145.14290373722244</v>
      </c>
      <c r="O60" s="13">
        <f t="shared" si="7"/>
        <v>198.2354281442609</v>
      </c>
      <c r="P60" s="13">
        <f t="shared" si="7"/>
        <v>218.52636811941287</v>
      </c>
      <c r="Q60" s="13">
        <f t="shared" si="7"/>
        <v>183.64867102890557</v>
      </c>
      <c r="R60" s="13">
        <f t="shared" si="7"/>
        <v>200.3488873747004</v>
      </c>
      <c r="S60" s="13">
        <f t="shared" si="7"/>
        <v>85.6697122451838</v>
      </c>
      <c r="T60" s="13">
        <f t="shared" si="7"/>
        <v>235.77199992640797</v>
      </c>
      <c r="U60" s="13">
        <f t="shared" si="7"/>
        <v>167.6503196664243</v>
      </c>
      <c r="V60" s="13">
        <f t="shared" si="7"/>
        <v>120.27830746012327</v>
      </c>
      <c r="W60" s="13">
        <f t="shared" si="7"/>
        <v>98.17763647844659</v>
      </c>
      <c r="X60" s="13">
        <f t="shared" si="7"/>
        <v>0</v>
      </c>
      <c r="Y60" s="13">
        <f t="shared" si="7"/>
        <v>0</v>
      </c>
      <c r="Z60" s="14">
        <f t="shared" si="7"/>
        <v>94.9999995959835</v>
      </c>
    </row>
    <row r="61" spans="1:26" ht="12.75">
      <c r="A61" s="39" t="s">
        <v>103</v>
      </c>
      <c r="B61" s="12">
        <f t="shared" si="7"/>
        <v>96.0972112774095</v>
      </c>
      <c r="C61" s="12">
        <f t="shared" si="7"/>
        <v>0</v>
      </c>
      <c r="D61" s="3">
        <f t="shared" si="7"/>
        <v>94.14699730194612</v>
      </c>
      <c r="E61" s="13">
        <f t="shared" si="7"/>
        <v>95.00000007544368</v>
      </c>
      <c r="F61" s="13">
        <f t="shared" si="7"/>
        <v>530.7838396831518</v>
      </c>
      <c r="G61" s="13">
        <f t="shared" si="7"/>
        <v>119.3179065084435</v>
      </c>
      <c r="H61" s="13">
        <f t="shared" si="7"/>
        <v>130.41784776403495</v>
      </c>
      <c r="I61" s="13">
        <f t="shared" si="7"/>
        <v>162.76807062526873</v>
      </c>
      <c r="J61" s="13">
        <f t="shared" si="7"/>
        <v>60.27637410357948</v>
      </c>
      <c r="K61" s="13">
        <f t="shared" si="7"/>
        <v>114.92635801593201</v>
      </c>
      <c r="L61" s="13">
        <f t="shared" si="7"/>
        <v>160.30960826826396</v>
      </c>
      <c r="M61" s="13">
        <f t="shared" si="7"/>
        <v>109.77548000428135</v>
      </c>
      <c r="N61" s="13">
        <f t="shared" si="7"/>
        <v>97.82121596758397</v>
      </c>
      <c r="O61" s="13">
        <f t="shared" si="7"/>
        <v>134.4137228141967</v>
      </c>
      <c r="P61" s="13">
        <f t="shared" si="7"/>
        <v>139.9806852418704</v>
      </c>
      <c r="Q61" s="13">
        <f t="shared" si="7"/>
        <v>122.34863709795249</v>
      </c>
      <c r="R61" s="13">
        <f t="shared" si="7"/>
        <v>130.34887745572578</v>
      </c>
      <c r="S61" s="13">
        <f t="shared" si="7"/>
        <v>56.99439581867679</v>
      </c>
      <c r="T61" s="13">
        <f t="shared" si="7"/>
        <v>148.219133496053</v>
      </c>
      <c r="U61" s="13">
        <f t="shared" si="7"/>
        <v>108.36724281358458</v>
      </c>
      <c r="V61" s="13">
        <f t="shared" si="7"/>
        <v>123.707144755259</v>
      </c>
      <c r="W61" s="13">
        <f t="shared" si="7"/>
        <v>97.36141910593841</v>
      </c>
      <c r="X61" s="13">
        <f t="shared" si="7"/>
        <v>0</v>
      </c>
      <c r="Y61" s="13">
        <f t="shared" si="7"/>
        <v>0</v>
      </c>
      <c r="Z61" s="14">
        <f t="shared" si="7"/>
        <v>95.00000007544368</v>
      </c>
    </row>
    <row r="62" spans="1:26" ht="12.75">
      <c r="A62" s="39" t="s">
        <v>104</v>
      </c>
      <c r="B62" s="12">
        <f t="shared" si="7"/>
        <v>96.09721279758135</v>
      </c>
      <c r="C62" s="12">
        <f t="shared" si="7"/>
        <v>0</v>
      </c>
      <c r="D62" s="3">
        <f t="shared" si="7"/>
        <v>94.14699664833003</v>
      </c>
      <c r="E62" s="13">
        <f t="shared" si="7"/>
        <v>94.99999630327996</v>
      </c>
      <c r="F62" s="13">
        <f t="shared" si="7"/>
        <v>69.18759985400732</v>
      </c>
      <c r="G62" s="13">
        <f t="shared" si="7"/>
        <v>122.42656772768224</v>
      </c>
      <c r="H62" s="13">
        <f t="shared" si="7"/>
        <v>119.26015314729665</v>
      </c>
      <c r="I62" s="13">
        <f t="shared" si="7"/>
        <v>96.04087524800353</v>
      </c>
      <c r="J62" s="13">
        <f t="shared" si="7"/>
        <v>50.321501803787406</v>
      </c>
      <c r="K62" s="13">
        <f t="shared" si="7"/>
        <v>100.0745121425881</v>
      </c>
      <c r="L62" s="13">
        <f t="shared" si="7"/>
        <v>125.15355228894896</v>
      </c>
      <c r="M62" s="13">
        <f t="shared" si="7"/>
        <v>92.50592428611688</v>
      </c>
      <c r="N62" s="13">
        <f t="shared" si="7"/>
        <v>74.17668544938083</v>
      </c>
      <c r="O62" s="13">
        <f t="shared" si="7"/>
        <v>120.27229041845702</v>
      </c>
      <c r="P62" s="13">
        <f t="shared" si="7"/>
        <v>130.38654209836434</v>
      </c>
      <c r="Q62" s="13">
        <f t="shared" si="7"/>
        <v>105.28097011142421</v>
      </c>
      <c r="R62" s="13">
        <f t="shared" si="7"/>
        <v>112.07796817150357</v>
      </c>
      <c r="S62" s="13">
        <f t="shared" si="7"/>
        <v>51.54889120119589</v>
      </c>
      <c r="T62" s="13">
        <f t="shared" si="7"/>
        <v>149.18045619288313</v>
      </c>
      <c r="U62" s="13">
        <f t="shared" si="7"/>
        <v>100.4995210718921</v>
      </c>
      <c r="V62" s="13">
        <f t="shared" si="7"/>
        <v>98.88087228115367</v>
      </c>
      <c r="W62" s="13">
        <f t="shared" si="7"/>
        <v>103.91244182400474</v>
      </c>
      <c r="X62" s="13">
        <f t="shared" si="7"/>
        <v>0</v>
      </c>
      <c r="Y62" s="13">
        <f t="shared" si="7"/>
        <v>0</v>
      </c>
      <c r="Z62" s="14">
        <f t="shared" si="7"/>
        <v>94.99999630327996</v>
      </c>
    </row>
    <row r="63" spans="1:26" ht="12.75">
      <c r="A63" s="39" t="s">
        <v>105</v>
      </c>
      <c r="B63" s="12">
        <f t="shared" si="7"/>
        <v>96.0972105345133</v>
      </c>
      <c r="C63" s="12">
        <f t="shared" si="7"/>
        <v>0</v>
      </c>
      <c r="D63" s="3">
        <f t="shared" si="7"/>
        <v>94.14699674558274</v>
      </c>
      <c r="E63" s="13">
        <f t="shared" si="7"/>
        <v>95.00000216650413</v>
      </c>
      <c r="F63" s="13">
        <f t="shared" si="7"/>
        <v>8.053319714205735</v>
      </c>
      <c r="G63" s="13">
        <f t="shared" si="7"/>
        <v>-561.3422245094662</v>
      </c>
      <c r="H63" s="13">
        <f t="shared" si="7"/>
        <v>-526.847435885079</v>
      </c>
      <c r="I63" s="13">
        <f t="shared" si="7"/>
        <v>32.48249428872145</v>
      </c>
      <c r="J63" s="13">
        <f t="shared" si="7"/>
        <v>-188.12382796332426</v>
      </c>
      <c r="K63" s="13">
        <f t="shared" si="7"/>
        <v>-352.05880821648987</v>
      </c>
      <c r="L63" s="13">
        <f t="shared" si="7"/>
        <v>-451.95056712596306</v>
      </c>
      <c r="M63" s="13">
        <f t="shared" si="7"/>
        <v>-331.2143896657102</v>
      </c>
      <c r="N63" s="13">
        <f t="shared" si="7"/>
        <v>-359.106436562388</v>
      </c>
      <c r="O63" s="13">
        <f t="shared" si="7"/>
        <v>-363.24349970914835</v>
      </c>
      <c r="P63" s="13">
        <f t="shared" si="7"/>
        <v>-370.3270160090699</v>
      </c>
      <c r="Q63" s="13">
        <f t="shared" si="7"/>
        <v>-364.22034827556394</v>
      </c>
      <c r="R63" s="13">
        <f t="shared" si="7"/>
        <v>-381.43211579658805</v>
      </c>
      <c r="S63" s="13">
        <f t="shared" si="7"/>
        <v>-168.17169852521113</v>
      </c>
      <c r="T63" s="13">
        <f t="shared" si="7"/>
        <v>-376.66217631589745</v>
      </c>
      <c r="U63" s="13">
        <f t="shared" si="7"/>
        <v>-306.0497229404834</v>
      </c>
      <c r="V63" s="13">
        <f t="shared" si="7"/>
        <v>131.55146106527084</v>
      </c>
      <c r="W63" s="13">
        <f t="shared" si="7"/>
        <v>101.69925069650631</v>
      </c>
      <c r="X63" s="13">
        <f t="shared" si="7"/>
        <v>0</v>
      </c>
      <c r="Y63" s="13">
        <f t="shared" si="7"/>
        <v>0</v>
      </c>
      <c r="Z63" s="14">
        <f t="shared" si="7"/>
        <v>95.00000216650413</v>
      </c>
    </row>
    <row r="64" spans="1:26" ht="12.75">
      <c r="A64" s="39" t="s">
        <v>106</v>
      </c>
      <c r="B64" s="12">
        <f t="shared" si="7"/>
        <v>96.09721644424069</v>
      </c>
      <c r="C64" s="12">
        <f t="shared" si="7"/>
        <v>0</v>
      </c>
      <c r="D64" s="3">
        <f t="shared" si="7"/>
        <v>94.14700005392008</v>
      </c>
      <c r="E64" s="13">
        <f t="shared" si="7"/>
        <v>94.9999993584122</v>
      </c>
      <c r="F64" s="13">
        <f t="shared" si="7"/>
        <v>7.435927542941665</v>
      </c>
      <c r="G64" s="13">
        <f t="shared" si="7"/>
        <v>-632.8694225957453</v>
      </c>
      <c r="H64" s="13">
        <f t="shared" si="7"/>
        <v>-570.7043182891806</v>
      </c>
      <c r="I64" s="13">
        <f t="shared" si="7"/>
        <v>32.87531587922906</v>
      </c>
      <c r="J64" s="13">
        <f t="shared" si="7"/>
        <v>-182.48424078034677</v>
      </c>
      <c r="K64" s="13">
        <f t="shared" si="7"/>
        <v>-341.09756928787897</v>
      </c>
      <c r="L64" s="13">
        <f t="shared" si="7"/>
        <v>-455.28378819557804</v>
      </c>
      <c r="M64" s="13">
        <f t="shared" si="7"/>
        <v>-327.1459827065167</v>
      </c>
      <c r="N64" s="13">
        <f t="shared" si="7"/>
        <v>-373.2642211303796</v>
      </c>
      <c r="O64" s="13">
        <f t="shared" si="7"/>
        <v>-383.8185236342377</v>
      </c>
      <c r="P64" s="13">
        <f t="shared" si="7"/>
        <v>-386.2074189800015</v>
      </c>
      <c r="Q64" s="13">
        <f t="shared" si="7"/>
        <v>-381.0113074725595</v>
      </c>
      <c r="R64" s="13">
        <f t="shared" si="7"/>
        <v>-367.8921118536439</v>
      </c>
      <c r="S64" s="13">
        <f t="shared" si="7"/>
        <v>-171.24127084678784</v>
      </c>
      <c r="T64" s="13">
        <f t="shared" si="7"/>
        <v>-374.1062898142741</v>
      </c>
      <c r="U64" s="13">
        <f t="shared" si="7"/>
        <v>-305.4794914765714</v>
      </c>
      <c r="V64" s="13">
        <f t="shared" si="7"/>
        <v>129.31968076329986</v>
      </c>
      <c r="W64" s="13">
        <f t="shared" si="7"/>
        <v>86.7192798119411</v>
      </c>
      <c r="X64" s="13">
        <f t="shared" si="7"/>
        <v>0</v>
      </c>
      <c r="Y64" s="13">
        <f t="shared" si="7"/>
        <v>0</v>
      </c>
      <c r="Z64" s="14">
        <f t="shared" si="7"/>
        <v>94.9999993584122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94.14700468448261</v>
      </c>
      <c r="E66" s="16">
        <f t="shared" si="7"/>
        <v>95.00000101676007</v>
      </c>
      <c r="F66" s="16">
        <f t="shared" si="7"/>
        <v>100</v>
      </c>
      <c r="G66" s="16">
        <f t="shared" si="7"/>
        <v>102.04837362108275</v>
      </c>
      <c r="H66" s="16">
        <f t="shared" si="7"/>
        <v>102.9351877581135</v>
      </c>
      <c r="I66" s="16">
        <f t="shared" si="7"/>
        <v>101.71104355509925</v>
      </c>
      <c r="J66" s="16">
        <f t="shared" si="7"/>
        <v>41.377208702801255</v>
      </c>
      <c r="K66" s="16">
        <f t="shared" si="7"/>
        <v>100.2182643407622</v>
      </c>
      <c r="L66" s="16">
        <f t="shared" si="7"/>
        <v>127.00002540961452</v>
      </c>
      <c r="M66" s="16">
        <f t="shared" si="7"/>
        <v>91.2251120116539</v>
      </c>
      <c r="N66" s="16">
        <f t="shared" si="7"/>
        <v>99.999757085807</v>
      </c>
      <c r="O66" s="16">
        <f t="shared" si="7"/>
        <v>100</v>
      </c>
      <c r="P66" s="16">
        <f t="shared" si="7"/>
        <v>99.99977583802952</v>
      </c>
      <c r="Q66" s="16">
        <f t="shared" si="7"/>
        <v>99.99984506657103</v>
      </c>
      <c r="R66" s="16">
        <f t="shared" si="7"/>
        <v>100</v>
      </c>
      <c r="S66" s="16">
        <f t="shared" si="7"/>
        <v>50.00008259807282</v>
      </c>
      <c r="T66" s="16">
        <f t="shared" si="7"/>
        <v>100.00020970603407</v>
      </c>
      <c r="U66" s="16">
        <f t="shared" si="7"/>
        <v>80.25444173778709</v>
      </c>
      <c r="V66" s="16">
        <f t="shared" si="7"/>
        <v>92.61484435524662</v>
      </c>
      <c r="W66" s="16">
        <f t="shared" si="7"/>
        <v>147.67870120435995</v>
      </c>
      <c r="X66" s="16">
        <f t="shared" si="7"/>
        <v>0</v>
      </c>
      <c r="Y66" s="16">
        <f t="shared" si="7"/>
        <v>0</v>
      </c>
      <c r="Z66" s="17">
        <f t="shared" si="7"/>
        <v>95.00000101676007</v>
      </c>
    </row>
    <row r="67" spans="1:26" ht="12.75" hidden="1">
      <c r="A67" s="41" t="s">
        <v>286</v>
      </c>
      <c r="B67" s="24">
        <v>334040291</v>
      </c>
      <c r="C67" s="24"/>
      <c r="D67" s="25">
        <v>358176660</v>
      </c>
      <c r="E67" s="26">
        <v>365749637</v>
      </c>
      <c r="F67" s="26">
        <v>209969055</v>
      </c>
      <c r="G67" s="26">
        <v>14098374</v>
      </c>
      <c r="H67" s="26">
        <v>13072820</v>
      </c>
      <c r="I67" s="26">
        <v>237140249</v>
      </c>
      <c r="J67" s="26">
        <v>12548326</v>
      </c>
      <c r="K67" s="26">
        <v>12765087</v>
      </c>
      <c r="L67" s="26">
        <v>11613806</v>
      </c>
      <c r="M67" s="26">
        <v>36927219</v>
      </c>
      <c r="N67" s="26">
        <v>16911500</v>
      </c>
      <c r="O67" s="26">
        <v>14817201</v>
      </c>
      <c r="P67" s="26">
        <v>12844344</v>
      </c>
      <c r="Q67" s="26">
        <v>44573045</v>
      </c>
      <c r="R67" s="26">
        <v>13058522</v>
      </c>
      <c r="S67" s="26">
        <v>15471500</v>
      </c>
      <c r="T67" s="26">
        <v>11934002</v>
      </c>
      <c r="U67" s="26">
        <v>40464024</v>
      </c>
      <c r="V67" s="26">
        <v>359104537</v>
      </c>
      <c r="W67" s="26">
        <v>358176660</v>
      </c>
      <c r="X67" s="26"/>
      <c r="Y67" s="25"/>
      <c r="Z67" s="27">
        <v>365749637</v>
      </c>
    </row>
    <row r="68" spans="1:26" ht="12.75" hidden="1">
      <c r="A68" s="37" t="s">
        <v>31</v>
      </c>
      <c r="B68" s="19">
        <v>108386833</v>
      </c>
      <c r="C68" s="19"/>
      <c r="D68" s="20">
        <v>115509705</v>
      </c>
      <c r="E68" s="21">
        <v>113317416</v>
      </c>
      <c r="F68" s="21">
        <v>113178991</v>
      </c>
      <c r="G68" s="21">
        <v>26322</v>
      </c>
      <c r="H68" s="21">
        <v>-1931</v>
      </c>
      <c r="I68" s="21">
        <v>113203382</v>
      </c>
      <c r="J68" s="21">
        <v>-264295</v>
      </c>
      <c r="K68" s="21"/>
      <c r="L68" s="21">
        <v>-116288</v>
      </c>
      <c r="M68" s="21">
        <v>-380583</v>
      </c>
      <c r="N68" s="21">
        <v>-191334</v>
      </c>
      <c r="O68" s="21">
        <v>-20416</v>
      </c>
      <c r="P68" s="21">
        <v>-4846</v>
      </c>
      <c r="Q68" s="21">
        <v>-216596</v>
      </c>
      <c r="R68" s="21">
        <v>-34027</v>
      </c>
      <c r="S68" s="21">
        <v>158499</v>
      </c>
      <c r="T68" s="21">
        <v>-174554</v>
      </c>
      <c r="U68" s="21">
        <v>-50082</v>
      </c>
      <c r="V68" s="21">
        <v>112556121</v>
      </c>
      <c r="W68" s="21">
        <v>115509705</v>
      </c>
      <c r="X68" s="21"/>
      <c r="Y68" s="20"/>
      <c r="Z68" s="23">
        <v>113317416</v>
      </c>
    </row>
    <row r="69" spans="1:26" ht="12.75" hidden="1">
      <c r="A69" s="38" t="s">
        <v>32</v>
      </c>
      <c r="B69" s="19">
        <v>220592611</v>
      </c>
      <c r="C69" s="19"/>
      <c r="D69" s="20">
        <v>239503532</v>
      </c>
      <c r="E69" s="21">
        <v>247514640</v>
      </c>
      <c r="F69" s="21">
        <v>96407871</v>
      </c>
      <c r="G69" s="21">
        <v>13648350</v>
      </c>
      <c r="H69" s="21">
        <v>12657299</v>
      </c>
      <c r="I69" s="21">
        <v>122713520</v>
      </c>
      <c r="J69" s="21">
        <v>12427044</v>
      </c>
      <c r="K69" s="21">
        <v>12349994</v>
      </c>
      <c r="L69" s="21">
        <v>11297187</v>
      </c>
      <c r="M69" s="21">
        <v>36074225</v>
      </c>
      <c r="N69" s="21">
        <v>16691166</v>
      </c>
      <c r="O69" s="21">
        <v>14404514</v>
      </c>
      <c r="P69" s="21">
        <v>12403084</v>
      </c>
      <c r="Q69" s="21">
        <v>43498764</v>
      </c>
      <c r="R69" s="21">
        <v>12641902</v>
      </c>
      <c r="S69" s="21">
        <v>14707660</v>
      </c>
      <c r="T69" s="21">
        <v>11631698</v>
      </c>
      <c r="U69" s="21">
        <v>38981260</v>
      </c>
      <c r="V69" s="21">
        <v>241267769</v>
      </c>
      <c r="W69" s="21">
        <v>239503532</v>
      </c>
      <c r="X69" s="21"/>
      <c r="Y69" s="20"/>
      <c r="Z69" s="23">
        <v>247514640</v>
      </c>
    </row>
    <row r="70" spans="1:26" ht="12.75" hidden="1">
      <c r="A70" s="39" t="s">
        <v>103</v>
      </c>
      <c r="B70" s="19">
        <v>118616567</v>
      </c>
      <c r="C70" s="19"/>
      <c r="D70" s="20">
        <v>129334333</v>
      </c>
      <c r="E70" s="21">
        <v>132549202</v>
      </c>
      <c r="F70" s="21">
        <v>2341563</v>
      </c>
      <c r="G70" s="21">
        <v>11693441</v>
      </c>
      <c r="H70" s="21">
        <v>10931924</v>
      </c>
      <c r="I70" s="21">
        <v>24966928</v>
      </c>
      <c r="J70" s="21">
        <v>10705634</v>
      </c>
      <c r="K70" s="21">
        <v>10556614</v>
      </c>
      <c r="L70" s="21">
        <v>9410343</v>
      </c>
      <c r="M70" s="21">
        <v>30672591</v>
      </c>
      <c r="N70" s="21">
        <v>13109560</v>
      </c>
      <c r="O70" s="21">
        <v>11598379</v>
      </c>
      <c r="P70" s="21">
        <v>10299896</v>
      </c>
      <c r="Q70" s="21">
        <v>35007835</v>
      </c>
      <c r="R70" s="21">
        <v>10242135</v>
      </c>
      <c r="S70" s="21">
        <v>12242823</v>
      </c>
      <c r="T70" s="21">
        <v>10132764</v>
      </c>
      <c r="U70" s="21">
        <v>32617722</v>
      </c>
      <c r="V70" s="21">
        <v>123265076</v>
      </c>
      <c r="W70" s="21">
        <v>129334333</v>
      </c>
      <c r="X70" s="21"/>
      <c r="Y70" s="20"/>
      <c r="Z70" s="23">
        <v>132549202</v>
      </c>
    </row>
    <row r="71" spans="1:26" ht="12.75" hidden="1">
      <c r="A71" s="39" t="s">
        <v>104</v>
      </c>
      <c r="B71" s="19">
        <v>44528664</v>
      </c>
      <c r="C71" s="19"/>
      <c r="D71" s="20">
        <v>45752118</v>
      </c>
      <c r="E71" s="21">
        <v>50044363</v>
      </c>
      <c r="F71" s="21">
        <v>6759243</v>
      </c>
      <c r="G71" s="21">
        <v>3769596</v>
      </c>
      <c r="H71" s="21">
        <v>3533461</v>
      </c>
      <c r="I71" s="21">
        <v>14062300</v>
      </c>
      <c r="J71" s="21">
        <v>3647880</v>
      </c>
      <c r="K71" s="21">
        <v>3804749</v>
      </c>
      <c r="L71" s="21">
        <v>3831431</v>
      </c>
      <c r="M71" s="21">
        <v>11284060</v>
      </c>
      <c r="N71" s="21">
        <v>5575694</v>
      </c>
      <c r="O71" s="21">
        <v>4758816</v>
      </c>
      <c r="P71" s="21">
        <v>4066310</v>
      </c>
      <c r="Q71" s="21">
        <v>14400820</v>
      </c>
      <c r="R71" s="21">
        <v>4302371</v>
      </c>
      <c r="S71" s="21">
        <v>4435205</v>
      </c>
      <c r="T71" s="21">
        <v>3436485</v>
      </c>
      <c r="U71" s="21">
        <v>12174061</v>
      </c>
      <c r="V71" s="21">
        <v>51921241</v>
      </c>
      <c r="W71" s="21">
        <v>45752118</v>
      </c>
      <c r="X71" s="21"/>
      <c r="Y71" s="20"/>
      <c r="Z71" s="23">
        <v>50044363</v>
      </c>
    </row>
    <row r="72" spans="1:26" ht="12.75" hidden="1">
      <c r="A72" s="39" t="s">
        <v>105</v>
      </c>
      <c r="B72" s="19">
        <v>35537095</v>
      </c>
      <c r="C72" s="19"/>
      <c r="D72" s="20">
        <v>38805104</v>
      </c>
      <c r="E72" s="21">
        <v>41541578</v>
      </c>
      <c r="F72" s="21">
        <v>53998564</v>
      </c>
      <c r="G72" s="21">
        <v>-1146455</v>
      </c>
      <c r="H72" s="21">
        <v>-1141271</v>
      </c>
      <c r="I72" s="21">
        <v>51710838</v>
      </c>
      <c r="J72" s="21">
        <v>-1215299</v>
      </c>
      <c r="K72" s="21">
        <v>-1248465</v>
      </c>
      <c r="L72" s="21">
        <v>-1224772</v>
      </c>
      <c r="M72" s="21">
        <v>-3688536</v>
      </c>
      <c r="N72" s="21">
        <v>-1249984</v>
      </c>
      <c r="O72" s="21">
        <v>-1230868</v>
      </c>
      <c r="P72" s="21">
        <v>-1243670</v>
      </c>
      <c r="Q72" s="21">
        <v>-3724522</v>
      </c>
      <c r="R72" s="21">
        <v>-1151122</v>
      </c>
      <c r="S72" s="21">
        <v>-1241059</v>
      </c>
      <c r="T72" s="21">
        <v>-1194413</v>
      </c>
      <c r="U72" s="21">
        <v>-3586594</v>
      </c>
      <c r="V72" s="21">
        <v>40711186</v>
      </c>
      <c r="W72" s="21">
        <v>38805104</v>
      </c>
      <c r="X72" s="21"/>
      <c r="Y72" s="20"/>
      <c r="Z72" s="23">
        <v>41541578</v>
      </c>
    </row>
    <row r="73" spans="1:26" ht="12.75" hidden="1">
      <c r="A73" s="39" t="s">
        <v>106</v>
      </c>
      <c r="B73" s="19">
        <v>21910285</v>
      </c>
      <c r="C73" s="19"/>
      <c r="D73" s="20">
        <v>25611977</v>
      </c>
      <c r="E73" s="21">
        <v>23379497</v>
      </c>
      <c r="F73" s="21">
        <v>33308501</v>
      </c>
      <c r="G73" s="21">
        <v>-668232</v>
      </c>
      <c r="H73" s="21">
        <v>-666815</v>
      </c>
      <c r="I73" s="21">
        <v>31973454</v>
      </c>
      <c r="J73" s="21">
        <v>-711171</v>
      </c>
      <c r="K73" s="21">
        <v>-762904</v>
      </c>
      <c r="L73" s="21">
        <v>-719815</v>
      </c>
      <c r="M73" s="21">
        <v>-2193890</v>
      </c>
      <c r="N73" s="21">
        <v>-744104</v>
      </c>
      <c r="O73" s="21">
        <v>-721813</v>
      </c>
      <c r="P73" s="21">
        <v>-719452</v>
      </c>
      <c r="Q73" s="21">
        <v>-2185369</v>
      </c>
      <c r="R73" s="21">
        <v>-751482</v>
      </c>
      <c r="S73" s="21">
        <v>-729309</v>
      </c>
      <c r="T73" s="21">
        <v>-743138</v>
      </c>
      <c r="U73" s="21">
        <v>-2223929</v>
      </c>
      <c r="V73" s="21">
        <v>25370266</v>
      </c>
      <c r="W73" s="21">
        <v>25611977</v>
      </c>
      <c r="X73" s="21"/>
      <c r="Y73" s="20"/>
      <c r="Z73" s="23">
        <v>23379497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5060847</v>
      </c>
      <c r="C75" s="28"/>
      <c r="D75" s="29">
        <v>3163423</v>
      </c>
      <c r="E75" s="30">
        <v>4917581</v>
      </c>
      <c r="F75" s="30">
        <v>382193</v>
      </c>
      <c r="G75" s="30">
        <v>423702</v>
      </c>
      <c r="H75" s="30">
        <v>417452</v>
      </c>
      <c r="I75" s="30">
        <v>1223347</v>
      </c>
      <c r="J75" s="30">
        <v>385577</v>
      </c>
      <c r="K75" s="30">
        <v>415093</v>
      </c>
      <c r="L75" s="30">
        <v>432907</v>
      </c>
      <c r="M75" s="30">
        <v>1233577</v>
      </c>
      <c r="N75" s="30">
        <v>411668</v>
      </c>
      <c r="O75" s="30">
        <v>433103</v>
      </c>
      <c r="P75" s="30">
        <v>446106</v>
      </c>
      <c r="Q75" s="30">
        <v>1290877</v>
      </c>
      <c r="R75" s="30">
        <v>450647</v>
      </c>
      <c r="S75" s="30">
        <v>605341</v>
      </c>
      <c r="T75" s="30">
        <v>476858</v>
      </c>
      <c r="U75" s="30">
        <v>1532846</v>
      </c>
      <c r="V75" s="30">
        <v>5280647</v>
      </c>
      <c r="W75" s="30">
        <v>3163423</v>
      </c>
      <c r="X75" s="30"/>
      <c r="Y75" s="29"/>
      <c r="Z75" s="31">
        <v>4917581</v>
      </c>
    </row>
    <row r="76" spans="1:26" ht="12.75" hidden="1">
      <c r="A76" s="42" t="s">
        <v>287</v>
      </c>
      <c r="B76" s="32">
        <v>321200920</v>
      </c>
      <c r="C76" s="32"/>
      <c r="D76" s="33">
        <v>337212571</v>
      </c>
      <c r="E76" s="34">
        <v>347462153</v>
      </c>
      <c r="F76" s="34">
        <v>32488147</v>
      </c>
      <c r="G76" s="34">
        <v>44818854</v>
      </c>
      <c r="H76" s="34">
        <v>42132591</v>
      </c>
      <c r="I76" s="34">
        <v>119439592</v>
      </c>
      <c r="J76" s="34">
        <v>17039664</v>
      </c>
      <c r="K76" s="34">
        <v>31531169</v>
      </c>
      <c r="L76" s="34">
        <v>39570143</v>
      </c>
      <c r="M76" s="34">
        <v>88140976</v>
      </c>
      <c r="N76" s="34">
        <v>33043766</v>
      </c>
      <c r="O76" s="34">
        <v>37466013</v>
      </c>
      <c r="P76" s="34">
        <v>36271516</v>
      </c>
      <c r="Q76" s="34">
        <v>106781295</v>
      </c>
      <c r="R76" s="34">
        <v>34591396</v>
      </c>
      <c r="S76" s="34">
        <v>16231367</v>
      </c>
      <c r="T76" s="34">
        <v>36698487</v>
      </c>
      <c r="U76" s="34">
        <v>87521250</v>
      </c>
      <c r="V76" s="34">
        <v>401883113</v>
      </c>
      <c r="W76" s="34">
        <v>347462153</v>
      </c>
      <c r="X76" s="34"/>
      <c r="Y76" s="33"/>
      <c r="Z76" s="35">
        <v>347462153</v>
      </c>
    </row>
    <row r="77" spans="1:26" ht="12.75" hidden="1">
      <c r="A77" s="37" t="s">
        <v>31</v>
      </c>
      <c r="B77" s="19">
        <v>104156724</v>
      </c>
      <c r="C77" s="19"/>
      <c r="D77" s="20">
        <v>108748919</v>
      </c>
      <c r="E77" s="21">
        <v>107651544</v>
      </c>
      <c r="F77" s="21">
        <v>8175285</v>
      </c>
      <c r="G77" s="21">
        <v>15154545</v>
      </c>
      <c r="H77" s="21">
        <v>13413396</v>
      </c>
      <c r="I77" s="21">
        <v>36743226</v>
      </c>
      <c r="J77" s="21">
        <v>5007445</v>
      </c>
      <c r="K77" s="21">
        <v>8177676</v>
      </c>
      <c r="L77" s="21">
        <v>10326930</v>
      </c>
      <c r="M77" s="21">
        <v>23512051</v>
      </c>
      <c r="N77" s="21">
        <v>8406056</v>
      </c>
      <c r="O77" s="21">
        <v>8478060</v>
      </c>
      <c r="P77" s="21">
        <v>8721402</v>
      </c>
      <c r="Q77" s="21">
        <v>25605518</v>
      </c>
      <c r="R77" s="21">
        <v>8812839</v>
      </c>
      <c r="S77" s="21">
        <v>3328686</v>
      </c>
      <c r="T77" s="21">
        <v>8797341</v>
      </c>
      <c r="U77" s="21">
        <v>20938866</v>
      </c>
      <c r="V77" s="21">
        <v>106799661</v>
      </c>
      <c r="W77" s="21">
        <v>107651544</v>
      </c>
      <c r="X77" s="21"/>
      <c r="Y77" s="20"/>
      <c r="Z77" s="23">
        <v>107651544</v>
      </c>
    </row>
    <row r="78" spans="1:26" ht="12.75" hidden="1">
      <c r="A78" s="38" t="s">
        <v>32</v>
      </c>
      <c r="B78" s="19">
        <v>211983349</v>
      </c>
      <c r="C78" s="19"/>
      <c r="D78" s="20">
        <v>225485384</v>
      </c>
      <c r="E78" s="21">
        <v>235138907</v>
      </c>
      <c r="F78" s="21">
        <v>23930669</v>
      </c>
      <c r="G78" s="21">
        <v>29231928</v>
      </c>
      <c r="H78" s="21">
        <v>28289490</v>
      </c>
      <c r="I78" s="21">
        <v>81452087</v>
      </c>
      <c r="J78" s="21">
        <v>11872678</v>
      </c>
      <c r="K78" s="21">
        <v>22937494</v>
      </c>
      <c r="L78" s="21">
        <v>28693421</v>
      </c>
      <c r="M78" s="21">
        <v>63503593</v>
      </c>
      <c r="N78" s="21">
        <v>24226043</v>
      </c>
      <c r="O78" s="21">
        <v>28554850</v>
      </c>
      <c r="P78" s="21">
        <v>27104009</v>
      </c>
      <c r="Q78" s="21">
        <v>79884902</v>
      </c>
      <c r="R78" s="21">
        <v>25327910</v>
      </c>
      <c r="S78" s="21">
        <v>12600010</v>
      </c>
      <c r="T78" s="21">
        <v>27424287</v>
      </c>
      <c r="U78" s="21">
        <v>65352207</v>
      </c>
      <c r="V78" s="21">
        <v>290192789</v>
      </c>
      <c r="W78" s="21">
        <v>235138907</v>
      </c>
      <c r="X78" s="21"/>
      <c r="Y78" s="20"/>
      <c r="Z78" s="23">
        <v>235138907</v>
      </c>
    </row>
    <row r="79" spans="1:26" ht="12.75" hidden="1">
      <c r="A79" s="39" t="s">
        <v>103</v>
      </c>
      <c r="B79" s="19">
        <v>113987213</v>
      </c>
      <c r="C79" s="19"/>
      <c r="D79" s="20">
        <v>121764391</v>
      </c>
      <c r="E79" s="21">
        <v>125921742</v>
      </c>
      <c r="F79" s="21">
        <v>12428638</v>
      </c>
      <c r="G79" s="21">
        <v>13952369</v>
      </c>
      <c r="H79" s="21">
        <v>14257180</v>
      </c>
      <c r="I79" s="21">
        <v>40638187</v>
      </c>
      <c r="J79" s="21">
        <v>6452968</v>
      </c>
      <c r="K79" s="21">
        <v>12132332</v>
      </c>
      <c r="L79" s="21">
        <v>15085684</v>
      </c>
      <c r="M79" s="21">
        <v>33670984</v>
      </c>
      <c r="N79" s="21">
        <v>12823931</v>
      </c>
      <c r="O79" s="21">
        <v>15589813</v>
      </c>
      <c r="P79" s="21">
        <v>14417865</v>
      </c>
      <c r="Q79" s="21">
        <v>42831609</v>
      </c>
      <c r="R79" s="21">
        <v>13350508</v>
      </c>
      <c r="S79" s="21">
        <v>6977723</v>
      </c>
      <c r="T79" s="21">
        <v>15018695</v>
      </c>
      <c r="U79" s="21">
        <v>35346926</v>
      </c>
      <c r="V79" s="21">
        <v>152487706</v>
      </c>
      <c r="W79" s="21">
        <v>125921742</v>
      </c>
      <c r="X79" s="21"/>
      <c r="Y79" s="20"/>
      <c r="Z79" s="23">
        <v>125921742</v>
      </c>
    </row>
    <row r="80" spans="1:26" ht="12.75" hidden="1">
      <c r="A80" s="39" t="s">
        <v>104</v>
      </c>
      <c r="B80" s="19">
        <v>42790805</v>
      </c>
      <c r="C80" s="19"/>
      <c r="D80" s="20">
        <v>43074245</v>
      </c>
      <c r="E80" s="21">
        <v>47542143</v>
      </c>
      <c r="F80" s="21">
        <v>4676558</v>
      </c>
      <c r="G80" s="21">
        <v>4614987</v>
      </c>
      <c r="H80" s="21">
        <v>4214011</v>
      </c>
      <c r="I80" s="21">
        <v>13505556</v>
      </c>
      <c r="J80" s="21">
        <v>1835668</v>
      </c>
      <c r="K80" s="21">
        <v>3807584</v>
      </c>
      <c r="L80" s="21">
        <v>4795172</v>
      </c>
      <c r="M80" s="21">
        <v>10438424</v>
      </c>
      <c r="N80" s="21">
        <v>4135865</v>
      </c>
      <c r="O80" s="21">
        <v>5723537</v>
      </c>
      <c r="P80" s="21">
        <v>5301921</v>
      </c>
      <c r="Q80" s="21">
        <v>15161323</v>
      </c>
      <c r="R80" s="21">
        <v>4822010</v>
      </c>
      <c r="S80" s="21">
        <v>2286299</v>
      </c>
      <c r="T80" s="21">
        <v>5126564</v>
      </c>
      <c r="U80" s="21">
        <v>12234873</v>
      </c>
      <c r="V80" s="21">
        <v>51340176</v>
      </c>
      <c r="W80" s="21">
        <v>47542143</v>
      </c>
      <c r="X80" s="21"/>
      <c r="Y80" s="20"/>
      <c r="Z80" s="23">
        <v>47542143</v>
      </c>
    </row>
    <row r="81" spans="1:26" ht="12.75" hidden="1">
      <c r="A81" s="39" t="s">
        <v>105</v>
      </c>
      <c r="B81" s="19">
        <v>34150157</v>
      </c>
      <c r="C81" s="19"/>
      <c r="D81" s="20">
        <v>36533840</v>
      </c>
      <c r="E81" s="21">
        <v>39464500</v>
      </c>
      <c r="F81" s="21">
        <v>4348677</v>
      </c>
      <c r="G81" s="21">
        <v>6435536</v>
      </c>
      <c r="H81" s="21">
        <v>6012757</v>
      </c>
      <c r="I81" s="21">
        <v>16796970</v>
      </c>
      <c r="J81" s="21">
        <v>2286267</v>
      </c>
      <c r="K81" s="21">
        <v>4395331</v>
      </c>
      <c r="L81" s="21">
        <v>5535364</v>
      </c>
      <c r="M81" s="21">
        <v>12216962</v>
      </c>
      <c r="N81" s="21">
        <v>4488773</v>
      </c>
      <c r="O81" s="21">
        <v>4471048</v>
      </c>
      <c r="P81" s="21">
        <v>4605646</v>
      </c>
      <c r="Q81" s="21">
        <v>13565467</v>
      </c>
      <c r="R81" s="21">
        <v>4390749</v>
      </c>
      <c r="S81" s="21">
        <v>2087110</v>
      </c>
      <c r="T81" s="21">
        <v>4498902</v>
      </c>
      <c r="U81" s="21">
        <v>10976761</v>
      </c>
      <c r="V81" s="21">
        <v>53556160</v>
      </c>
      <c r="W81" s="21">
        <v>39464500</v>
      </c>
      <c r="X81" s="21"/>
      <c r="Y81" s="20"/>
      <c r="Z81" s="23">
        <v>39464500</v>
      </c>
    </row>
    <row r="82" spans="1:26" ht="12.75" hidden="1">
      <c r="A82" s="39" t="s">
        <v>106</v>
      </c>
      <c r="B82" s="19">
        <v>21055174</v>
      </c>
      <c r="C82" s="19"/>
      <c r="D82" s="20">
        <v>24112908</v>
      </c>
      <c r="E82" s="21">
        <v>22210522</v>
      </c>
      <c r="F82" s="21">
        <v>2476796</v>
      </c>
      <c r="G82" s="21">
        <v>4229036</v>
      </c>
      <c r="H82" s="21">
        <v>3805542</v>
      </c>
      <c r="I82" s="21">
        <v>10511374</v>
      </c>
      <c r="J82" s="21">
        <v>1297775</v>
      </c>
      <c r="K82" s="21">
        <v>2602247</v>
      </c>
      <c r="L82" s="21">
        <v>3277201</v>
      </c>
      <c r="M82" s="21">
        <v>7177223</v>
      </c>
      <c r="N82" s="21">
        <v>2777474</v>
      </c>
      <c r="O82" s="21">
        <v>2770452</v>
      </c>
      <c r="P82" s="21">
        <v>2778577</v>
      </c>
      <c r="Q82" s="21">
        <v>8326503</v>
      </c>
      <c r="R82" s="21">
        <v>2764643</v>
      </c>
      <c r="S82" s="21">
        <v>1248878</v>
      </c>
      <c r="T82" s="21">
        <v>2780126</v>
      </c>
      <c r="U82" s="21">
        <v>6793647</v>
      </c>
      <c r="V82" s="21">
        <v>32808747</v>
      </c>
      <c r="W82" s="21">
        <v>22210522</v>
      </c>
      <c r="X82" s="21"/>
      <c r="Y82" s="20"/>
      <c r="Z82" s="23">
        <v>22210522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5060847</v>
      </c>
      <c r="C84" s="28"/>
      <c r="D84" s="29">
        <v>2978268</v>
      </c>
      <c r="E84" s="30">
        <v>4671702</v>
      </c>
      <c r="F84" s="30">
        <v>382193</v>
      </c>
      <c r="G84" s="30">
        <v>432381</v>
      </c>
      <c r="H84" s="30">
        <v>429705</v>
      </c>
      <c r="I84" s="30">
        <v>1244279</v>
      </c>
      <c r="J84" s="30">
        <v>159541</v>
      </c>
      <c r="K84" s="30">
        <v>415999</v>
      </c>
      <c r="L84" s="30">
        <v>549792</v>
      </c>
      <c r="M84" s="30">
        <v>1125332</v>
      </c>
      <c r="N84" s="30">
        <v>411667</v>
      </c>
      <c r="O84" s="30">
        <v>433103</v>
      </c>
      <c r="P84" s="30">
        <v>446105</v>
      </c>
      <c r="Q84" s="30">
        <v>1290875</v>
      </c>
      <c r="R84" s="30">
        <v>450647</v>
      </c>
      <c r="S84" s="30">
        <v>302671</v>
      </c>
      <c r="T84" s="30">
        <v>476859</v>
      </c>
      <c r="U84" s="30">
        <v>1230177</v>
      </c>
      <c r="V84" s="30">
        <v>4890663</v>
      </c>
      <c r="W84" s="30">
        <v>4671702</v>
      </c>
      <c r="X84" s="30"/>
      <c r="Y84" s="29"/>
      <c r="Z84" s="31">
        <v>4671702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9263512</v>
      </c>
      <c r="D5" s="357">
        <f t="shared" si="0"/>
        <v>0</v>
      </c>
      <c r="E5" s="356">
        <f t="shared" si="0"/>
        <v>17639455</v>
      </c>
      <c r="F5" s="358">
        <f t="shared" si="0"/>
        <v>17508625</v>
      </c>
      <c r="G5" s="358">
        <f t="shared" si="0"/>
        <v>163487</v>
      </c>
      <c r="H5" s="356">
        <f t="shared" si="0"/>
        <v>176809</v>
      </c>
      <c r="I5" s="356">
        <f t="shared" si="0"/>
        <v>606736</v>
      </c>
      <c r="J5" s="358">
        <f t="shared" si="0"/>
        <v>947032</v>
      </c>
      <c r="K5" s="358">
        <f t="shared" si="0"/>
        <v>496943</v>
      </c>
      <c r="L5" s="356">
        <f t="shared" si="0"/>
        <v>526119</v>
      </c>
      <c r="M5" s="356">
        <f t="shared" si="0"/>
        <v>1103724</v>
      </c>
      <c r="N5" s="358">
        <f t="shared" si="0"/>
        <v>2126786</v>
      </c>
      <c r="O5" s="358">
        <f t="shared" si="0"/>
        <v>697562</v>
      </c>
      <c r="P5" s="356">
        <f t="shared" si="0"/>
        <v>1287831</v>
      </c>
      <c r="Q5" s="356">
        <f t="shared" si="0"/>
        <v>816914</v>
      </c>
      <c r="R5" s="358">
        <f t="shared" si="0"/>
        <v>2802307</v>
      </c>
      <c r="S5" s="358">
        <f t="shared" si="0"/>
        <v>637414</v>
      </c>
      <c r="T5" s="356">
        <f t="shared" si="0"/>
        <v>939343</v>
      </c>
      <c r="U5" s="356">
        <f t="shared" si="0"/>
        <v>5799758</v>
      </c>
      <c r="V5" s="358">
        <f t="shared" si="0"/>
        <v>7376515</v>
      </c>
      <c r="W5" s="358">
        <f t="shared" si="0"/>
        <v>13252640</v>
      </c>
      <c r="X5" s="356">
        <f t="shared" si="0"/>
        <v>17508625</v>
      </c>
      <c r="Y5" s="358">
        <f t="shared" si="0"/>
        <v>-4255985</v>
      </c>
      <c r="Z5" s="359">
        <f>+IF(X5&lt;&gt;0,+(Y5/X5)*100,0)</f>
        <v>-24.307933946840485</v>
      </c>
      <c r="AA5" s="360">
        <f>+AA6+AA8+AA11+AA13+AA15</f>
        <v>17508625</v>
      </c>
    </row>
    <row r="6" spans="1:27" ht="12.75">
      <c r="A6" s="361" t="s">
        <v>205</v>
      </c>
      <c r="B6" s="142"/>
      <c r="C6" s="60">
        <f>+C7</f>
        <v>3942252</v>
      </c>
      <c r="D6" s="340">
        <f aca="true" t="shared" si="1" ref="D6:AA6">+D7</f>
        <v>0</v>
      </c>
      <c r="E6" s="60">
        <f t="shared" si="1"/>
        <v>8182819</v>
      </c>
      <c r="F6" s="59">
        <f t="shared" si="1"/>
        <v>8132819</v>
      </c>
      <c r="G6" s="59">
        <f t="shared" si="1"/>
        <v>1554</v>
      </c>
      <c r="H6" s="60">
        <f t="shared" si="1"/>
        <v>61310</v>
      </c>
      <c r="I6" s="60">
        <f t="shared" si="1"/>
        <v>75088</v>
      </c>
      <c r="J6" s="59">
        <f t="shared" si="1"/>
        <v>137952</v>
      </c>
      <c r="K6" s="59">
        <f t="shared" si="1"/>
        <v>48760</v>
      </c>
      <c r="L6" s="60">
        <f t="shared" si="1"/>
        <v>97607</v>
      </c>
      <c r="M6" s="60">
        <f t="shared" si="1"/>
        <v>593706</v>
      </c>
      <c r="N6" s="59">
        <f t="shared" si="1"/>
        <v>740073</v>
      </c>
      <c r="O6" s="59">
        <f t="shared" si="1"/>
        <v>162616</v>
      </c>
      <c r="P6" s="60">
        <f t="shared" si="1"/>
        <v>139464</v>
      </c>
      <c r="Q6" s="60">
        <f t="shared" si="1"/>
        <v>418528</v>
      </c>
      <c r="R6" s="59">
        <f t="shared" si="1"/>
        <v>720608</v>
      </c>
      <c r="S6" s="59">
        <f t="shared" si="1"/>
        <v>204773</v>
      </c>
      <c r="T6" s="60">
        <f t="shared" si="1"/>
        <v>99178</v>
      </c>
      <c r="U6" s="60">
        <f t="shared" si="1"/>
        <v>4573726</v>
      </c>
      <c r="V6" s="59">
        <f t="shared" si="1"/>
        <v>4877677</v>
      </c>
      <c r="W6" s="59">
        <f t="shared" si="1"/>
        <v>6476310</v>
      </c>
      <c r="X6" s="60">
        <f t="shared" si="1"/>
        <v>8132819</v>
      </c>
      <c r="Y6" s="59">
        <f t="shared" si="1"/>
        <v>-1656509</v>
      </c>
      <c r="Z6" s="61">
        <f>+IF(X6&lt;&gt;0,+(Y6/X6)*100,0)</f>
        <v>-20.368201972772297</v>
      </c>
      <c r="AA6" s="62">
        <f t="shared" si="1"/>
        <v>8132819</v>
      </c>
    </row>
    <row r="7" spans="1:27" ht="12.75">
      <c r="A7" s="291" t="s">
        <v>229</v>
      </c>
      <c r="B7" s="142"/>
      <c r="C7" s="60">
        <v>3942252</v>
      </c>
      <c r="D7" s="340"/>
      <c r="E7" s="60">
        <v>8182819</v>
      </c>
      <c r="F7" s="59">
        <v>8132819</v>
      </c>
      <c r="G7" s="59">
        <v>1554</v>
      </c>
      <c r="H7" s="60">
        <v>61310</v>
      </c>
      <c r="I7" s="60">
        <v>75088</v>
      </c>
      <c r="J7" s="59">
        <v>137952</v>
      </c>
      <c r="K7" s="59">
        <v>48760</v>
      </c>
      <c r="L7" s="60">
        <v>97607</v>
      </c>
      <c r="M7" s="60">
        <v>593706</v>
      </c>
      <c r="N7" s="59">
        <v>740073</v>
      </c>
      <c r="O7" s="59">
        <v>162616</v>
      </c>
      <c r="P7" s="60">
        <v>139464</v>
      </c>
      <c r="Q7" s="60">
        <v>418528</v>
      </c>
      <c r="R7" s="59">
        <v>720608</v>
      </c>
      <c r="S7" s="59">
        <v>204773</v>
      </c>
      <c r="T7" s="60">
        <v>99178</v>
      </c>
      <c r="U7" s="60">
        <v>4573726</v>
      </c>
      <c r="V7" s="59">
        <v>4877677</v>
      </c>
      <c r="W7" s="59">
        <v>6476310</v>
      </c>
      <c r="X7" s="60">
        <v>8132819</v>
      </c>
      <c r="Y7" s="59">
        <v>-1656509</v>
      </c>
      <c r="Z7" s="61">
        <v>-20.37</v>
      </c>
      <c r="AA7" s="62">
        <v>8132819</v>
      </c>
    </row>
    <row r="8" spans="1:27" ht="12.75">
      <c r="A8" s="361" t="s">
        <v>206</v>
      </c>
      <c r="B8" s="142"/>
      <c r="C8" s="60">
        <f aca="true" t="shared" si="2" ref="C8:Y8">SUM(C9:C10)</f>
        <v>2771911</v>
      </c>
      <c r="D8" s="340">
        <f t="shared" si="2"/>
        <v>0</v>
      </c>
      <c r="E8" s="60">
        <f t="shared" si="2"/>
        <v>4615610</v>
      </c>
      <c r="F8" s="59">
        <f t="shared" si="2"/>
        <v>2860210</v>
      </c>
      <c r="G8" s="59">
        <f t="shared" si="2"/>
        <v>134331</v>
      </c>
      <c r="H8" s="60">
        <f t="shared" si="2"/>
        <v>71217</v>
      </c>
      <c r="I8" s="60">
        <f t="shared" si="2"/>
        <v>118548</v>
      </c>
      <c r="J8" s="59">
        <f t="shared" si="2"/>
        <v>324096</v>
      </c>
      <c r="K8" s="59">
        <f t="shared" si="2"/>
        <v>208965</v>
      </c>
      <c r="L8" s="60">
        <f t="shared" si="2"/>
        <v>327367</v>
      </c>
      <c r="M8" s="60">
        <f t="shared" si="2"/>
        <v>240930</v>
      </c>
      <c r="N8" s="59">
        <f t="shared" si="2"/>
        <v>777262</v>
      </c>
      <c r="O8" s="59">
        <f t="shared" si="2"/>
        <v>386892</v>
      </c>
      <c r="P8" s="60">
        <f t="shared" si="2"/>
        <v>836036</v>
      </c>
      <c r="Q8" s="60">
        <f t="shared" si="2"/>
        <v>285839</v>
      </c>
      <c r="R8" s="59">
        <f t="shared" si="2"/>
        <v>1508767</v>
      </c>
      <c r="S8" s="59">
        <f t="shared" si="2"/>
        <v>81537</v>
      </c>
      <c r="T8" s="60">
        <f t="shared" si="2"/>
        <v>614484</v>
      </c>
      <c r="U8" s="60">
        <f t="shared" si="2"/>
        <v>481904</v>
      </c>
      <c r="V8" s="59">
        <f t="shared" si="2"/>
        <v>1177925</v>
      </c>
      <c r="W8" s="59">
        <f t="shared" si="2"/>
        <v>3788050</v>
      </c>
      <c r="X8" s="60">
        <f t="shared" si="2"/>
        <v>2860210</v>
      </c>
      <c r="Y8" s="59">
        <f t="shared" si="2"/>
        <v>927840</v>
      </c>
      <c r="Z8" s="61">
        <f>+IF(X8&lt;&gt;0,+(Y8/X8)*100,0)</f>
        <v>32.4395761150405</v>
      </c>
      <c r="AA8" s="62">
        <f>SUM(AA9:AA10)</f>
        <v>2860210</v>
      </c>
    </row>
    <row r="9" spans="1:27" ht="12.75">
      <c r="A9" s="291" t="s">
        <v>230</v>
      </c>
      <c r="B9" s="142"/>
      <c r="C9" s="60">
        <v>1803664</v>
      </c>
      <c r="D9" s="340"/>
      <c r="E9" s="60">
        <v>1958846</v>
      </c>
      <c r="F9" s="59">
        <v>1203446</v>
      </c>
      <c r="G9" s="59">
        <v>134331</v>
      </c>
      <c r="H9" s="60">
        <v>57948</v>
      </c>
      <c r="I9" s="60">
        <v>90169</v>
      </c>
      <c r="J9" s="59">
        <v>282448</v>
      </c>
      <c r="K9" s="59">
        <v>199372</v>
      </c>
      <c r="L9" s="60">
        <v>317980</v>
      </c>
      <c r="M9" s="60">
        <v>127886</v>
      </c>
      <c r="N9" s="59">
        <v>645238</v>
      </c>
      <c r="O9" s="59">
        <v>36817</v>
      </c>
      <c r="P9" s="60">
        <v>48596</v>
      </c>
      <c r="Q9" s="60">
        <v>127028</v>
      </c>
      <c r="R9" s="59">
        <v>212441</v>
      </c>
      <c r="S9" s="59">
        <v>28176</v>
      </c>
      <c r="T9" s="60">
        <v>408172</v>
      </c>
      <c r="U9" s="60">
        <v>95255</v>
      </c>
      <c r="V9" s="59">
        <v>531603</v>
      </c>
      <c r="W9" s="59">
        <v>1671730</v>
      </c>
      <c r="X9" s="60">
        <v>1203446</v>
      </c>
      <c r="Y9" s="59">
        <v>468284</v>
      </c>
      <c r="Z9" s="61">
        <v>38.91</v>
      </c>
      <c r="AA9" s="62">
        <v>1203446</v>
      </c>
    </row>
    <row r="10" spans="1:27" ht="12.75">
      <c r="A10" s="291" t="s">
        <v>231</v>
      </c>
      <c r="B10" s="142"/>
      <c r="C10" s="60">
        <v>968247</v>
      </c>
      <c r="D10" s="340"/>
      <c r="E10" s="60">
        <v>2656764</v>
      </c>
      <c r="F10" s="59">
        <v>1656764</v>
      </c>
      <c r="G10" s="59"/>
      <c r="H10" s="60">
        <v>13269</v>
      </c>
      <c r="I10" s="60">
        <v>28379</v>
      </c>
      <c r="J10" s="59">
        <v>41648</v>
      </c>
      <c r="K10" s="59">
        <v>9593</v>
      </c>
      <c r="L10" s="60">
        <v>9387</v>
      </c>
      <c r="M10" s="60">
        <v>113044</v>
      </c>
      <c r="N10" s="59">
        <v>132024</v>
      </c>
      <c r="O10" s="59">
        <v>350075</v>
      </c>
      <c r="P10" s="60">
        <v>787440</v>
      </c>
      <c r="Q10" s="60">
        <v>158811</v>
      </c>
      <c r="R10" s="59">
        <v>1296326</v>
      </c>
      <c r="S10" s="59">
        <v>53361</v>
      </c>
      <c r="T10" s="60">
        <v>206312</v>
      </c>
      <c r="U10" s="60">
        <v>386649</v>
      </c>
      <c r="V10" s="59">
        <v>646322</v>
      </c>
      <c r="W10" s="59">
        <v>2116320</v>
      </c>
      <c r="X10" s="60">
        <v>1656764</v>
      </c>
      <c r="Y10" s="59">
        <v>459556</v>
      </c>
      <c r="Z10" s="61">
        <v>27.74</v>
      </c>
      <c r="AA10" s="62">
        <v>1656764</v>
      </c>
    </row>
    <row r="11" spans="1:27" ht="12.75">
      <c r="A11" s="361" t="s">
        <v>207</v>
      </c>
      <c r="B11" s="142"/>
      <c r="C11" s="362">
        <f>+C12</f>
        <v>640929</v>
      </c>
      <c r="D11" s="363">
        <f aca="true" t="shared" si="3" ref="D11:AA11">+D12</f>
        <v>0</v>
      </c>
      <c r="E11" s="362">
        <f t="shared" si="3"/>
        <v>849548</v>
      </c>
      <c r="F11" s="364">
        <f t="shared" si="3"/>
        <v>789548</v>
      </c>
      <c r="G11" s="364">
        <f t="shared" si="3"/>
        <v>266</v>
      </c>
      <c r="H11" s="362">
        <f t="shared" si="3"/>
        <v>1062</v>
      </c>
      <c r="I11" s="362">
        <f t="shared" si="3"/>
        <v>26064</v>
      </c>
      <c r="J11" s="364">
        <f t="shared" si="3"/>
        <v>27392</v>
      </c>
      <c r="K11" s="364">
        <f t="shared" si="3"/>
        <v>1730</v>
      </c>
      <c r="L11" s="362">
        <f t="shared" si="3"/>
        <v>7250</v>
      </c>
      <c r="M11" s="362">
        <f t="shared" si="3"/>
        <v>97834</v>
      </c>
      <c r="N11" s="364">
        <f t="shared" si="3"/>
        <v>106814</v>
      </c>
      <c r="O11" s="364">
        <f t="shared" si="3"/>
        <v>78240</v>
      </c>
      <c r="P11" s="362">
        <f t="shared" si="3"/>
        <v>17890</v>
      </c>
      <c r="Q11" s="362">
        <f t="shared" si="3"/>
        <v>17036</v>
      </c>
      <c r="R11" s="364">
        <f t="shared" si="3"/>
        <v>113166</v>
      </c>
      <c r="S11" s="364">
        <f t="shared" si="3"/>
        <v>256008</v>
      </c>
      <c r="T11" s="362">
        <f t="shared" si="3"/>
        <v>46388</v>
      </c>
      <c r="U11" s="362">
        <f t="shared" si="3"/>
        <v>61623</v>
      </c>
      <c r="V11" s="364">
        <f t="shared" si="3"/>
        <v>364019</v>
      </c>
      <c r="W11" s="364">
        <f t="shared" si="3"/>
        <v>611391</v>
      </c>
      <c r="X11" s="362">
        <f t="shared" si="3"/>
        <v>789548</v>
      </c>
      <c r="Y11" s="364">
        <f t="shared" si="3"/>
        <v>-178157</v>
      </c>
      <c r="Z11" s="365">
        <f>+IF(X11&lt;&gt;0,+(Y11/X11)*100,0)</f>
        <v>-22.564429268391535</v>
      </c>
      <c r="AA11" s="366">
        <f t="shared" si="3"/>
        <v>789548</v>
      </c>
    </row>
    <row r="12" spans="1:27" ht="12.75">
      <c r="A12" s="291" t="s">
        <v>232</v>
      </c>
      <c r="B12" s="136"/>
      <c r="C12" s="60">
        <v>640929</v>
      </c>
      <c r="D12" s="340"/>
      <c r="E12" s="60">
        <v>849548</v>
      </c>
      <c r="F12" s="59">
        <v>789548</v>
      </c>
      <c r="G12" s="59">
        <v>266</v>
      </c>
      <c r="H12" s="60">
        <v>1062</v>
      </c>
      <c r="I12" s="60">
        <v>26064</v>
      </c>
      <c r="J12" s="59">
        <v>27392</v>
      </c>
      <c r="K12" s="59">
        <v>1730</v>
      </c>
      <c r="L12" s="60">
        <v>7250</v>
      </c>
      <c r="M12" s="60">
        <v>97834</v>
      </c>
      <c r="N12" s="59">
        <v>106814</v>
      </c>
      <c r="O12" s="59">
        <v>78240</v>
      </c>
      <c r="P12" s="60">
        <v>17890</v>
      </c>
      <c r="Q12" s="60">
        <v>17036</v>
      </c>
      <c r="R12" s="59">
        <v>113166</v>
      </c>
      <c r="S12" s="59">
        <v>256008</v>
      </c>
      <c r="T12" s="60">
        <v>46388</v>
      </c>
      <c r="U12" s="60">
        <v>61623</v>
      </c>
      <c r="V12" s="59">
        <v>364019</v>
      </c>
      <c r="W12" s="59">
        <v>611391</v>
      </c>
      <c r="X12" s="60">
        <v>789548</v>
      </c>
      <c r="Y12" s="59">
        <v>-178157</v>
      </c>
      <c r="Z12" s="61">
        <v>-22.56</v>
      </c>
      <c r="AA12" s="62">
        <v>789548</v>
      </c>
    </row>
    <row r="13" spans="1:27" ht="12.75">
      <c r="A13" s="361" t="s">
        <v>208</v>
      </c>
      <c r="B13" s="136"/>
      <c r="C13" s="275">
        <f>+C14</f>
        <v>1908420</v>
      </c>
      <c r="D13" s="341">
        <f aca="true" t="shared" si="4" ref="D13:AA13">+D14</f>
        <v>0</v>
      </c>
      <c r="E13" s="275">
        <f t="shared" si="4"/>
        <v>2281048</v>
      </c>
      <c r="F13" s="342">
        <f t="shared" si="4"/>
        <v>2626048</v>
      </c>
      <c r="G13" s="342">
        <f t="shared" si="4"/>
        <v>27336</v>
      </c>
      <c r="H13" s="275">
        <f t="shared" si="4"/>
        <v>43220</v>
      </c>
      <c r="I13" s="275">
        <f t="shared" si="4"/>
        <v>387036</v>
      </c>
      <c r="J13" s="342">
        <f t="shared" si="4"/>
        <v>457592</v>
      </c>
      <c r="K13" s="342">
        <f t="shared" si="4"/>
        <v>237488</v>
      </c>
      <c r="L13" s="275">
        <f t="shared" si="4"/>
        <v>93895</v>
      </c>
      <c r="M13" s="275">
        <f t="shared" si="4"/>
        <v>171254</v>
      </c>
      <c r="N13" s="342">
        <f t="shared" si="4"/>
        <v>502637</v>
      </c>
      <c r="O13" s="342">
        <f t="shared" si="4"/>
        <v>69814</v>
      </c>
      <c r="P13" s="275">
        <f t="shared" si="4"/>
        <v>294441</v>
      </c>
      <c r="Q13" s="275">
        <f t="shared" si="4"/>
        <v>95511</v>
      </c>
      <c r="R13" s="342">
        <f t="shared" si="4"/>
        <v>459766</v>
      </c>
      <c r="S13" s="342">
        <f t="shared" si="4"/>
        <v>95096</v>
      </c>
      <c r="T13" s="275">
        <f t="shared" si="4"/>
        <v>179293</v>
      </c>
      <c r="U13" s="275">
        <f t="shared" si="4"/>
        <v>359154</v>
      </c>
      <c r="V13" s="342">
        <f t="shared" si="4"/>
        <v>633543</v>
      </c>
      <c r="W13" s="342">
        <f t="shared" si="4"/>
        <v>2053538</v>
      </c>
      <c r="X13" s="275">
        <f t="shared" si="4"/>
        <v>2626048</v>
      </c>
      <c r="Y13" s="342">
        <f t="shared" si="4"/>
        <v>-572510</v>
      </c>
      <c r="Z13" s="335">
        <f>+IF(X13&lt;&gt;0,+(Y13/X13)*100,0)</f>
        <v>-21.801200891986742</v>
      </c>
      <c r="AA13" s="273">
        <f t="shared" si="4"/>
        <v>2626048</v>
      </c>
    </row>
    <row r="14" spans="1:27" ht="12.75">
      <c r="A14" s="291" t="s">
        <v>233</v>
      </c>
      <c r="B14" s="136"/>
      <c r="C14" s="60">
        <v>1908420</v>
      </c>
      <c r="D14" s="340"/>
      <c r="E14" s="60">
        <v>2281048</v>
      </c>
      <c r="F14" s="59">
        <v>2626048</v>
      </c>
      <c r="G14" s="59">
        <v>27336</v>
      </c>
      <c r="H14" s="60">
        <v>43220</v>
      </c>
      <c r="I14" s="60">
        <v>387036</v>
      </c>
      <c r="J14" s="59">
        <v>457592</v>
      </c>
      <c r="K14" s="59">
        <v>237488</v>
      </c>
      <c r="L14" s="60">
        <v>93895</v>
      </c>
      <c r="M14" s="60">
        <v>171254</v>
      </c>
      <c r="N14" s="59">
        <v>502637</v>
      </c>
      <c r="O14" s="59">
        <v>69814</v>
      </c>
      <c r="P14" s="60">
        <v>294441</v>
      </c>
      <c r="Q14" s="60">
        <v>95511</v>
      </c>
      <c r="R14" s="59">
        <v>459766</v>
      </c>
      <c r="S14" s="59">
        <v>95096</v>
      </c>
      <c r="T14" s="60">
        <v>179293</v>
      </c>
      <c r="U14" s="60">
        <v>359154</v>
      </c>
      <c r="V14" s="59">
        <v>633543</v>
      </c>
      <c r="W14" s="59">
        <v>2053538</v>
      </c>
      <c r="X14" s="60">
        <v>2626048</v>
      </c>
      <c r="Y14" s="59">
        <v>-572510</v>
      </c>
      <c r="Z14" s="61">
        <v>-21.8</v>
      </c>
      <c r="AA14" s="62">
        <v>2626048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1710430</v>
      </c>
      <c r="F15" s="59">
        <f t="shared" si="5"/>
        <v>3100000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323351</v>
      </c>
      <c r="V15" s="59">
        <f t="shared" si="5"/>
        <v>323351</v>
      </c>
      <c r="W15" s="59">
        <f t="shared" si="5"/>
        <v>323351</v>
      </c>
      <c r="X15" s="60">
        <f t="shared" si="5"/>
        <v>3100000</v>
      </c>
      <c r="Y15" s="59">
        <f t="shared" si="5"/>
        <v>-2776649</v>
      </c>
      <c r="Z15" s="61">
        <f>+IF(X15&lt;&gt;0,+(Y15/X15)*100,0)</f>
        <v>-89.56932258064516</v>
      </c>
      <c r="AA15" s="62">
        <f>SUM(AA16:AA20)</f>
        <v>3100000</v>
      </c>
    </row>
    <row r="16" spans="1:27" ht="12.75">
      <c r="A16" s="291" t="s">
        <v>234</v>
      </c>
      <c r="B16" s="300"/>
      <c r="C16" s="60"/>
      <c r="D16" s="340"/>
      <c r="E16" s="60">
        <v>1710430</v>
      </c>
      <c r="F16" s="59">
        <v>3100000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323351</v>
      </c>
      <c r="V16" s="59">
        <v>323351</v>
      </c>
      <c r="W16" s="59">
        <v>323351</v>
      </c>
      <c r="X16" s="60">
        <v>3100000</v>
      </c>
      <c r="Y16" s="59">
        <v>-2776649</v>
      </c>
      <c r="Z16" s="61">
        <v>-89.57</v>
      </c>
      <c r="AA16" s="62">
        <v>3100000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3632519</v>
      </c>
      <c r="D22" s="344">
        <f t="shared" si="6"/>
        <v>0</v>
      </c>
      <c r="E22" s="343">
        <f t="shared" si="6"/>
        <v>3694574</v>
      </c>
      <c r="F22" s="345">
        <f t="shared" si="6"/>
        <v>3650644</v>
      </c>
      <c r="G22" s="345">
        <f t="shared" si="6"/>
        <v>20953</v>
      </c>
      <c r="H22" s="343">
        <f t="shared" si="6"/>
        <v>28411</v>
      </c>
      <c r="I22" s="343">
        <f t="shared" si="6"/>
        <v>33567</v>
      </c>
      <c r="J22" s="345">
        <f t="shared" si="6"/>
        <v>82931</v>
      </c>
      <c r="K22" s="345">
        <f t="shared" si="6"/>
        <v>33823</v>
      </c>
      <c r="L22" s="343">
        <f t="shared" si="6"/>
        <v>90520</v>
      </c>
      <c r="M22" s="343">
        <f t="shared" si="6"/>
        <v>232220</v>
      </c>
      <c r="N22" s="345">
        <f t="shared" si="6"/>
        <v>356563</v>
      </c>
      <c r="O22" s="345">
        <f t="shared" si="6"/>
        <v>62474</v>
      </c>
      <c r="P22" s="343">
        <f t="shared" si="6"/>
        <v>156179</v>
      </c>
      <c r="Q22" s="343">
        <f t="shared" si="6"/>
        <v>172335</v>
      </c>
      <c r="R22" s="345">
        <f t="shared" si="6"/>
        <v>390988</v>
      </c>
      <c r="S22" s="345">
        <f t="shared" si="6"/>
        <v>201107</v>
      </c>
      <c r="T22" s="343">
        <f t="shared" si="6"/>
        <v>153828</v>
      </c>
      <c r="U22" s="343">
        <f t="shared" si="6"/>
        <v>2427306</v>
      </c>
      <c r="V22" s="345">
        <f t="shared" si="6"/>
        <v>2782241</v>
      </c>
      <c r="W22" s="345">
        <f t="shared" si="6"/>
        <v>3612723</v>
      </c>
      <c r="X22" s="343">
        <f t="shared" si="6"/>
        <v>3650644</v>
      </c>
      <c r="Y22" s="345">
        <f t="shared" si="6"/>
        <v>-37921</v>
      </c>
      <c r="Z22" s="336">
        <f>+IF(X22&lt;&gt;0,+(Y22/X22)*100,0)</f>
        <v>-1.0387482318188244</v>
      </c>
      <c r="AA22" s="350">
        <f>SUM(AA23:AA32)</f>
        <v>3650644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124521</v>
      </c>
      <c r="D24" s="340"/>
      <c r="E24" s="60">
        <v>234412</v>
      </c>
      <c r="F24" s="59">
        <v>134412</v>
      </c>
      <c r="G24" s="59">
        <v>488</v>
      </c>
      <c r="H24" s="60">
        <v>338</v>
      </c>
      <c r="I24" s="60">
        <v>1217</v>
      </c>
      <c r="J24" s="59">
        <v>2043</v>
      </c>
      <c r="K24" s="59">
        <v>5132</v>
      </c>
      <c r="L24" s="60">
        <v>28850</v>
      </c>
      <c r="M24" s="60">
        <v>12242</v>
      </c>
      <c r="N24" s="59">
        <v>46224</v>
      </c>
      <c r="O24" s="59">
        <v>5921</v>
      </c>
      <c r="P24" s="60">
        <v>7378</v>
      </c>
      <c r="Q24" s="60">
        <v>4017</v>
      </c>
      <c r="R24" s="59">
        <v>17316</v>
      </c>
      <c r="S24" s="59">
        <v>13773</v>
      </c>
      <c r="T24" s="60">
        <v>29869</v>
      </c>
      <c r="U24" s="60">
        <v>6280</v>
      </c>
      <c r="V24" s="59">
        <v>49922</v>
      </c>
      <c r="W24" s="59">
        <v>115505</v>
      </c>
      <c r="X24" s="60">
        <v>134412</v>
      </c>
      <c r="Y24" s="59">
        <v>-18907</v>
      </c>
      <c r="Z24" s="61">
        <v>-14.07</v>
      </c>
      <c r="AA24" s="62">
        <v>134412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401328</v>
      </c>
      <c r="D27" s="340"/>
      <c r="E27" s="60">
        <v>600272</v>
      </c>
      <c r="F27" s="59">
        <v>379502</v>
      </c>
      <c r="G27" s="59"/>
      <c r="H27" s="60"/>
      <c r="I27" s="60">
        <v>4015</v>
      </c>
      <c r="J27" s="59">
        <v>4015</v>
      </c>
      <c r="K27" s="59">
        <v>4999</v>
      </c>
      <c r="L27" s="60">
        <v>18010</v>
      </c>
      <c r="M27" s="60">
        <v>70956</v>
      </c>
      <c r="N27" s="59">
        <v>93965</v>
      </c>
      <c r="O27" s="59">
        <v>15277</v>
      </c>
      <c r="P27" s="60">
        <v>1704</v>
      </c>
      <c r="Q27" s="60">
        <v>15515</v>
      </c>
      <c r="R27" s="59">
        <v>32496</v>
      </c>
      <c r="S27" s="59">
        <v>45236</v>
      </c>
      <c r="T27" s="60">
        <v>35694</v>
      </c>
      <c r="U27" s="60">
        <v>26741</v>
      </c>
      <c r="V27" s="59">
        <v>107671</v>
      </c>
      <c r="W27" s="59">
        <v>238147</v>
      </c>
      <c r="X27" s="60">
        <v>379502</v>
      </c>
      <c r="Y27" s="59">
        <v>-141355</v>
      </c>
      <c r="Z27" s="61">
        <v>-37.25</v>
      </c>
      <c r="AA27" s="62">
        <v>379502</v>
      </c>
    </row>
    <row r="28" spans="1:27" ht="12.75">
      <c r="A28" s="361" t="s">
        <v>242</v>
      </c>
      <c r="B28" s="147"/>
      <c r="C28" s="275"/>
      <c r="D28" s="341"/>
      <c r="E28" s="275">
        <v>38160</v>
      </c>
      <c r="F28" s="342">
        <v>200000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>
        <v>210067</v>
      </c>
      <c r="V28" s="342">
        <v>210067</v>
      </c>
      <c r="W28" s="342">
        <v>210067</v>
      </c>
      <c r="X28" s="275">
        <v>200000</v>
      </c>
      <c r="Y28" s="342">
        <v>10067</v>
      </c>
      <c r="Z28" s="335">
        <v>5.03</v>
      </c>
      <c r="AA28" s="273">
        <v>200000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3106670</v>
      </c>
      <c r="D32" s="340"/>
      <c r="E32" s="60">
        <v>2821730</v>
      </c>
      <c r="F32" s="59">
        <v>2936730</v>
      </c>
      <c r="G32" s="59">
        <v>20465</v>
      </c>
      <c r="H32" s="60">
        <v>28073</v>
      </c>
      <c r="I32" s="60">
        <v>28335</v>
      </c>
      <c r="J32" s="59">
        <v>76873</v>
      </c>
      <c r="K32" s="59">
        <v>23692</v>
      </c>
      <c r="L32" s="60">
        <v>43660</v>
      </c>
      <c r="M32" s="60">
        <v>149022</v>
      </c>
      <c r="N32" s="59">
        <v>216374</v>
      </c>
      <c r="O32" s="59">
        <v>41276</v>
      </c>
      <c r="P32" s="60">
        <v>147097</v>
      </c>
      <c r="Q32" s="60">
        <v>152803</v>
      </c>
      <c r="R32" s="59">
        <v>341176</v>
      </c>
      <c r="S32" s="59">
        <v>142098</v>
      </c>
      <c r="T32" s="60">
        <v>88265</v>
      </c>
      <c r="U32" s="60">
        <v>2184218</v>
      </c>
      <c r="V32" s="59">
        <v>2414581</v>
      </c>
      <c r="W32" s="59">
        <v>3049004</v>
      </c>
      <c r="X32" s="60">
        <v>2936730</v>
      </c>
      <c r="Y32" s="59">
        <v>112274</v>
      </c>
      <c r="Z32" s="61">
        <v>3.82</v>
      </c>
      <c r="AA32" s="62">
        <v>2936730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4083110</v>
      </c>
      <c r="D40" s="344">
        <f t="shared" si="9"/>
        <v>0</v>
      </c>
      <c r="E40" s="343">
        <f t="shared" si="9"/>
        <v>6220547</v>
      </c>
      <c r="F40" s="345">
        <f t="shared" si="9"/>
        <v>6547707</v>
      </c>
      <c r="G40" s="345">
        <f t="shared" si="9"/>
        <v>49674</v>
      </c>
      <c r="H40" s="343">
        <f t="shared" si="9"/>
        <v>104872</v>
      </c>
      <c r="I40" s="343">
        <f t="shared" si="9"/>
        <v>248855</v>
      </c>
      <c r="J40" s="345">
        <f t="shared" si="9"/>
        <v>403401</v>
      </c>
      <c r="K40" s="345">
        <f t="shared" si="9"/>
        <v>191528</v>
      </c>
      <c r="L40" s="343">
        <f t="shared" si="9"/>
        <v>310047</v>
      </c>
      <c r="M40" s="343">
        <f t="shared" si="9"/>
        <v>428384</v>
      </c>
      <c r="N40" s="345">
        <f t="shared" si="9"/>
        <v>929959</v>
      </c>
      <c r="O40" s="345">
        <f t="shared" si="9"/>
        <v>403984</v>
      </c>
      <c r="P40" s="343">
        <f t="shared" si="9"/>
        <v>220225</v>
      </c>
      <c r="Q40" s="343">
        <f t="shared" si="9"/>
        <v>287748</v>
      </c>
      <c r="R40" s="345">
        <f t="shared" si="9"/>
        <v>911957</v>
      </c>
      <c r="S40" s="345">
        <f t="shared" si="9"/>
        <v>330293</v>
      </c>
      <c r="T40" s="343">
        <f t="shared" si="9"/>
        <v>509667</v>
      </c>
      <c r="U40" s="343">
        <f t="shared" si="9"/>
        <v>510092</v>
      </c>
      <c r="V40" s="345">
        <f t="shared" si="9"/>
        <v>1350052</v>
      </c>
      <c r="W40" s="345">
        <f t="shared" si="9"/>
        <v>3595369</v>
      </c>
      <c r="X40" s="343">
        <f t="shared" si="9"/>
        <v>6547707</v>
      </c>
      <c r="Y40" s="345">
        <f t="shared" si="9"/>
        <v>-2952338</v>
      </c>
      <c r="Z40" s="336">
        <f>+IF(X40&lt;&gt;0,+(Y40/X40)*100,0)</f>
        <v>-45.08964741397256</v>
      </c>
      <c r="AA40" s="350">
        <f>SUM(AA41:AA49)</f>
        <v>6547707</v>
      </c>
    </row>
    <row r="41" spans="1:27" ht="12.75">
      <c r="A41" s="361" t="s">
        <v>248</v>
      </c>
      <c r="B41" s="142"/>
      <c r="C41" s="362">
        <v>1882027</v>
      </c>
      <c r="D41" s="363"/>
      <c r="E41" s="362">
        <v>2147770</v>
      </c>
      <c r="F41" s="364">
        <v>2136770</v>
      </c>
      <c r="G41" s="364">
        <v>48306</v>
      </c>
      <c r="H41" s="362">
        <v>53426</v>
      </c>
      <c r="I41" s="362">
        <v>102601</v>
      </c>
      <c r="J41" s="364">
        <v>204333</v>
      </c>
      <c r="K41" s="364">
        <v>75860</v>
      </c>
      <c r="L41" s="362">
        <v>116804</v>
      </c>
      <c r="M41" s="362">
        <v>200919</v>
      </c>
      <c r="N41" s="364">
        <v>393583</v>
      </c>
      <c r="O41" s="364">
        <v>289752</v>
      </c>
      <c r="P41" s="362">
        <v>68351</v>
      </c>
      <c r="Q41" s="362">
        <v>112688</v>
      </c>
      <c r="R41" s="364">
        <v>470791</v>
      </c>
      <c r="S41" s="364">
        <v>118797</v>
      </c>
      <c r="T41" s="362">
        <v>153591</v>
      </c>
      <c r="U41" s="362">
        <v>318147</v>
      </c>
      <c r="V41" s="364">
        <v>590535</v>
      </c>
      <c r="W41" s="364">
        <v>1659242</v>
      </c>
      <c r="X41" s="362">
        <v>2136770</v>
      </c>
      <c r="Y41" s="364">
        <v>-477528</v>
      </c>
      <c r="Z41" s="365">
        <v>-22.35</v>
      </c>
      <c r="AA41" s="366">
        <v>2136770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716909</v>
      </c>
      <c r="D43" s="369"/>
      <c r="E43" s="305">
        <v>1003456</v>
      </c>
      <c r="F43" s="370">
        <v>1106616</v>
      </c>
      <c r="G43" s="370">
        <v>570</v>
      </c>
      <c r="H43" s="305">
        <v>7974</v>
      </c>
      <c r="I43" s="305">
        <v>103138</v>
      </c>
      <c r="J43" s="370">
        <v>111682</v>
      </c>
      <c r="K43" s="370">
        <v>35678</v>
      </c>
      <c r="L43" s="305">
        <v>137613</v>
      </c>
      <c r="M43" s="305">
        <v>117116</v>
      </c>
      <c r="N43" s="370">
        <v>290407</v>
      </c>
      <c r="O43" s="370">
        <v>88187</v>
      </c>
      <c r="P43" s="305">
        <v>33672</v>
      </c>
      <c r="Q43" s="305">
        <v>59869</v>
      </c>
      <c r="R43" s="370">
        <v>181728</v>
      </c>
      <c r="S43" s="370">
        <v>49602</v>
      </c>
      <c r="T43" s="305">
        <v>116540</v>
      </c>
      <c r="U43" s="305">
        <v>62984</v>
      </c>
      <c r="V43" s="370">
        <v>229126</v>
      </c>
      <c r="W43" s="370">
        <v>812943</v>
      </c>
      <c r="X43" s="305">
        <v>1106616</v>
      </c>
      <c r="Y43" s="370">
        <v>-293673</v>
      </c>
      <c r="Z43" s="371">
        <v>-26.54</v>
      </c>
      <c r="AA43" s="303">
        <v>1106616</v>
      </c>
    </row>
    <row r="44" spans="1:27" ht="12.75">
      <c r="A44" s="361" t="s">
        <v>251</v>
      </c>
      <c r="B44" s="136"/>
      <c r="C44" s="60">
        <v>140968</v>
      </c>
      <c r="D44" s="368"/>
      <c r="E44" s="54">
        <v>221309</v>
      </c>
      <c r="F44" s="53">
        <v>221309</v>
      </c>
      <c r="G44" s="53">
        <v>483</v>
      </c>
      <c r="H44" s="54"/>
      <c r="I44" s="54">
        <v>480</v>
      </c>
      <c r="J44" s="53">
        <v>963</v>
      </c>
      <c r="K44" s="53">
        <v>20154</v>
      </c>
      <c r="L44" s="54">
        <v>19668</v>
      </c>
      <c r="M44" s="54">
        <v>7107</v>
      </c>
      <c r="N44" s="53">
        <v>46929</v>
      </c>
      <c r="O44" s="53">
        <v>2084</v>
      </c>
      <c r="P44" s="54">
        <v>8886</v>
      </c>
      <c r="Q44" s="54">
        <v>8279</v>
      </c>
      <c r="R44" s="53">
        <v>19249</v>
      </c>
      <c r="S44" s="53">
        <v>8536</v>
      </c>
      <c r="T44" s="54">
        <v>11609</v>
      </c>
      <c r="U44" s="54">
        <v>105855</v>
      </c>
      <c r="V44" s="53">
        <v>126000</v>
      </c>
      <c r="W44" s="53">
        <v>193141</v>
      </c>
      <c r="X44" s="54">
        <v>221309</v>
      </c>
      <c r="Y44" s="53">
        <v>-28168</v>
      </c>
      <c r="Z44" s="94">
        <v>-12.73</v>
      </c>
      <c r="AA44" s="95">
        <v>221309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1280215</v>
      </c>
      <c r="D47" s="368"/>
      <c r="E47" s="54">
        <v>2692862</v>
      </c>
      <c r="F47" s="53">
        <v>2827862</v>
      </c>
      <c r="G47" s="53">
        <v>315</v>
      </c>
      <c r="H47" s="54">
        <v>43472</v>
      </c>
      <c r="I47" s="54">
        <v>42636</v>
      </c>
      <c r="J47" s="53">
        <v>86423</v>
      </c>
      <c r="K47" s="53">
        <v>43586</v>
      </c>
      <c r="L47" s="54">
        <v>35962</v>
      </c>
      <c r="M47" s="54">
        <v>103242</v>
      </c>
      <c r="N47" s="53">
        <v>182790</v>
      </c>
      <c r="O47" s="53">
        <v>23961</v>
      </c>
      <c r="P47" s="54">
        <v>109316</v>
      </c>
      <c r="Q47" s="54">
        <v>106912</v>
      </c>
      <c r="R47" s="53">
        <v>240189</v>
      </c>
      <c r="S47" s="53">
        <v>152626</v>
      </c>
      <c r="T47" s="54">
        <v>216977</v>
      </c>
      <c r="U47" s="54">
        <v>21126</v>
      </c>
      <c r="V47" s="53">
        <v>390729</v>
      </c>
      <c r="W47" s="53">
        <v>900131</v>
      </c>
      <c r="X47" s="54">
        <v>2827862</v>
      </c>
      <c r="Y47" s="53">
        <v>-1927731</v>
      </c>
      <c r="Z47" s="94">
        <v>-68.17</v>
      </c>
      <c r="AA47" s="95">
        <v>2827862</v>
      </c>
    </row>
    <row r="48" spans="1:27" ht="12.75">
      <c r="A48" s="361" t="s">
        <v>255</v>
      </c>
      <c r="B48" s="136"/>
      <c r="C48" s="60">
        <v>47896</v>
      </c>
      <c r="D48" s="368"/>
      <c r="E48" s="54">
        <v>81772</v>
      </c>
      <c r="F48" s="53">
        <v>181772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732</v>
      </c>
      <c r="T48" s="54">
        <v>10950</v>
      </c>
      <c r="U48" s="54">
        <v>1980</v>
      </c>
      <c r="V48" s="53">
        <v>13662</v>
      </c>
      <c r="W48" s="53">
        <v>13662</v>
      </c>
      <c r="X48" s="54">
        <v>181772</v>
      </c>
      <c r="Y48" s="53">
        <v>-168110</v>
      </c>
      <c r="Z48" s="94">
        <v>-92.48</v>
      </c>
      <c r="AA48" s="95">
        <v>181772</v>
      </c>
    </row>
    <row r="49" spans="1:27" ht="12.75">
      <c r="A49" s="361" t="s">
        <v>93</v>
      </c>
      <c r="B49" s="136"/>
      <c r="C49" s="54">
        <v>15095</v>
      </c>
      <c r="D49" s="368"/>
      <c r="E49" s="54">
        <v>73378</v>
      </c>
      <c r="F49" s="53">
        <v>73378</v>
      </c>
      <c r="G49" s="53"/>
      <c r="H49" s="54"/>
      <c r="I49" s="54"/>
      <c r="J49" s="53"/>
      <c r="K49" s="53">
        <v>16250</v>
      </c>
      <c r="L49" s="54"/>
      <c r="M49" s="54"/>
      <c r="N49" s="53">
        <v>16250</v>
      </c>
      <c r="O49" s="53"/>
      <c r="P49" s="54"/>
      <c r="Q49" s="54"/>
      <c r="R49" s="53"/>
      <c r="S49" s="53"/>
      <c r="T49" s="54"/>
      <c r="U49" s="54"/>
      <c r="V49" s="53"/>
      <c r="W49" s="53">
        <v>16250</v>
      </c>
      <c r="X49" s="54">
        <v>73378</v>
      </c>
      <c r="Y49" s="53">
        <v>-57128</v>
      </c>
      <c r="Z49" s="94">
        <v>-77.85</v>
      </c>
      <c r="AA49" s="95">
        <v>73378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914710</v>
      </c>
      <c r="F57" s="345">
        <f t="shared" si="13"/>
        <v>914710</v>
      </c>
      <c r="G57" s="345">
        <f t="shared" si="13"/>
        <v>0</v>
      </c>
      <c r="H57" s="343">
        <f t="shared" si="13"/>
        <v>0</v>
      </c>
      <c r="I57" s="343">
        <f t="shared" si="13"/>
        <v>612647</v>
      </c>
      <c r="J57" s="345">
        <f t="shared" si="13"/>
        <v>612647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25070</v>
      </c>
      <c r="Q57" s="343">
        <f t="shared" si="13"/>
        <v>4626</v>
      </c>
      <c r="R57" s="345">
        <f t="shared" si="13"/>
        <v>29696</v>
      </c>
      <c r="S57" s="345">
        <f t="shared" si="13"/>
        <v>0</v>
      </c>
      <c r="T57" s="343">
        <f t="shared" si="13"/>
        <v>0</v>
      </c>
      <c r="U57" s="343">
        <f t="shared" si="13"/>
        <v>4692</v>
      </c>
      <c r="V57" s="345">
        <f t="shared" si="13"/>
        <v>4692</v>
      </c>
      <c r="W57" s="345">
        <f t="shared" si="13"/>
        <v>647035</v>
      </c>
      <c r="X57" s="343">
        <f t="shared" si="13"/>
        <v>914710</v>
      </c>
      <c r="Y57" s="345">
        <f t="shared" si="13"/>
        <v>-267675</v>
      </c>
      <c r="Z57" s="336">
        <f>+IF(X57&lt;&gt;0,+(Y57/X57)*100,0)</f>
        <v>-29.263373090924993</v>
      </c>
      <c r="AA57" s="350">
        <f t="shared" si="13"/>
        <v>914710</v>
      </c>
    </row>
    <row r="58" spans="1:27" ht="12.75">
      <c r="A58" s="361" t="s">
        <v>217</v>
      </c>
      <c r="B58" s="136"/>
      <c r="C58" s="60"/>
      <c r="D58" s="340"/>
      <c r="E58" s="60">
        <v>914710</v>
      </c>
      <c r="F58" s="59">
        <v>914710</v>
      </c>
      <c r="G58" s="59"/>
      <c r="H58" s="60"/>
      <c r="I58" s="60">
        <v>612647</v>
      </c>
      <c r="J58" s="59">
        <v>612647</v>
      </c>
      <c r="K58" s="59"/>
      <c r="L58" s="60"/>
      <c r="M58" s="60"/>
      <c r="N58" s="59"/>
      <c r="O58" s="59"/>
      <c r="P58" s="60">
        <v>25070</v>
      </c>
      <c r="Q58" s="60">
        <v>4626</v>
      </c>
      <c r="R58" s="59">
        <v>29696</v>
      </c>
      <c r="S58" s="59"/>
      <c r="T58" s="60"/>
      <c r="U58" s="60">
        <v>4692</v>
      </c>
      <c r="V58" s="59">
        <v>4692</v>
      </c>
      <c r="W58" s="59">
        <v>647035</v>
      </c>
      <c r="X58" s="60">
        <v>914710</v>
      </c>
      <c r="Y58" s="59">
        <v>-267675</v>
      </c>
      <c r="Z58" s="61">
        <v>-29.26</v>
      </c>
      <c r="AA58" s="62">
        <v>914710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16979141</v>
      </c>
      <c r="D60" s="346">
        <f t="shared" si="14"/>
        <v>0</v>
      </c>
      <c r="E60" s="219">
        <f t="shared" si="14"/>
        <v>28469286</v>
      </c>
      <c r="F60" s="264">
        <f t="shared" si="14"/>
        <v>28621686</v>
      </c>
      <c r="G60" s="264">
        <f t="shared" si="14"/>
        <v>234114</v>
      </c>
      <c r="H60" s="219">
        <f t="shared" si="14"/>
        <v>310092</v>
      </c>
      <c r="I60" s="219">
        <f t="shared" si="14"/>
        <v>1501805</v>
      </c>
      <c r="J60" s="264">
        <f t="shared" si="14"/>
        <v>2046011</v>
      </c>
      <c r="K60" s="264">
        <f t="shared" si="14"/>
        <v>722294</v>
      </c>
      <c r="L60" s="219">
        <f t="shared" si="14"/>
        <v>926686</v>
      </c>
      <c r="M60" s="219">
        <f t="shared" si="14"/>
        <v>1764328</v>
      </c>
      <c r="N60" s="264">
        <f t="shared" si="14"/>
        <v>3413308</v>
      </c>
      <c r="O60" s="264">
        <f t="shared" si="14"/>
        <v>1164020</v>
      </c>
      <c r="P60" s="219">
        <f t="shared" si="14"/>
        <v>1689305</v>
      </c>
      <c r="Q60" s="219">
        <f t="shared" si="14"/>
        <v>1281623</v>
      </c>
      <c r="R60" s="264">
        <f t="shared" si="14"/>
        <v>4134948</v>
      </c>
      <c r="S60" s="264">
        <f t="shared" si="14"/>
        <v>1168814</v>
      </c>
      <c r="T60" s="219">
        <f t="shared" si="14"/>
        <v>1602838</v>
      </c>
      <c r="U60" s="219">
        <f t="shared" si="14"/>
        <v>8741848</v>
      </c>
      <c r="V60" s="264">
        <f t="shared" si="14"/>
        <v>11513500</v>
      </c>
      <c r="W60" s="264">
        <f t="shared" si="14"/>
        <v>21107767</v>
      </c>
      <c r="X60" s="219">
        <f t="shared" si="14"/>
        <v>28621686</v>
      </c>
      <c r="Y60" s="264">
        <f t="shared" si="14"/>
        <v>-7513919</v>
      </c>
      <c r="Z60" s="337">
        <f>+IF(X60&lt;&gt;0,+(Y60/X60)*100,0)</f>
        <v>-26.252538023092004</v>
      </c>
      <c r="AA60" s="232">
        <f>+AA57+AA54+AA51+AA40+AA37+AA34+AA22+AA5</f>
        <v>28621686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166625549</v>
      </c>
      <c r="D5" s="153">
        <f>SUM(D6:D8)</f>
        <v>0</v>
      </c>
      <c r="E5" s="154">
        <f t="shared" si="0"/>
        <v>165119517</v>
      </c>
      <c r="F5" s="100">
        <f t="shared" si="0"/>
        <v>165142619</v>
      </c>
      <c r="G5" s="100">
        <f t="shared" si="0"/>
        <v>141225362</v>
      </c>
      <c r="H5" s="100">
        <f t="shared" si="0"/>
        <v>1238226</v>
      </c>
      <c r="I5" s="100">
        <f t="shared" si="0"/>
        <v>1048493</v>
      </c>
      <c r="J5" s="100">
        <f t="shared" si="0"/>
        <v>143512081</v>
      </c>
      <c r="K5" s="100">
        <f t="shared" si="0"/>
        <v>1367784</v>
      </c>
      <c r="L5" s="100">
        <f t="shared" si="0"/>
        <v>2114188</v>
      </c>
      <c r="M5" s="100">
        <f t="shared" si="0"/>
        <v>1197584</v>
      </c>
      <c r="N5" s="100">
        <f t="shared" si="0"/>
        <v>4679556</v>
      </c>
      <c r="O5" s="100">
        <f t="shared" si="0"/>
        <v>2181650</v>
      </c>
      <c r="P5" s="100">
        <f t="shared" si="0"/>
        <v>1621039</v>
      </c>
      <c r="Q5" s="100">
        <f t="shared" si="0"/>
        <v>10322170</v>
      </c>
      <c r="R5" s="100">
        <f t="shared" si="0"/>
        <v>14124859</v>
      </c>
      <c r="S5" s="100">
        <f t="shared" si="0"/>
        <v>667288</v>
      </c>
      <c r="T5" s="100">
        <f t="shared" si="0"/>
        <v>2202056</v>
      </c>
      <c r="U5" s="100">
        <f t="shared" si="0"/>
        <v>1092308</v>
      </c>
      <c r="V5" s="100">
        <f t="shared" si="0"/>
        <v>3961652</v>
      </c>
      <c r="W5" s="100">
        <f t="shared" si="0"/>
        <v>166278148</v>
      </c>
      <c r="X5" s="100">
        <f t="shared" si="0"/>
        <v>165119517</v>
      </c>
      <c r="Y5" s="100">
        <f t="shared" si="0"/>
        <v>1158631</v>
      </c>
      <c r="Z5" s="137">
        <f>+IF(X5&lt;&gt;0,+(Y5/X5)*100,0)</f>
        <v>0.7016923384047932</v>
      </c>
      <c r="AA5" s="153">
        <f>SUM(AA6:AA8)</f>
        <v>165142619</v>
      </c>
    </row>
    <row r="6" spans="1:27" ht="12.75">
      <c r="A6" s="138" t="s">
        <v>75</v>
      </c>
      <c r="B6" s="136"/>
      <c r="C6" s="155">
        <v>18184320</v>
      </c>
      <c r="D6" s="155"/>
      <c r="E6" s="156">
        <v>10278846</v>
      </c>
      <c r="F6" s="60">
        <v>12646981</v>
      </c>
      <c r="G6" s="60">
        <v>928189</v>
      </c>
      <c r="H6" s="60">
        <v>631033</v>
      </c>
      <c r="I6" s="60">
        <v>654667</v>
      </c>
      <c r="J6" s="60">
        <v>2213889</v>
      </c>
      <c r="K6" s="60">
        <v>662547</v>
      </c>
      <c r="L6" s="60">
        <v>1503572</v>
      </c>
      <c r="M6" s="60">
        <v>2792399</v>
      </c>
      <c r="N6" s="60">
        <v>4958518</v>
      </c>
      <c r="O6" s="60">
        <v>1898893</v>
      </c>
      <c r="P6" s="60">
        <v>427623</v>
      </c>
      <c r="Q6" s="60">
        <v>1160180</v>
      </c>
      <c r="R6" s="60">
        <v>3486696</v>
      </c>
      <c r="S6" s="60">
        <v>366209</v>
      </c>
      <c r="T6" s="60">
        <v>1734756</v>
      </c>
      <c r="U6" s="60">
        <v>998636</v>
      </c>
      <c r="V6" s="60">
        <v>3099601</v>
      </c>
      <c r="W6" s="60">
        <v>13758704</v>
      </c>
      <c r="X6" s="60">
        <v>10278846</v>
      </c>
      <c r="Y6" s="60">
        <v>3479858</v>
      </c>
      <c r="Z6" s="140">
        <v>33.85</v>
      </c>
      <c r="AA6" s="155">
        <v>12646981</v>
      </c>
    </row>
    <row r="7" spans="1:27" ht="12.75">
      <c r="A7" s="138" t="s">
        <v>76</v>
      </c>
      <c r="B7" s="136"/>
      <c r="C7" s="157">
        <v>117806097</v>
      </c>
      <c r="D7" s="157"/>
      <c r="E7" s="158">
        <v>124568997</v>
      </c>
      <c r="F7" s="159">
        <v>122591550</v>
      </c>
      <c r="G7" s="159">
        <v>113354917</v>
      </c>
      <c r="H7" s="159">
        <v>197025</v>
      </c>
      <c r="I7" s="159">
        <v>176829</v>
      </c>
      <c r="J7" s="159">
        <v>113728771</v>
      </c>
      <c r="K7" s="159">
        <v>-112832</v>
      </c>
      <c r="L7" s="159">
        <v>264426</v>
      </c>
      <c r="M7" s="159">
        <v>4706488</v>
      </c>
      <c r="N7" s="159">
        <v>4858082</v>
      </c>
      <c r="O7" s="159">
        <v>2922</v>
      </c>
      <c r="P7" s="159">
        <v>179502</v>
      </c>
      <c r="Q7" s="159">
        <v>2330670</v>
      </c>
      <c r="R7" s="159">
        <v>2513094</v>
      </c>
      <c r="S7" s="159">
        <v>150314</v>
      </c>
      <c r="T7" s="159">
        <v>343783</v>
      </c>
      <c r="U7" s="159">
        <v>390465</v>
      </c>
      <c r="V7" s="159">
        <v>884562</v>
      </c>
      <c r="W7" s="159">
        <v>121984509</v>
      </c>
      <c r="X7" s="159">
        <v>124568997</v>
      </c>
      <c r="Y7" s="159">
        <v>-2584488</v>
      </c>
      <c r="Z7" s="141">
        <v>-2.07</v>
      </c>
      <c r="AA7" s="157">
        <v>122591550</v>
      </c>
    </row>
    <row r="8" spans="1:27" ht="12.75">
      <c r="A8" s="138" t="s">
        <v>77</v>
      </c>
      <c r="B8" s="136"/>
      <c r="C8" s="155">
        <v>30635132</v>
      </c>
      <c r="D8" s="155"/>
      <c r="E8" s="156">
        <v>30271674</v>
      </c>
      <c r="F8" s="60">
        <v>29904088</v>
      </c>
      <c r="G8" s="60">
        <v>26942256</v>
      </c>
      <c r="H8" s="60">
        <v>410168</v>
      </c>
      <c r="I8" s="60">
        <v>216997</v>
      </c>
      <c r="J8" s="60">
        <v>27569421</v>
      </c>
      <c r="K8" s="60">
        <v>818069</v>
      </c>
      <c r="L8" s="60">
        <v>346190</v>
      </c>
      <c r="M8" s="60">
        <v>-6301303</v>
      </c>
      <c r="N8" s="60">
        <v>-5137044</v>
      </c>
      <c r="O8" s="60">
        <v>279835</v>
      </c>
      <c r="P8" s="60">
        <v>1013914</v>
      </c>
      <c r="Q8" s="60">
        <v>6831320</v>
      </c>
      <c r="R8" s="60">
        <v>8125069</v>
      </c>
      <c r="S8" s="60">
        <v>150765</v>
      </c>
      <c r="T8" s="60">
        <v>123517</v>
      </c>
      <c r="U8" s="60">
        <v>-296793</v>
      </c>
      <c r="V8" s="60">
        <v>-22511</v>
      </c>
      <c r="W8" s="60">
        <v>30534935</v>
      </c>
      <c r="X8" s="60">
        <v>30271674</v>
      </c>
      <c r="Y8" s="60">
        <v>263261</v>
      </c>
      <c r="Z8" s="140">
        <v>0.87</v>
      </c>
      <c r="AA8" s="155">
        <v>29904088</v>
      </c>
    </row>
    <row r="9" spans="1:27" ht="12.75">
      <c r="A9" s="135" t="s">
        <v>78</v>
      </c>
      <c r="B9" s="136"/>
      <c r="C9" s="153">
        <f aca="true" t="shared" si="1" ref="C9:Y9">SUM(C10:C14)</f>
        <v>83314671</v>
      </c>
      <c r="D9" s="153">
        <f>SUM(D10:D14)</f>
        <v>0</v>
      </c>
      <c r="E9" s="154">
        <f t="shared" si="1"/>
        <v>93739026</v>
      </c>
      <c r="F9" s="100">
        <f t="shared" si="1"/>
        <v>101194878</v>
      </c>
      <c r="G9" s="100">
        <f t="shared" si="1"/>
        <v>4631026</v>
      </c>
      <c r="H9" s="100">
        <f t="shared" si="1"/>
        <v>3621703</v>
      </c>
      <c r="I9" s="100">
        <f t="shared" si="1"/>
        <v>23933004</v>
      </c>
      <c r="J9" s="100">
        <f t="shared" si="1"/>
        <v>32185733</v>
      </c>
      <c r="K9" s="100">
        <f t="shared" si="1"/>
        <v>9099599</v>
      </c>
      <c r="L9" s="100">
        <f t="shared" si="1"/>
        <v>9621739</v>
      </c>
      <c r="M9" s="100">
        <f t="shared" si="1"/>
        <v>6174546</v>
      </c>
      <c r="N9" s="100">
        <f t="shared" si="1"/>
        <v>24895884</v>
      </c>
      <c r="O9" s="100">
        <f t="shared" si="1"/>
        <v>4375225</v>
      </c>
      <c r="P9" s="100">
        <f t="shared" si="1"/>
        <v>5387468</v>
      </c>
      <c r="Q9" s="100">
        <f t="shared" si="1"/>
        <v>6394829</v>
      </c>
      <c r="R9" s="100">
        <f t="shared" si="1"/>
        <v>16157522</v>
      </c>
      <c r="S9" s="100">
        <f t="shared" si="1"/>
        <v>4267149</v>
      </c>
      <c r="T9" s="100">
        <f t="shared" si="1"/>
        <v>4979478</v>
      </c>
      <c r="U9" s="100">
        <f t="shared" si="1"/>
        <v>4597733</v>
      </c>
      <c r="V9" s="100">
        <f t="shared" si="1"/>
        <v>13844360</v>
      </c>
      <c r="W9" s="100">
        <f t="shared" si="1"/>
        <v>87083499</v>
      </c>
      <c r="X9" s="100">
        <f t="shared" si="1"/>
        <v>93739026</v>
      </c>
      <c r="Y9" s="100">
        <f t="shared" si="1"/>
        <v>-6655527</v>
      </c>
      <c r="Z9" s="137">
        <f>+IF(X9&lt;&gt;0,+(Y9/X9)*100,0)</f>
        <v>-7.100059904612194</v>
      </c>
      <c r="AA9" s="153">
        <f>SUM(AA10:AA14)</f>
        <v>101194878</v>
      </c>
    </row>
    <row r="10" spans="1:27" ht="12.75">
      <c r="A10" s="138" t="s">
        <v>79</v>
      </c>
      <c r="B10" s="136"/>
      <c r="C10" s="155">
        <v>10885986</v>
      </c>
      <c r="D10" s="155"/>
      <c r="E10" s="156">
        <v>10097377</v>
      </c>
      <c r="F10" s="60">
        <v>10761884</v>
      </c>
      <c r="G10" s="60">
        <v>530712</v>
      </c>
      <c r="H10" s="60">
        <v>828969</v>
      </c>
      <c r="I10" s="60">
        <v>1215292</v>
      </c>
      <c r="J10" s="60">
        <v>2574973</v>
      </c>
      <c r="K10" s="60">
        <v>652420</v>
      </c>
      <c r="L10" s="60">
        <v>1369642</v>
      </c>
      <c r="M10" s="60">
        <v>809781</v>
      </c>
      <c r="N10" s="60">
        <v>2831843</v>
      </c>
      <c r="O10" s="60">
        <v>678430</v>
      </c>
      <c r="P10" s="60">
        <v>858101</v>
      </c>
      <c r="Q10" s="60">
        <v>832706</v>
      </c>
      <c r="R10" s="60">
        <v>2369237</v>
      </c>
      <c r="S10" s="60">
        <v>820320</v>
      </c>
      <c r="T10" s="60">
        <v>1016111</v>
      </c>
      <c r="U10" s="60">
        <v>877371</v>
      </c>
      <c r="V10" s="60">
        <v>2713802</v>
      </c>
      <c r="W10" s="60">
        <v>10489855</v>
      </c>
      <c r="X10" s="60">
        <v>10097377</v>
      </c>
      <c r="Y10" s="60">
        <v>392478</v>
      </c>
      <c r="Z10" s="140">
        <v>3.89</v>
      </c>
      <c r="AA10" s="155">
        <v>10761884</v>
      </c>
    </row>
    <row r="11" spans="1:27" ht="12.75">
      <c r="A11" s="138" t="s">
        <v>80</v>
      </c>
      <c r="B11" s="136"/>
      <c r="C11" s="155">
        <v>698448</v>
      </c>
      <c r="D11" s="155"/>
      <c r="E11" s="156">
        <v>649573</v>
      </c>
      <c r="F11" s="60">
        <v>463643</v>
      </c>
      <c r="G11" s="60">
        <v>25817</v>
      </c>
      <c r="H11" s="60">
        <v>25817</v>
      </c>
      <c r="I11" s="60">
        <v>25817</v>
      </c>
      <c r="J11" s="60">
        <v>77451</v>
      </c>
      <c r="K11" s="60">
        <v>28372</v>
      </c>
      <c r="L11" s="60">
        <v>25817</v>
      </c>
      <c r="M11" s="60">
        <v>50135</v>
      </c>
      <c r="N11" s="60">
        <v>104324</v>
      </c>
      <c r="O11" s="60">
        <v>27092</v>
      </c>
      <c r="P11" s="60">
        <v>98644</v>
      </c>
      <c r="Q11" s="60">
        <v>26140</v>
      </c>
      <c r="R11" s="60">
        <v>151876</v>
      </c>
      <c r="S11" s="60">
        <v>27241</v>
      </c>
      <c r="T11" s="60">
        <v>25817</v>
      </c>
      <c r="U11" s="60">
        <v>25899</v>
      </c>
      <c r="V11" s="60">
        <v>78957</v>
      </c>
      <c r="W11" s="60">
        <v>412608</v>
      </c>
      <c r="X11" s="60">
        <v>649573</v>
      </c>
      <c r="Y11" s="60">
        <v>-236965</v>
      </c>
      <c r="Z11" s="140">
        <v>-36.48</v>
      </c>
      <c r="AA11" s="155">
        <v>463643</v>
      </c>
    </row>
    <row r="12" spans="1:27" ht="12.75">
      <c r="A12" s="138" t="s">
        <v>81</v>
      </c>
      <c r="B12" s="136"/>
      <c r="C12" s="155">
        <v>26603950</v>
      </c>
      <c r="D12" s="155"/>
      <c r="E12" s="156">
        <v>29285082</v>
      </c>
      <c r="F12" s="60">
        <v>26590393</v>
      </c>
      <c r="G12" s="60">
        <v>143910</v>
      </c>
      <c r="H12" s="60">
        <v>131667</v>
      </c>
      <c r="I12" s="60">
        <v>91546</v>
      </c>
      <c r="J12" s="60">
        <v>367123</v>
      </c>
      <c r="K12" s="60">
        <v>400810</v>
      </c>
      <c r="L12" s="60">
        <v>647409</v>
      </c>
      <c r="M12" s="60">
        <v>1667921</v>
      </c>
      <c r="N12" s="60">
        <v>2716140</v>
      </c>
      <c r="O12" s="60">
        <v>882321</v>
      </c>
      <c r="P12" s="60">
        <v>875025</v>
      </c>
      <c r="Q12" s="60">
        <v>1507029</v>
      </c>
      <c r="R12" s="60">
        <v>3264375</v>
      </c>
      <c r="S12" s="60">
        <v>1639365</v>
      </c>
      <c r="T12" s="60">
        <v>1246238</v>
      </c>
      <c r="U12" s="60">
        <v>1027201</v>
      </c>
      <c r="V12" s="60">
        <v>3912804</v>
      </c>
      <c r="W12" s="60">
        <v>10260442</v>
      </c>
      <c r="X12" s="60">
        <v>29285082</v>
      </c>
      <c r="Y12" s="60">
        <v>-19024640</v>
      </c>
      <c r="Z12" s="140">
        <v>-64.96</v>
      </c>
      <c r="AA12" s="155">
        <v>26590393</v>
      </c>
    </row>
    <row r="13" spans="1:27" ht="12.75">
      <c r="A13" s="138" t="s">
        <v>82</v>
      </c>
      <c r="B13" s="136"/>
      <c r="C13" s="155">
        <v>45126287</v>
      </c>
      <c r="D13" s="155"/>
      <c r="E13" s="156">
        <v>53706994</v>
      </c>
      <c r="F13" s="60">
        <v>63378958</v>
      </c>
      <c r="G13" s="60">
        <v>3930587</v>
      </c>
      <c r="H13" s="60">
        <v>2635250</v>
      </c>
      <c r="I13" s="60">
        <v>22600349</v>
      </c>
      <c r="J13" s="60">
        <v>29166186</v>
      </c>
      <c r="K13" s="60">
        <v>8017997</v>
      </c>
      <c r="L13" s="60">
        <v>7578871</v>
      </c>
      <c r="M13" s="60">
        <v>3646709</v>
      </c>
      <c r="N13" s="60">
        <v>19243577</v>
      </c>
      <c r="O13" s="60">
        <v>2787382</v>
      </c>
      <c r="P13" s="60">
        <v>3555698</v>
      </c>
      <c r="Q13" s="60">
        <v>4028954</v>
      </c>
      <c r="R13" s="60">
        <v>10372034</v>
      </c>
      <c r="S13" s="60">
        <v>1780223</v>
      </c>
      <c r="T13" s="60">
        <v>2691312</v>
      </c>
      <c r="U13" s="60">
        <v>2667262</v>
      </c>
      <c r="V13" s="60">
        <v>7138797</v>
      </c>
      <c r="W13" s="60">
        <v>65920594</v>
      </c>
      <c r="X13" s="60">
        <v>53706994</v>
      </c>
      <c r="Y13" s="60">
        <v>12213600</v>
      </c>
      <c r="Z13" s="140">
        <v>22.74</v>
      </c>
      <c r="AA13" s="155">
        <v>63378958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3570707</v>
      </c>
      <c r="D15" s="153">
        <f>SUM(D16:D18)</f>
        <v>0</v>
      </c>
      <c r="E15" s="154">
        <f t="shared" si="2"/>
        <v>5087444</v>
      </c>
      <c r="F15" s="100">
        <f t="shared" si="2"/>
        <v>5493313</v>
      </c>
      <c r="G15" s="100">
        <f t="shared" si="2"/>
        <v>165408</v>
      </c>
      <c r="H15" s="100">
        <f t="shared" si="2"/>
        <v>512566</v>
      </c>
      <c r="I15" s="100">
        <f t="shared" si="2"/>
        <v>191345</v>
      </c>
      <c r="J15" s="100">
        <f t="shared" si="2"/>
        <v>869319</v>
      </c>
      <c r="K15" s="100">
        <f t="shared" si="2"/>
        <v>203210</v>
      </c>
      <c r="L15" s="100">
        <f t="shared" si="2"/>
        <v>292067</v>
      </c>
      <c r="M15" s="100">
        <f t="shared" si="2"/>
        <v>1777979</v>
      </c>
      <c r="N15" s="100">
        <f t="shared" si="2"/>
        <v>2273256</v>
      </c>
      <c r="O15" s="100">
        <f t="shared" si="2"/>
        <v>276176</v>
      </c>
      <c r="P15" s="100">
        <f t="shared" si="2"/>
        <v>216028</v>
      </c>
      <c r="Q15" s="100">
        <f t="shared" si="2"/>
        <v>1139287</v>
      </c>
      <c r="R15" s="100">
        <f t="shared" si="2"/>
        <v>1631491</v>
      </c>
      <c r="S15" s="100">
        <f t="shared" si="2"/>
        <v>235487</v>
      </c>
      <c r="T15" s="100">
        <f t="shared" si="2"/>
        <v>206093</v>
      </c>
      <c r="U15" s="100">
        <f t="shared" si="2"/>
        <v>769508</v>
      </c>
      <c r="V15" s="100">
        <f t="shared" si="2"/>
        <v>1211088</v>
      </c>
      <c r="W15" s="100">
        <f t="shared" si="2"/>
        <v>5985154</v>
      </c>
      <c r="X15" s="100">
        <f t="shared" si="2"/>
        <v>5087444</v>
      </c>
      <c r="Y15" s="100">
        <f t="shared" si="2"/>
        <v>897710</v>
      </c>
      <c r="Z15" s="137">
        <f>+IF(X15&lt;&gt;0,+(Y15/X15)*100,0)</f>
        <v>17.645599637067257</v>
      </c>
      <c r="AA15" s="153">
        <f>SUM(AA16:AA18)</f>
        <v>5493313</v>
      </c>
    </row>
    <row r="16" spans="1:27" ht="12.75">
      <c r="A16" s="138" t="s">
        <v>85</v>
      </c>
      <c r="B16" s="136"/>
      <c r="C16" s="155">
        <v>2805340</v>
      </c>
      <c r="D16" s="155"/>
      <c r="E16" s="156">
        <v>2333444</v>
      </c>
      <c r="F16" s="60">
        <v>2539313</v>
      </c>
      <c r="G16" s="60">
        <v>165408</v>
      </c>
      <c r="H16" s="60">
        <v>512566</v>
      </c>
      <c r="I16" s="60">
        <v>191345</v>
      </c>
      <c r="J16" s="60">
        <v>869319</v>
      </c>
      <c r="K16" s="60">
        <v>203210</v>
      </c>
      <c r="L16" s="60">
        <v>292067</v>
      </c>
      <c r="M16" s="60">
        <v>164204</v>
      </c>
      <c r="N16" s="60">
        <v>659481</v>
      </c>
      <c r="O16" s="60">
        <v>276176</v>
      </c>
      <c r="P16" s="60">
        <v>216028</v>
      </c>
      <c r="Q16" s="60">
        <v>337245</v>
      </c>
      <c r="R16" s="60">
        <v>829449</v>
      </c>
      <c r="S16" s="60">
        <v>235487</v>
      </c>
      <c r="T16" s="60">
        <v>206093</v>
      </c>
      <c r="U16" s="60">
        <v>221258</v>
      </c>
      <c r="V16" s="60">
        <v>662838</v>
      </c>
      <c r="W16" s="60">
        <v>3021087</v>
      </c>
      <c r="X16" s="60">
        <v>2333444</v>
      </c>
      <c r="Y16" s="60">
        <v>687643</v>
      </c>
      <c r="Z16" s="140">
        <v>29.47</v>
      </c>
      <c r="AA16" s="155">
        <v>2539313</v>
      </c>
    </row>
    <row r="17" spans="1:27" ht="12.75">
      <c r="A17" s="138" t="s">
        <v>86</v>
      </c>
      <c r="B17" s="136"/>
      <c r="C17" s="155">
        <v>765367</v>
      </c>
      <c r="D17" s="155"/>
      <c r="E17" s="156">
        <v>2754000</v>
      </c>
      <c r="F17" s="60">
        <v>2954000</v>
      </c>
      <c r="G17" s="60"/>
      <c r="H17" s="60"/>
      <c r="I17" s="60"/>
      <c r="J17" s="60"/>
      <c r="K17" s="60"/>
      <c r="L17" s="60"/>
      <c r="M17" s="60">
        <v>1613775</v>
      </c>
      <c r="N17" s="60">
        <v>1613775</v>
      </c>
      <c r="O17" s="60"/>
      <c r="P17" s="60"/>
      <c r="Q17" s="60">
        <v>802042</v>
      </c>
      <c r="R17" s="60">
        <v>802042</v>
      </c>
      <c r="S17" s="60"/>
      <c r="T17" s="60"/>
      <c r="U17" s="60">
        <v>548250</v>
      </c>
      <c r="V17" s="60">
        <v>548250</v>
      </c>
      <c r="W17" s="60">
        <v>2964067</v>
      </c>
      <c r="X17" s="60">
        <v>2754000</v>
      </c>
      <c r="Y17" s="60">
        <v>210067</v>
      </c>
      <c r="Z17" s="140">
        <v>7.63</v>
      </c>
      <c r="AA17" s="155">
        <v>2954000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291290915</v>
      </c>
      <c r="D19" s="153">
        <f>SUM(D20:D23)</f>
        <v>0</v>
      </c>
      <c r="E19" s="154">
        <f t="shared" si="3"/>
        <v>304689460</v>
      </c>
      <c r="F19" s="100">
        <f t="shared" si="3"/>
        <v>313797654</v>
      </c>
      <c r="G19" s="100">
        <f t="shared" si="3"/>
        <v>108824409</v>
      </c>
      <c r="H19" s="100">
        <f t="shared" si="3"/>
        <v>17598526</v>
      </c>
      <c r="I19" s="100">
        <f t="shared" si="3"/>
        <v>16732329</v>
      </c>
      <c r="J19" s="100">
        <f t="shared" si="3"/>
        <v>143155264</v>
      </c>
      <c r="K19" s="100">
        <f t="shared" si="3"/>
        <v>16942987</v>
      </c>
      <c r="L19" s="100">
        <f t="shared" si="3"/>
        <v>15893195</v>
      </c>
      <c r="M19" s="100">
        <f t="shared" si="3"/>
        <v>35908732</v>
      </c>
      <c r="N19" s="100">
        <f t="shared" si="3"/>
        <v>68744914</v>
      </c>
      <c r="O19" s="100">
        <f t="shared" si="3"/>
        <v>17769249</v>
      </c>
      <c r="P19" s="100">
        <f t="shared" si="3"/>
        <v>16287352</v>
      </c>
      <c r="Q19" s="100">
        <f t="shared" si="3"/>
        <v>22167866</v>
      </c>
      <c r="R19" s="100">
        <f t="shared" si="3"/>
        <v>56224467</v>
      </c>
      <c r="S19" s="100">
        <f t="shared" si="3"/>
        <v>15437050</v>
      </c>
      <c r="T19" s="100">
        <f t="shared" si="3"/>
        <v>18068042</v>
      </c>
      <c r="U19" s="100">
        <f t="shared" si="3"/>
        <v>16401753</v>
      </c>
      <c r="V19" s="100">
        <f t="shared" si="3"/>
        <v>49906845</v>
      </c>
      <c r="W19" s="100">
        <f t="shared" si="3"/>
        <v>318031490</v>
      </c>
      <c r="X19" s="100">
        <f t="shared" si="3"/>
        <v>304689460</v>
      </c>
      <c r="Y19" s="100">
        <f t="shared" si="3"/>
        <v>13342030</v>
      </c>
      <c r="Z19" s="137">
        <f>+IF(X19&lt;&gt;0,+(Y19/X19)*100,0)</f>
        <v>4.378894498024316</v>
      </c>
      <c r="AA19" s="153">
        <f>SUM(AA20:AA23)</f>
        <v>313797654</v>
      </c>
    </row>
    <row r="20" spans="1:27" ht="12.75">
      <c r="A20" s="138" t="s">
        <v>89</v>
      </c>
      <c r="B20" s="136"/>
      <c r="C20" s="155">
        <v>138478858</v>
      </c>
      <c r="D20" s="155"/>
      <c r="E20" s="156">
        <v>150030113</v>
      </c>
      <c r="F20" s="60">
        <v>153360840</v>
      </c>
      <c r="G20" s="60">
        <v>11380566</v>
      </c>
      <c r="H20" s="60">
        <v>11892858</v>
      </c>
      <c r="I20" s="60">
        <v>11296135</v>
      </c>
      <c r="J20" s="60">
        <v>34569559</v>
      </c>
      <c r="K20" s="60">
        <v>11105232</v>
      </c>
      <c r="L20" s="60">
        <v>11699375</v>
      </c>
      <c r="M20" s="60">
        <v>18561996</v>
      </c>
      <c r="N20" s="60">
        <v>41366603</v>
      </c>
      <c r="O20" s="60">
        <v>13471253</v>
      </c>
      <c r="P20" s="60">
        <v>11635929</v>
      </c>
      <c r="Q20" s="60">
        <v>14303842</v>
      </c>
      <c r="R20" s="60">
        <v>39411024</v>
      </c>
      <c r="S20" s="60">
        <v>11917176</v>
      </c>
      <c r="T20" s="60">
        <v>13290522</v>
      </c>
      <c r="U20" s="60">
        <v>11155457</v>
      </c>
      <c r="V20" s="60">
        <v>36363155</v>
      </c>
      <c r="W20" s="60">
        <v>151710341</v>
      </c>
      <c r="X20" s="60">
        <v>150030113</v>
      </c>
      <c r="Y20" s="60">
        <v>1680228</v>
      </c>
      <c r="Z20" s="140">
        <v>1.12</v>
      </c>
      <c r="AA20" s="155">
        <v>153360840</v>
      </c>
    </row>
    <row r="21" spans="1:27" ht="12.75">
      <c r="A21" s="138" t="s">
        <v>90</v>
      </c>
      <c r="B21" s="136"/>
      <c r="C21" s="155">
        <v>74986213</v>
      </c>
      <c r="D21" s="155"/>
      <c r="E21" s="156">
        <v>74366456</v>
      </c>
      <c r="F21" s="60">
        <v>77661000</v>
      </c>
      <c r="G21" s="60">
        <v>9198063</v>
      </c>
      <c r="H21" s="60">
        <v>7261493</v>
      </c>
      <c r="I21" s="60">
        <v>6988294</v>
      </c>
      <c r="J21" s="60">
        <v>23447850</v>
      </c>
      <c r="K21" s="60">
        <v>7527573</v>
      </c>
      <c r="L21" s="60">
        <v>5923468</v>
      </c>
      <c r="M21" s="60">
        <v>9390167</v>
      </c>
      <c r="N21" s="60">
        <v>22841208</v>
      </c>
      <c r="O21" s="60">
        <v>6006621</v>
      </c>
      <c r="P21" s="60">
        <v>6252137</v>
      </c>
      <c r="Q21" s="60">
        <v>6435720</v>
      </c>
      <c r="R21" s="60">
        <v>18694478</v>
      </c>
      <c r="S21" s="60">
        <v>5138860</v>
      </c>
      <c r="T21" s="60">
        <v>6314112</v>
      </c>
      <c r="U21" s="60">
        <v>6913508</v>
      </c>
      <c r="V21" s="60">
        <v>18366480</v>
      </c>
      <c r="W21" s="60">
        <v>83350016</v>
      </c>
      <c r="X21" s="60">
        <v>74366456</v>
      </c>
      <c r="Y21" s="60">
        <v>8983560</v>
      </c>
      <c r="Z21" s="140">
        <v>12.08</v>
      </c>
      <c r="AA21" s="155">
        <v>77661000</v>
      </c>
    </row>
    <row r="22" spans="1:27" ht="12.75">
      <c r="A22" s="138" t="s">
        <v>91</v>
      </c>
      <c r="B22" s="136"/>
      <c r="C22" s="157">
        <v>48579910</v>
      </c>
      <c r="D22" s="157"/>
      <c r="E22" s="158">
        <v>46544210</v>
      </c>
      <c r="F22" s="159">
        <v>50983532</v>
      </c>
      <c r="G22" s="159">
        <v>54857366</v>
      </c>
      <c r="H22" s="159">
        <v>-970577</v>
      </c>
      <c r="I22" s="159">
        <v>-971995</v>
      </c>
      <c r="J22" s="159">
        <v>52914794</v>
      </c>
      <c r="K22" s="159">
        <v>-1067596</v>
      </c>
      <c r="L22" s="159">
        <v>-1046493</v>
      </c>
      <c r="M22" s="159">
        <v>3035251</v>
      </c>
      <c r="N22" s="159">
        <v>921162</v>
      </c>
      <c r="O22" s="159">
        <v>-1045709</v>
      </c>
      <c r="P22" s="159">
        <v>-962568</v>
      </c>
      <c r="Q22" s="159">
        <v>212437</v>
      </c>
      <c r="R22" s="159">
        <v>-1795840</v>
      </c>
      <c r="S22" s="159">
        <v>-952184</v>
      </c>
      <c r="T22" s="159">
        <v>-895227</v>
      </c>
      <c r="U22" s="159">
        <v>-1017675</v>
      </c>
      <c r="V22" s="159">
        <v>-2865086</v>
      </c>
      <c r="W22" s="159">
        <v>49175030</v>
      </c>
      <c r="X22" s="159">
        <v>46544210</v>
      </c>
      <c r="Y22" s="159">
        <v>2630820</v>
      </c>
      <c r="Z22" s="141">
        <v>5.65</v>
      </c>
      <c r="AA22" s="157">
        <v>50983532</v>
      </c>
    </row>
    <row r="23" spans="1:27" ht="12.75">
      <c r="A23" s="138" t="s">
        <v>92</v>
      </c>
      <c r="B23" s="136"/>
      <c r="C23" s="155">
        <v>29245934</v>
      </c>
      <c r="D23" s="155"/>
      <c r="E23" s="156">
        <v>33748681</v>
      </c>
      <c r="F23" s="60">
        <v>31792282</v>
      </c>
      <c r="G23" s="60">
        <v>33388414</v>
      </c>
      <c r="H23" s="60">
        <v>-585248</v>
      </c>
      <c r="I23" s="60">
        <v>-580105</v>
      </c>
      <c r="J23" s="60">
        <v>32223061</v>
      </c>
      <c r="K23" s="60">
        <v>-622222</v>
      </c>
      <c r="L23" s="60">
        <v>-683155</v>
      </c>
      <c r="M23" s="60">
        <v>4921318</v>
      </c>
      <c r="N23" s="60">
        <v>3615941</v>
      </c>
      <c r="O23" s="60">
        <v>-662916</v>
      </c>
      <c r="P23" s="60">
        <v>-638146</v>
      </c>
      <c r="Q23" s="60">
        <v>1215867</v>
      </c>
      <c r="R23" s="60">
        <v>-85195</v>
      </c>
      <c r="S23" s="60">
        <v>-666802</v>
      </c>
      <c r="T23" s="60">
        <v>-641365</v>
      </c>
      <c r="U23" s="60">
        <v>-649537</v>
      </c>
      <c r="V23" s="60">
        <v>-1957704</v>
      </c>
      <c r="W23" s="60">
        <v>33796103</v>
      </c>
      <c r="X23" s="60">
        <v>33748681</v>
      </c>
      <c r="Y23" s="60">
        <v>47422</v>
      </c>
      <c r="Z23" s="140">
        <v>0.14</v>
      </c>
      <c r="AA23" s="155">
        <v>31792282</v>
      </c>
    </row>
    <row r="24" spans="1:27" ht="12.75">
      <c r="A24" s="135" t="s">
        <v>93</v>
      </c>
      <c r="B24" s="142" t="s">
        <v>94</v>
      </c>
      <c r="C24" s="153">
        <v>1970980</v>
      </c>
      <c r="D24" s="153"/>
      <c r="E24" s="154">
        <v>1810754</v>
      </c>
      <c r="F24" s="100">
        <v>3223900</v>
      </c>
      <c r="G24" s="100">
        <v>176586</v>
      </c>
      <c r="H24" s="100">
        <v>393781</v>
      </c>
      <c r="I24" s="100">
        <v>104132</v>
      </c>
      <c r="J24" s="100">
        <v>674499</v>
      </c>
      <c r="K24" s="100">
        <v>458522</v>
      </c>
      <c r="L24" s="100">
        <v>-56792</v>
      </c>
      <c r="M24" s="100">
        <v>500554</v>
      </c>
      <c r="N24" s="100">
        <v>902284</v>
      </c>
      <c r="O24" s="100">
        <v>340782</v>
      </c>
      <c r="P24" s="100">
        <v>335069</v>
      </c>
      <c r="Q24" s="100">
        <v>170087</v>
      </c>
      <c r="R24" s="100">
        <v>845938</v>
      </c>
      <c r="S24" s="100">
        <v>322686</v>
      </c>
      <c r="T24" s="100">
        <v>295142</v>
      </c>
      <c r="U24" s="100">
        <v>2290</v>
      </c>
      <c r="V24" s="100">
        <v>620118</v>
      </c>
      <c r="W24" s="100">
        <v>3042839</v>
      </c>
      <c r="X24" s="100">
        <v>1810754</v>
      </c>
      <c r="Y24" s="100">
        <v>1232085</v>
      </c>
      <c r="Z24" s="137">
        <v>68.04</v>
      </c>
      <c r="AA24" s="153">
        <v>3223900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546772822</v>
      </c>
      <c r="D25" s="168">
        <f>+D5+D9+D15+D19+D24</f>
        <v>0</v>
      </c>
      <c r="E25" s="169">
        <f t="shared" si="4"/>
        <v>570446201</v>
      </c>
      <c r="F25" s="73">
        <f t="shared" si="4"/>
        <v>588852364</v>
      </c>
      <c r="G25" s="73">
        <f t="shared" si="4"/>
        <v>255022791</v>
      </c>
      <c r="H25" s="73">
        <f t="shared" si="4"/>
        <v>23364802</v>
      </c>
      <c r="I25" s="73">
        <f t="shared" si="4"/>
        <v>42009303</v>
      </c>
      <c r="J25" s="73">
        <f t="shared" si="4"/>
        <v>320396896</v>
      </c>
      <c r="K25" s="73">
        <f t="shared" si="4"/>
        <v>28072102</v>
      </c>
      <c r="L25" s="73">
        <f t="shared" si="4"/>
        <v>27864397</v>
      </c>
      <c r="M25" s="73">
        <f t="shared" si="4"/>
        <v>45559395</v>
      </c>
      <c r="N25" s="73">
        <f t="shared" si="4"/>
        <v>101495894</v>
      </c>
      <c r="O25" s="73">
        <f t="shared" si="4"/>
        <v>24943082</v>
      </c>
      <c r="P25" s="73">
        <f t="shared" si="4"/>
        <v>23846956</v>
      </c>
      <c r="Q25" s="73">
        <f t="shared" si="4"/>
        <v>40194239</v>
      </c>
      <c r="R25" s="73">
        <f t="shared" si="4"/>
        <v>88984277</v>
      </c>
      <c r="S25" s="73">
        <f t="shared" si="4"/>
        <v>20929660</v>
      </c>
      <c r="T25" s="73">
        <f t="shared" si="4"/>
        <v>25750811</v>
      </c>
      <c r="U25" s="73">
        <f t="shared" si="4"/>
        <v>22863592</v>
      </c>
      <c r="V25" s="73">
        <f t="shared" si="4"/>
        <v>69544063</v>
      </c>
      <c r="W25" s="73">
        <f t="shared" si="4"/>
        <v>580421130</v>
      </c>
      <c r="X25" s="73">
        <f t="shared" si="4"/>
        <v>570446201</v>
      </c>
      <c r="Y25" s="73">
        <f t="shared" si="4"/>
        <v>9974929</v>
      </c>
      <c r="Z25" s="170">
        <f>+IF(X25&lt;&gt;0,+(Y25/X25)*100,0)</f>
        <v>1.7486187097948611</v>
      </c>
      <c r="AA25" s="168">
        <f>+AA5+AA9+AA15+AA19+AA24</f>
        <v>588852364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108782746</v>
      </c>
      <c r="D28" s="153">
        <f>SUM(D29:D31)</f>
        <v>0</v>
      </c>
      <c r="E28" s="154">
        <f t="shared" si="5"/>
        <v>142234963</v>
      </c>
      <c r="F28" s="100">
        <f t="shared" si="5"/>
        <v>151049904</v>
      </c>
      <c r="G28" s="100">
        <f t="shared" si="5"/>
        <v>6335113</v>
      </c>
      <c r="H28" s="100">
        <f t="shared" si="5"/>
        <v>8964665</v>
      </c>
      <c r="I28" s="100">
        <f t="shared" si="5"/>
        <v>11923279</v>
      </c>
      <c r="J28" s="100">
        <f t="shared" si="5"/>
        <v>27223057</v>
      </c>
      <c r="K28" s="100">
        <f t="shared" si="5"/>
        <v>8407717</v>
      </c>
      <c r="L28" s="100">
        <f t="shared" si="5"/>
        <v>14027660</v>
      </c>
      <c r="M28" s="100">
        <f t="shared" si="5"/>
        <v>10119740</v>
      </c>
      <c r="N28" s="100">
        <f t="shared" si="5"/>
        <v>32555117</v>
      </c>
      <c r="O28" s="100">
        <f t="shared" si="5"/>
        <v>9239538</v>
      </c>
      <c r="P28" s="100">
        <f t="shared" si="5"/>
        <v>8949163</v>
      </c>
      <c r="Q28" s="100">
        <f t="shared" si="5"/>
        <v>11066058</v>
      </c>
      <c r="R28" s="100">
        <f t="shared" si="5"/>
        <v>29254759</v>
      </c>
      <c r="S28" s="100">
        <f t="shared" si="5"/>
        <v>10306916</v>
      </c>
      <c r="T28" s="100">
        <f t="shared" si="5"/>
        <v>11418662</v>
      </c>
      <c r="U28" s="100">
        <f t="shared" si="5"/>
        <v>15718672</v>
      </c>
      <c r="V28" s="100">
        <f t="shared" si="5"/>
        <v>37444250</v>
      </c>
      <c r="W28" s="100">
        <f t="shared" si="5"/>
        <v>126477183</v>
      </c>
      <c r="X28" s="100">
        <f t="shared" si="5"/>
        <v>142234963</v>
      </c>
      <c r="Y28" s="100">
        <f t="shared" si="5"/>
        <v>-15757780</v>
      </c>
      <c r="Z28" s="137">
        <f>+IF(X28&lt;&gt;0,+(Y28/X28)*100,0)</f>
        <v>-11.078696593045128</v>
      </c>
      <c r="AA28" s="153">
        <f>SUM(AA29:AA31)</f>
        <v>151049904</v>
      </c>
    </row>
    <row r="29" spans="1:27" ht="12.75">
      <c r="A29" s="138" t="s">
        <v>75</v>
      </c>
      <c r="B29" s="136"/>
      <c r="C29" s="155">
        <v>35187081</v>
      </c>
      <c r="D29" s="155"/>
      <c r="E29" s="156">
        <v>36528844</v>
      </c>
      <c r="F29" s="60">
        <v>39055353</v>
      </c>
      <c r="G29" s="60">
        <v>2589552</v>
      </c>
      <c r="H29" s="60">
        <v>2743268</v>
      </c>
      <c r="I29" s="60">
        <v>5282793</v>
      </c>
      <c r="J29" s="60">
        <v>10615613</v>
      </c>
      <c r="K29" s="60">
        <v>2570512</v>
      </c>
      <c r="L29" s="60">
        <v>3238934</v>
      </c>
      <c r="M29" s="60">
        <v>2769199</v>
      </c>
      <c r="N29" s="60">
        <v>8578645</v>
      </c>
      <c r="O29" s="60">
        <v>3044361</v>
      </c>
      <c r="P29" s="60">
        <v>2453994</v>
      </c>
      <c r="Q29" s="60">
        <v>3045159</v>
      </c>
      <c r="R29" s="60">
        <v>8543514</v>
      </c>
      <c r="S29" s="60">
        <v>3315573</v>
      </c>
      <c r="T29" s="60">
        <v>3717162</v>
      </c>
      <c r="U29" s="60">
        <v>3245616</v>
      </c>
      <c r="V29" s="60">
        <v>10278351</v>
      </c>
      <c r="W29" s="60">
        <v>38016123</v>
      </c>
      <c r="X29" s="60">
        <v>36528844</v>
      </c>
      <c r="Y29" s="60">
        <v>1487279</v>
      </c>
      <c r="Z29" s="140">
        <v>4.07</v>
      </c>
      <c r="AA29" s="155">
        <v>39055353</v>
      </c>
    </row>
    <row r="30" spans="1:27" ht="12.75">
      <c r="A30" s="138" t="s">
        <v>76</v>
      </c>
      <c r="B30" s="136"/>
      <c r="C30" s="157">
        <v>23619838</v>
      </c>
      <c r="D30" s="157"/>
      <c r="E30" s="158">
        <v>41770562</v>
      </c>
      <c r="F30" s="159">
        <v>42738166</v>
      </c>
      <c r="G30" s="159">
        <v>1561001</v>
      </c>
      <c r="H30" s="159">
        <v>1563093</v>
      </c>
      <c r="I30" s="159">
        <v>2581231</v>
      </c>
      <c r="J30" s="159">
        <v>5705325</v>
      </c>
      <c r="K30" s="159">
        <v>1856275</v>
      </c>
      <c r="L30" s="159">
        <v>5410694</v>
      </c>
      <c r="M30" s="159">
        <v>2277554</v>
      </c>
      <c r="N30" s="159">
        <v>9544523</v>
      </c>
      <c r="O30" s="159">
        <v>2607328</v>
      </c>
      <c r="P30" s="159">
        <v>2691533</v>
      </c>
      <c r="Q30" s="159">
        <v>2879339</v>
      </c>
      <c r="R30" s="159">
        <v>8178200</v>
      </c>
      <c r="S30" s="159">
        <v>2138893</v>
      </c>
      <c r="T30" s="159">
        <v>2622911</v>
      </c>
      <c r="U30" s="159">
        <v>3298767</v>
      </c>
      <c r="V30" s="159">
        <v>8060571</v>
      </c>
      <c r="W30" s="159">
        <v>31488619</v>
      </c>
      <c r="X30" s="159">
        <v>41770562</v>
      </c>
      <c r="Y30" s="159">
        <v>-10281943</v>
      </c>
      <c r="Z30" s="141">
        <v>-24.62</v>
      </c>
      <c r="AA30" s="157">
        <v>42738166</v>
      </c>
    </row>
    <row r="31" spans="1:27" ht="12.75">
      <c r="A31" s="138" t="s">
        <v>77</v>
      </c>
      <c r="B31" s="136"/>
      <c r="C31" s="155">
        <v>49975827</v>
      </c>
      <c r="D31" s="155"/>
      <c r="E31" s="156">
        <v>63935557</v>
      </c>
      <c r="F31" s="60">
        <v>69256385</v>
      </c>
      <c r="G31" s="60">
        <v>2184560</v>
      </c>
      <c r="H31" s="60">
        <v>4658304</v>
      </c>
      <c r="I31" s="60">
        <v>4059255</v>
      </c>
      <c r="J31" s="60">
        <v>10902119</v>
      </c>
      <c r="K31" s="60">
        <v>3980930</v>
      </c>
      <c r="L31" s="60">
        <v>5378032</v>
      </c>
      <c r="M31" s="60">
        <v>5072987</v>
      </c>
      <c r="N31" s="60">
        <v>14431949</v>
      </c>
      <c r="O31" s="60">
        <v>3587849</v>
      </c>
      <c r="P31" s="60">
        <v>3803636</v>
      </c>
      <c r="Q31" s="60">
        <v>5141560</v>
      </c>
      <c r="R31" s="60">
        <v>12533045</v>
      </c>
      <c r="S31" s="60">
        <v>4852450</v>
      </c>
      <c r="T31" s="60">
        <v>5078589</v>
      </c>
      <c r="U31" s="60">
        <v>9174289</v>
      </c>
      <c r="V31" s="60">
        <v>19105328</v>
      </c>
      <c r="W31" s="60">
        <v>56972441</v>
      </c>
      <c r="X31" s="60">
        <v>63935557</v>
      </c>
      <c r="Y31" s="60">
        <v>-6963116</v>
      </c>
      <c r="Z31" s="140">
        <v>-10.89</v>
      </c>
      <c r="AA31" s="155">
        <v>69256385</v>
      </c>
    </row>
    <row r="32" spans="1:27" ht="12.75">
      <c r="A32" s="135" t="s">
        <v>78</v>
      </c>
      <c r="B32" s="136"/>
      <c r="C32" s="153">
        <f aca="true" t="shared" si="6" ref="C32:Y32">SUM(C33:C37)</f>
        <v>122940080</v>
      </c>
      <c r="D32" s="153">
        <f>SUM(D33:D37)</f>
        <v>0</v>
      </c>
      <c r="E32" s="154">
        <f t="shared" si="6"/>
        <v>119068353</v>
      </c>
      <c r="F32" s="100">
        <f t="shared" si="6"/>
        <v>118855788</v>
      </c>
      <c r="G32" s="100">
        <f t="shared" si="6"/>
        <v>6086086</v>
      </c>
      <c r="H32" s="100">
        <f t="shared" si="6"/>
        <v>7171041</v>
      </c>
      <c r="I32" s="100">
        <f t="shared" si="6"/>
        <v>10922628</v>
      </c>
      <c r="J32" s="100">
        <f t="shared" si="6"/>
        <v>24179755</v>
      </c>
      <c r="K32" s="100">
        <f t="shared" si="6"/>
        <v>9040098</v>
      </c>
      <c r="L32" s="100">
        <f t="shared" si="6"/>
        <v>11418162</v>
      </c>
      <c r="M32" s="100">
        <f t="shared" si="6"/>
        <v>9158142</v>
      </c>
      <c r="N32" s="100">
        <f t="shared" si="6"/>
        <v>29616402</v>
      </c>
      <c r="O32" s="100">
        <f t="shared" si="6"/>
        <v>7448229</v>
      </c>
      <c r="P32" s="100">
        <f t="shared" si="6"/>
        <v>7877253</v>
      </c>
      <c r="Q32" s="100">
        <f t="shared" si="6"/>
        <v>8188027</v>
      </c>
      <c r="R32" s="100">
        <f t="shared" si="6"/>
        <v>23513509</v>
      </c>
      <c r="S32" s="100">
        <f t="shared" si="6"/>
        <v>7210947</v>
      </c>
      <c r="T32" s="100">
        <f t="shared" si="6"/>
        <v>7431086</v>
      </c>
      <c r="U32" s="100">
        <f t="shared" si="6"/>
        <v>9087103</v>
      </c>
      <c r="V32" s="100">
        <f t="shared" si="6"/>
        <v>23729136</v>
      </c>
      <c r="W32" s="100">
        <f t="shared" si="6"/>
        <v>101038802</v>
      </c>
      <c r="X32" s="100">
        <f t="shared" si="6"/>
        <v>119068353</v>
      </c>
      <c r="Y32" s="100">
        <f t="shared" si="6"/>
        <v>-18029551</v>
      </c>
      <c r="Z32" s="137">
        <f>+IF(X32&lt;&gt;0,+(Y32/X32)*100,0)</f>
        <v>-15.142185598216852</v>
      </c>
      <c r="AA32" s="153">
        <f>SUM(AA33:AA37)</f>
        <v>118855788</v>
      </c>
    </row>
    <row r="33" spans="1:27" ht="12.75">
      <c r="A33" s="138" t="s">
        <v>79</v>
      </c>
      <c r="B33" s="136"/>
      <c r="C33" s="155">
        <v>14363875</v>
      </c>
      <c r="D33" s="155"/>
      <c r="E33" s="156">
        <v>17588225</v>
      </c>
      <c r="F33" s="60">
        <v>16931954</v>
      </c>
      <c r="G33" s="60">
        <v>779902</v>
      </c>
      <c r="H33" s="60">
        <v>916495</v>
      </c>
      <c r="I33" s="60">
        <v>1425201</v>
      </c>
      <c r="J33" s="60">
        <v>3121598</v>
      </c>
      <c r="K33" s="60">
        <v>971006</v>
      </c>
      <c r="L33" s="60">
        <v>1662865</v>
      </c>
      <c r="M33" s="60">
        <v>1490452</v>
      </c>
      <c r="N33" s="60">
        <v>4124323</v>
      </c>
      <c r="O33" s="60">
        <v>961597</v>
      </c>
      <c r="P33" s="60">
        <v>1249772</v>
      </c>
      <c r="Q33" s="60">
        <v>1092488</v>
      </c>
      <c r="R33" s="60">
        <v>3303857</v>
      </c>
      <c r="S33" s="60">
        <v>1188147</v>
      </c>
      <c r="T33" s="60">
        <v>964515</v>
      </c>
      <c r="U33" s="60">
        <v>1668226</v>
      </c>
      <c r="V33" s="60">
        <v>3820888</v>
      </c>
      <c r="W33" s="60">
        <v>14370666</v>
      </c>
      <c r="X33" s="60">
        <v>17588225</v>
      </c>
      <c r="Y33" s="60">
        <v>-3217559</v>
      </c>
      <c r="Z33" s="140">
        <v>-18.29</v>
      </c>
      <c r="AA33" s="155">
        <v>16931954</v>
      </c>
    </row>
    <row r="34" spans="1:27" ht="12.75">
      <c r="A34" s="138" t="s">
        <v>80</v>
      </c>
      <c r="B34" s="136"/>
      <c r="C34" s="155">
        <v>19534879</v>
      </c>
      <c r="D34" s="155"/>
      <c r="E34" s="156">
        <v>19592848</v>
      </c>
      <c r="F34" s="60">
        <v>19584551</v>
      </c>
      <c r="G34" s="60">
        <v>1073059</v>
      </c>
      <c r="H34" s="60">
        <v>1220373</v>
      </c>
      <c r="I34" s="60">
        <v>1543491</v>
      </c>
      <c r="J34" s="60">
        <v>3836923</v>
      </c>
      <c r="K34" s="60">
        <v>1230195</v>
      </c>
      <c r="L34" s="60">
        <v>2091956</v>
      </c>
      <c r="M34" s="60">
        <v>1919927</v>
      </c>
      <c r="N34" s="60">
        <v>5242078</v>
      </c>
      <c r="O34" s="60">
        <v>1851713</v>
      </c>
      <c r="P34" s="60">
        <v>1893443</v>
      </c>
      <c r="Q34" s="60">
        <v>1682796</v>
      </c>
      <c r="R34" s="60">
        <v>5427952</v>
      </c>
      <c r="S34" s="60">
        <v>1683360</v>
      </c>
      <c r="T34" s="60">
        <v>1732398</v>
      </c>
      <c r="U34" s="60">
        <v>1824177</v>
      </c>
      <c r="V34" s="60">
        <v>5239935</v>
      </c>
      <c r="W34" s="60">
        <v>19746888</v>
      </c>
      <c r="X34" s="60">
        <v>19592848</v>
      </c>
      <c r="Y34" s="60">
        <v>154040</v>
      </c>
      <c r="Z34" s="140">
        <v>0.79</v>
      </c>
      <c r="AA34" s="155">
        <v>19584551</v>
      </c>
    </row>
    <row r="35" spans="1:27" ht="12.75">
      <c r="A35" s="138" t="s">
        <v>81</v>
      </c>
      <c r="B35" s="136"/>
      <c r="C35" s="155">
        <v>52805259</v>
      </c>
      <c r="D35" s="155"/>
      <c r="E35" s="156">
        <v>50666241</v>
      </c>
      <c r="F35" s="60">
        <v>57710239</v>
      </c>
      <c r="G35" s="60">
        <v>2674909</v>
      </c>
      <c r="H35" s="60">
        <v>2602332</v>
      </c>
      <c r="I35" s="60">
        <v>3185676</v>
      </c>
      <c r="J35" s="60">
        <v>8462917</v>
      </c>
      <c r="K35" s="60">
        <v>2846620</v>
      </c>
      <c r="L35" s="60">
        <v>4219759</v>
      </c>
      <c r="M35" s="60">
        <v>3527107</v>
      </c>
      <c r="N35" s="60">
        <v>10593486</v>
      </c>
      <c r="O35" s="60">
        <v>3409212</v>
      </c>
      <c r="P35" s="60">
        <v>3378760</v>
      </c>
      <c r="Q35" s="60">
        <v>3958613</v>
      </c>
      <c r="R35" s="60">
        <v>10746585</v>
      </c>
      <c r="S35" s="60">
        <v>3747932</v>
      </c>
      <c r="T35" s="60">
        <v>3967872</v>
      </c>
      <c r="U35" s="60">
        <v>4161491</v>
      </c>
      <c r="V35" s="60">
        <v>11877295</v>
      </c>
      <c r="W35" s="60">
        <v>41680283</v>
      </c>
      <c r="X35" s="60">
        <v>50666241</v>
      </c>
      <c r="Y35" s="60">
        <v>-8985958</v>
      </c>
      <c r="Z35" s="140">
        <v>-17.74</v>
      </c>
      <c r="AA35" s="155">
        <v>57710239</v>
      </c>
    </row>
    <row r="36" spans="1:27" ht="12.75">
      <c r="A36" s="138" t="s">
        <v>82</v>
      </c>
      <c r="B36" s="136"/>
      <c r="C36" s="155">
        <v>36236067</v>
      </c>
      <c r="D36" s="155"/>
      <c r="E36" s="156">
        <v>31221039</v>
      </c>
      <c r="F36" s="60">
        <v>24629044</v>
      </c>
      <c r="G36" s="60">
        <v>1558216</v>
      </c>
      <c r="H36" s="60">
        <v>2431841</v>
      </c>
      <c r="I36" s="60">
        <v>4768260</v>
      </c>
      <c r="J36" s="60">
        <v>8758317</v>
      </c>
      <c r="K36" s="60">
        <v>3992277</v>
      </c>
      <c r="L36" s="60">
        <v>3443582</v>
      </c>
      <c r="M36" s="60">
        <v>2220656</v>
      </c>
      <c r="N36" s="60">
        <v>9656515</v>
      </c>
      <c r="O36" s="60">
        <v>1225707</v>
      </c>
      <c r="P36" s="60">
        <v>1355278</v>
      </c>
      <c r="Q36" s="60">
        <v>1454130</v>
      </c>
      <c r="R36" s="60">
        <v>4035115</v>
      </c>
      <c r="S36" s="60">
        <v>591508</v>
      </c>
      <c r="T36" s="60">
        <v>766301</v>
      </c>
      <c r="U36" s="60">
        <v>1433209</v>
      </c>
      <c r="V36" s="60">
        <v>2791018</v>
      </c>
      <c r="W36" s="60">
        <v>25240965</v>
      </c>
      <c r="X36" s="60">
        <v>31221039</v>
      </c>
      <c r="Y36" s="60">
        <v>-5980074</v>
      </c>
      <c r="Z36" s="140">
        <v>-19.15</v>
      </c>
      <c r="AA36" s="155">
        <v>24629044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37911410</v>
      </c>
      <c r="D38" s="153">
        <f>SUM(D39:D41)</f>
        <v>0</v>
      </c>
      <c r="E38" s="154">
        <f t="shared" si="7"/>
        <v>53209203</v>
      </c>
      <c r="F38" s="100">
        <f t="shared" si="7"/>
        <v>53871372</v>
      </c>
      <c r="G38" s="100">
        <f t="shared" si="7"/>
        <v>1590782</v>
      </c>
      <c r="H38" s="100">
        <f t="shared" si="7"/>
        <v>1897312</v>
      </c>
      <c r="I38" s="100">
        <f t="shared" si="7"/>
        <v>3298407</v>
      </c>
      <c r="J38" s="100">
        <f t="shared" si="7"/>
        <v>6786501</v>
      </c>
      <c r="K38" s="100">
        <f t="shared" si="7"/>
        <v>2135645</v>
      </c>
      <c r="L38" s="100">
        <f t="shared" si="7"/>
        <v>3885829</v>
      </c>
      <c r="M38" s="100">
        <f t="shared" si="7"/>
        <v>6583137</v>
      </c>
      <c r="N38" s="100">
        <f t="shared" si="7"/>
        <v>12604611</v>
      </c>
      <c r="O38" s="100">
        <f t="shared" si="7"/>
        <v>2205533</v>
      </c>
      <c r="P38" s="100">
        <f t="shared" si="7"/>
        <v>2852163</v>
      </c>
      <c r="Q38" s="100">
        <f t="shared" si="7"/>
        <v>4882837</v>
      </c>
      <c r="R38" s="100">
        <f t="shared" si="7"/>
        <v>9940533</v>
      </c>
      <c r="S38" s="100">
        <f t="shared" si="7"/>
        <v>2562959</v>
      </c>
      <c r="T38" s="100">
        <f t="shared" si="7"/>
        <v>2773806</v>
      </c>
      <c r="U38" s="100">
        <f t="shared" si="7"/>
        <v>10153732</v>
      </c>
      <c r="V38" s="100">
        <f t="shared" si="7"/>
        <v>15490497</v>
      </c>
      <c r="W38" s="100">
        <f t="shared" si="7"/>
        <v>44822142</v>
      </c>
      <c r="X38" s="100">
        <f t="shared" si="7"/>
        <v>53209203</v>
      </c>
      <c r="Y38" s="100">
        <f t="shared" si="7"/>
        <v>-8387061</v>
      </c>
      <c r="Z38" s="137">
        <f>+IF(X38&lt;&gt;0,+(Y38/X38)*100,0)</f>
        <v>-15.762425533793467</v>
      </c>
      <c r="AA38" s="153">
        <f>SUM(AA39:AA41)</f>
        <v>53871372</v>
      </c>
    </row>
    <row r="39" spans="1:27" ht="12.75">
      <c r="A39" s="138" t="s">
        <v>85</v>
      </c>
      <c r="B39" s="136"/>
      <c r="C39" s="155">
        <v>15314499</v>
      </c>
      <c r="D39" s="155"/>
      <c r="E39" s="156">
        <v>23837471</v>
      </c>
      <c r="F39" s="60">
        <v>23180171</v>
      </c>
      <c r="G39" s="60">
        <v>1084249</v>
      </c>
      <c r="H39" s="60">
        <v>1340431</v>
      </c>
      <c r="I39" s="60">
        <v>1473835</v>
      </c>
      <c r="J39" s="60">
        <v>3898515</v>
      </c>
      <c r="K39" s="60">
        <v>1465326</v>
      </c>
      <c r="L39" s="60">
        <v>2033800</v>
      </c>
      <c r="M39" s="60">
        <v>1482835</v>
      </c>
      <c r="N39" s="60">
        <v>4981961</v>
      </c>
      <c r="O39" s="60">
        <v>1419622</v>
      </c>
      <c r="P39" s="60">
        <v>1421063</v>
      </c>
      <c r="Q39" s="60">
        <v>2223537</v>
      </c>
      <c r="R39" s="60">
        <v>5064222</v>
      </c>
      <c r="S39" s="60">
        <v>1414514</v>
      </c>
      <c r="T39" s="60">
        <v>1538311</v>
      </c>
      <c r="U39" s="60">
        <v>2446019</v>
      </c>
      <c r="V39" s="60">
        <v>5398844</v>
      </c>
      <c r="W39" s="60">
        <v>19343542</v>
      </c>
      <c r="X39" s="60">
        <v>23837471</v>
      </c>
      <c r="Y39" s="60">
        <v>-4493929</v>
      </c>
      <c r="Z39" s="140">
        <v>-18.85</v>
      </c>
      <c r="AA39" s="155">
        <v>23180171</v>
      </c>
    </row>
    <row r="40" spans="1:27" ht="12.75">
      <c r="A40" s="138" t="s">
        <v>86</v>
      </c>
      <c r="B40" s="136"/>
      <c r="C40" s="155">
        <v>22596911</v>
      </c>
      <c r="D40" s="155"/>
      <c r="E40" s="156">
        <v>29371732</v>
      </c>
      <c r="F40" s="60">
        <v>30691201</v>
      </c>
      <c r="G40" s="60">
        <v>506533</v>
      </c>
      <c r="H40" s="60">
        <v>556881</v>
      </c>
      <c r="I40" s="60">
        <v>1824572</v>
      </c>
      <c r="J40" s="60">
        <v>2887986</v>
      </c>
      <c r="K40" s="60">
        <v>670319</v>
      </c>
      <c r="L40" s="60">
        <v>1852029</v>
      </c>
      <c r="M40" s="60">
        <v>5100302</v>
      </c>
      <c r="N40" s="60">
        <v>7622650</v>
      </c>
      <c r="O40" s="60">
        <v>785911</v>
      </c>
      <c r="P40" s="60">
        <v>1431100</v>
      </c>
      <c r="Q40" s="60">
        <v>2659300</v>
      </c>
      <c r="R40" s="60">
        <v>4876311</v>
      </c>
      <c r="S40" s="60">
        <v>1148445</v>
      </c>
      <c r="T40" s="60">
        <v>1235495</v>
      </c>
      <c r="U40" s="60">
        <v>7707713</v>
      </c>
      <c r="V40" s="60">
        <v>10091653</v>
      </c>
      <c r="W40" s="60">
        <v>25478600</v>
      </c>
      <c r="X40" s="60">
        <v>29371732</v>
      </c>
      <c r="Y40" s="60">
        <v>-3893132</v>
      </c>
      <c r="Z40" s="140">
        <v>-13.25</v>
      </c>
      <c r="AA40" s="155">
        <v>30691201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182675573</v>
      </c>
      <c r="D42" s="153">
        <f>SUM(D43:D46)</f>
        <v>0</v>
      </c>
      <c r="E42" s="154">
        <f t="shared" si="8"/>
        <v>199367467</v>
      </c>
      <c r="F42" s="100">
        <f t="shared" si="8"/>
        <v>203866417</v>
      </c>
      <c r="G42" s="100">
        <f t="shared" si="8"/>
        <v>14668545</v>
      </c>
      <c r="H42" s="100">
        <f t="shared" si="8"/>
        <v>16552546</v>
      </c>
      <c r="I42" s="100">
        <f t="shared" si="8"/>
        <v>20077585</v>
      </c>
      <c r="J42" s="100">
        <f t="shared" si="8"/>
        <v>51298676</v>
      </c>
      <c r="K42" s="100">
        <f t="shared" si="8"/>
        <v>12597989</v>
      </c>
      <c r="L42" s="100">
        <f t="shared" si="8"/>
        <v>21719320</v>
      </c>
      <c r="M42" s="100">
        <f t="shared" si="8"/>
        <v>19190568</v>
      </c>
      <c r="N42" s="100">
        <f t="shared" si="8"/>
        <v>53507877</v>
      </c>
      <c r="O42" s="100">
        <f t="shared" si="8"/>
        <v>18003309</v>
      </c>
      <c r="P42" s="100">
        <f t="shared" si="8"/>
        <v>18770896</v>
      </c>
      <c r="Q42" s="100">
        <f t="shared" si="8"/>
        <v>21437410</v>
      </c>
      <c r="R42" s="100">
        <f t="shared" si="8"/>
        <v>58211615</v>
      </c>
      <c r="S42" s="100">
        <f t="shared" si="8"/>
        <v>8847958</v>
      </c>
      <c r="T42" s="100">
        <f t="shared" si="8"/>
        <v>7457228</v>
      </c>
      <c r="U42" s="100">
        <f t="shared" si="8"/>
        <v>23010299</v>
      </c>
      <c r="V42" s="100">
        <f t="shared" si="8"/>
        <v>39315485</v>
      </c>
      <c r="W42" s="100">
        <f t="shared" si="8"/>
        <v>202333653</v>
      </c>
      <c r="X42" s="100">
        <f t="shared" si="8"/>
        <v>199367467</v>
      </c>
      <c r="Y42" s="100">
        <f t="shared" si="8"/>
        <v>2966186</v>
      </c>
      <c r="Z42" s="137">
        <f>+IF(X42&lt;&gt;0,+(Y42/X42)*100,0)</f>
        <v>1.4877984079518851</v>
      </c>
      <c r="AA42" s="153">
        <f>SUM(AA43:AA46)</f>
        <v>203866417</v>
      </c>
    </row>
    <row r="43" spans="1:27" ht="12.75">
      <c r="A43" s="138" t="s">
        <v>89</v>
      </c>
      <c r="B43" s="136"/>
      <c r="C43" s="155">
        <v>108349984</v>
      </c>
      <c r="D43" s="155"/>
      <c r="E43" s="156">
        <v>126585488</v>
      </c>
      <c r="F43" s="60">
        <v>127963860</v>
      </c>
      <c r="G43" s="60">
        <v>12200570</v>
      </c>
      <c r="H43" s="60">
        <v>13706650</v>
      </c>
      <c r="I43" s="60">
        <v>13943577</v>
      </c>
      <c r="J43" s="60">
        <v>39850797</v>
      </c>
      <c r="K43" s="60">
        <v>8844298</v>
      </c>
      <c r="L43" s="60">
        <v>12273069</v>
      </c>
      <c r="M43" s="60">
        <v>11680529</v>
      </c>
      <c r="N43" s="60">
        <v>32797896</v>
      </c>
      <c r="O43" s="60">
        <v>11877703</v>
      </c>
      <c r="P43" s="60">
        <v>11257578</v>
      </c>
      <c r="Q43" s="60">
        <v>15846531</v>
      </c>
      <c r="R43" s="60">
        <v>38981812</v>
      </c>
      <c r="S43" s="60">
        <v>3182662</v>
      </c>
      <c r="T43" s="60">
        <v>1100646</v>
      </c>
      <c r="U43" s="60">
        <v>13740620</v>
      </c>
      <c r="V43" s="60">
        <v>18023928</v>
      </c>
      <c r="W43" s="60">
        <v>129654433</v>
      </c>
      <c r="X43" s="60">
        <v>126585488</v>
      </c>
      <c r="Y43" s="60">
        <v>3068945</v>
      </c>
      <c r="Z43" s="140">
        <v>2.42</v>
      </c>
      <c r="AA43" s="155">
        <v>127963860</v>
      </c>
    </row>
    <row r="44" spans="1:27" ht="12.75">
      <c r="A44" s="138" t="s">
        <v>90</v>
      </c>
      <c r="B44" s="136"/>
      <c r="C44" s="155">
        <v>28738336</v>
      </c>
      <c r="D44" s="155"/>
      <c r="E44" s="156">
        <v>30600812</v>
      </c>
      <c r="F44" s="60">
        <v>30140279</v>
      </c>
      <c r="G44" s="60">
        <v>864806</v>
      </c>
      <c r="H44" s="60">
        <v>903809</v>
      </c>
      <c r="I44" s="60">
        <v>2761523</v>
      </c>
      <c r="J44" s="60">
        <v>4530138</v>
      </c>
      <c r="K44" s="60">
        <v>1294460</v>
      </c>
      <c r="L44" s="60">
        <v>3506040</v>
      </c>
      <c r="M44" s="60">
        <v>2838425</v>
      </c>
      <c r="N44" s="60">
        <v>7638925</v>
      </c>
      <c r="O44" s="60">
        <v>1924999</v>
      </c>
      <c r="P44" s="60">
        <v>2597596</v>
      </c>
      <c r="Q44" s="60">
        <v>1936073</v>
      </c>
      <c r="R44" s="60">
        <v>6458668</v>
      </c>
      <c r="S44" s="60">
        <v>2017212</v>
      </c>
      <c r="T44" s="60">
        <v>2512126</v>
      </c>
      <c r="U44" s="60">
        <v>3984220</v>
      </c>
      <c r="V44" s="60">
        <v>8513558</v>
      </c>
      <c r="W44" s="60">
        <v>27141289</v>
      </c>
      <c r="X44" s="60">
        <v>30600812</v>
      </c>
      <c r="Y44" s="60">
        <v>-3459523</v>
      </c>
      <c r="Z44" s="140">
        <v>-11.31</v>
      </c>
      <c r="AA44" s="155">
        <v>30140279</v>
      </c>
    </row>
    <row r="45" spans="1:27" ht="12.75">
      <c r="A45" s="138" t="s">
        <v>91</v>
      </c>
      <c r="B45" s="136"/>
      <c r="C45" s="157">
        <v>18233595</v>
      </c>
      <c r="D45" s="157"/>
      <c r="E45" s="158">
        <v>18068767</v>
      </c>
      <c r="F45" s="159">
        <v>17224880</v>
      </c>
      <c r="G45" s="159">
        <v>493330</v>
      </c>
      <c r="H45" s="159">
        <v>514619</v>
      </c>
      <c r="I45" s="159">
        <v>1390160</v>
      </c>
      <c r="J45" s="159">
        <v>2398109</v>
      </c>
      <c r="K45" s="159">
        <v>813905</v>
      </c>
      <c r="L45" s="159">
        <v>2490201</v>
      </c>
      <c r="M45" s="159">
        <v>1745621</v>
      </c>
      <c r="N45" s="159">
        <v>5049727</v>
      </c>
      <c r="O45" s="159">
        <v>1035619</v>
      </c>
      <c r="P45" s="159">
        <v>1560167</v>
      </c>
      <c r="Q45" s="159">
        <v>1147966</v>
      </c>
      <c r="R45" s="159">
        <v>3743752</v>
      </c>
      <c r="S45" s="159">
        <v>1128741</v>
      </c>
      <c r="T45" s="159">
        <v>1215370</v>
      </c>
      <c r="U45" s="159">
        <v>1710865</v>
      </c>
      <c r="V45" s="159">
        <v>4054976</v>
      </c>
      <c r="W45" s="159">
        <v>15246564</v>
      </c>
      <c r="X45" s="159">
        <v>18068767</v>
      </c>
      <c r="Y45" s="159">
        <v>-2822203</v>
      </c>
      <c r="Z45" s="141">
        <v>-15.62</v>
      </c>
      <c r="AA45" s="157">
        <v>17224880</v>
      </c>
    </row>
    <row r="46" spans="1:27" ht="12.75">
      <c r="A46" s="138" t="s">
        <v>92</v>
      </c>
      <c r="B46" s="136"/>
      <c r="C46" s="155">
        <v>27353658</v>
      </c>
      <c r="D46" s="155"/>
      <c r="E46" s="156">
        <v>24112400</v>
      </c>
      <c r="F46" s="60">
        <v>28537398</v>
      </c>
      <c r="G46" s="60">
        <v>1109839</v>
      </c>
      <c r="H46" s="60">
        <v>1427468</v>
      </c>
      <c r="I46" s="60">
        <v>1982325</v>
      </c>
      <c r="J46" s="60">
        <v>4519632</v>
      </c>
      <c r="K46" s="60">
        <v>1645326</v>
      </c>
      <c r="L46" s="60">
        <v>3450010</v>
      </c>
      <c r="M46" s="60">
        <v>2925993</v>
      </c>
      <c r="N46" s="60">
        <v>8021329</v>
      </c>
      <c r="O46" s="60">
        <v>3164988</v>
      </c>
      <c r="P46" s="60">
        <v>3355555</v>
      </c>
      <c r="Q46" s="60">
        <v>2506840</v>
      </c>
      <c r="R46" s="60">
        <v>9027383</v>
      </c>
      <c r="S46" s="60">
        <v>2519343</v>
      </c>
      <c r="T46" s="60">
        <v>2629086</v>
      </c>
      <c r="U46" s="60">
        <v>3574594</v>
      </c>
      <c r="V46" s="60">
        <v>8723023</v>
      </c>
      <c r="W46" s="60">
        <v>30291367</v>
      </c>
      <c r="X46" s="60">
        <v>24112400</v>
      </c>
      <c r="Y46" s="60">
        <v>6178967</v>
      </c>
      <c r="Z46" s="140">
        <v>25.63</v>
      </c>
      <c r="AA46" s="155">
        <v>28537398</v>
      </c>
    </row>
    <row r="47" spans="1:27" ht="12.75">
      <c r="A47" s="135" t="s">
        <v>93</v>
      </c>
      <c r="B47" s="142" t="s">
        <v>94</v>
      </c>
      <c r="C47" s="153">
        <v>8260232</v>
      </c>
      <c r="D47" s="153"/>
      <c r="E47" s="154">
        <v>8508360</v>
      </c>
      <c r="F47" s="100">
        <v>10758660</v>
      </c>
      <c r="G47" s="100">
        <v>971086</v>
      </c>
      <c r="H47" s="100">
        <v>446598</v>
      </c>
      <c r="I47" s="100">
        <v>146294</v>
      </c>
      <c r="J47" s="100">
        <v>1563978</v>
      </c>
      <c r="K47" s="100">
        <v>896448</v>
      </c>
      <c r="L47" s="100">
        <v>110683</v>
      </c>
      <c r="M47" s="100">
        <v>2527887</v>
      </c>
      <c r="N47" s="100">
        <v>3535018</v>
      </c>
      <c r="O47" s="100">
        <v>133768</v>
      </c>
      <c r="P47" s="100">
        <v>2064106</v>
      </c>
      <c r="Q47" s="100">
        <v>184099</v>
      </c>
      <c r="R47" s="100">
        <v>2381973</v>
      </c>
      <c r="S47" s="100">
        <v>1001719</v>
      </c>
      <c r="T47" s="100">
        <v>120939</v>
      </c>
      <c r="U47" s="100">
        <v>1132857</v>
      </c>
      <c r="V47" s="100">
        <v>2255515</v>
      </c>
      <c r="W47" s="100">
        <v>9736484</v>
      </c>
      <c r="X47" s="100">
        <v>8508360</v>
      </c>
      <c r="Y47" s="100">
        <v>1228124</v>
      </c>
      <c r="Z47" s="137">
        <v>14.43</v>
      </c>
      <c r="AA47" s="153">
        <v>10758660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460570041</v>
      </c>
      <c r="D48" s="168">
        <f>+D28+D32+D38+D42+D47</f>
        <v>0</v>
      </c>
      <c r="E48" s="169">
        <f t="shared" si="9"/>
        <v>522388346</v>
      </c>
      <c r="F48" s="73">
        <f t="shared" si="9"/>
        <v>538402141</v>
      </c>
      <c r="G48" s="73">
        <f t="shared" si="9"/>
        <v>29651612</v>
      </c>
      <c r="H48" s="73">
        <f t="shared" si="9"/>
        <v>35032162</v>
      </c>
      <c r="I48" s="73">
        <f t="shared" si="9"/>
        <v>46368193</v>
      </c>
      <c r="J48" s="73">
        <f t="shared" si="9"/>
        <v>111051967</v>
      </c>
      <c r="K48" s="73">
        <f t="shared" si="9"/>
        <v>33077897</v>
      </c>
      <c r="L48" s="73">
        <f t="shared" si="9"/>
        <v>51161654</v>
      </c>
      <c r="M48" s="73">
        <f t="shared" si="9"/>
        <v>47579474</v>
      </c>
      <c r="N48" s="73">
        <f t="shared" si="9"/>
        <v>131819025</v>
      </c>
      <c r="O48" s="73">
        <f t="shared" si="9"/>
        <v>37030377</v>
      </c>
      <c r="P48" s="73">
        <f t="shared" si="9"/>
        <v>40513581</v>
      </c>
      <c r="Q48" s="73">
        <f t="shared" si="9"/>
        <v>45758431</v>
      </c>
      <c r="R48" s="73">
        <f t="shared" si="9"/>
        <v>123302389</v>
      </c>
      <c r="S48" s="73">
        <f t="shared" si="9"/>
        <v>29930499</v>
      </c>
      <c r="T48" s="73">
        <f t="shared" si="9"/>
        <v>29201721</v>
      </c>
      <c r="U48" s="73">
        <f t="shared" si="9"/>
        <v>59102663</v>
      </c>
      <c r="V48" s="73">
        <f t="shared" si="9"/>
        <v>118234883</v>
      </c>
      <c r="W48" s="73">
        <f t="shared" si="9"/>
        <v>484408264</v>
      </c>
      <c r="X48" s="73">
        <f t="shared" si="9"/>
        <v>522388346</v>
      </c>
      <c r="Y48" s="73">
        <f t="shared" si="9"/>
        <v>-37980082</v>
      </c>
      <c r="Z48" s="170">
        <f>+IF(X48&lt;&gt;0,+(Y48/X48)*100,0)</f>
        <v>-7.2704688553676124</v>
      </c>
      <c r="AA48" s="168">
        <f>+AA28+AA32+AA38+AA42+AA47</f>
        <v>538402141</v>
      </c>
    </row>
    <row r="49" spans="1:27" ht="12.75">
      <c r="A49" s="148" t="s">
        <v>49</v>
      </c>
      <c r="B49" s="149"/>
      <c r="C49" s="171">
        <f aca="true" t="shared" si="10" ref="C49:Y49">+C25-C48</f>
        <v>86202781</v>
      </c>
      <c r="D49" s="171">
        <f>+D25-D48</f>
        <v>0</v>
      </c>
      <c r="E49" s="172">
        <f t="shared" si="10"/>
        <v>48057855</v>
      </c>
      <c r="F49" s="173">
        <f t="shared" si="10"/>
        <v>50450223</v>
      </c>
      <c r="G49" s="173">
        <f t="shared" si="10"/>
        <v>225371179</v>
      </c>
      <c r="H49" s="173">
        <f t="shared" si="10"/>
        <v>-11667360</v>
      </c>
      <c r="I49" s="173">
        <f t="shared" si="10"/>
        <v>-4358890</v>
      </c>
      <c r="J49" s="173">
        <f t="shared" si="10"/>
        <v>209344929</v>
      </c>
      <c r="K49" s="173">
        <f t="shared" si="10"/>
        <v>-5005795</v>
      </c>
      <c r="L49" s="173">
        <f t="shared" si="10"/>
        <v>-23297257</v>
      </c>
      <c r="M49" s="173">
        <f t="shared" si="10"/>
        <v>-2020079</v>
      </c>
      <c r="N49" s="173">
        <f t="shared" si="10"/>
        <v>-30323131</v>
      </c>
      <c r="O49" s="173">
        <f t="shared" si="10"/>
        <v>-12087295</v>
      </c>
      <c r="P49" s="173">
        <f t="shared" si="10"/>
        <v>-16666625</v>
      </c>
      <c r="Q49" s="173">
        <f t="shared" si="10"/>
        <v>-5564192</v>
      </c>
      <c r="R49" s="173">
        <f t="shared" si="10"/>
        <v>-34318112</v>
      </c>
      <c r="S49" s="173">
        <f t="shared" si="10"/>
        <v>-9000839</v>
      </c>
      <c r="T49" s="173">
        <f t="shared" si="10"/>
        <v>-3450910</v>
      </c>
      <c r="U49" s="173">
        <f t="shared" si="10"/>
        <v>-36239071</v>
      </c>
      <c r="V49" s="173">
        <f t="shared" si="10"/>
        <v>-48690820</v>
      </c>
      <c r="W49" s="173">
        <f t="shared" si="10"/>
        <v>96012866</v>
      </c>
      <c r="X49" s="173">
        <f>IF(F25=F48,0,X25-X48)</f>
        <v>48057855</v>
      </c>
      <c r="Y49" s="173">
        <f t="shared" si="10"/>
        <v>47955011</v>
      </c>
      <c r="Z49" s="174">
        <f>+IF(X49&lt;&gt;0,+(Y49/X49)*100,0)</f>
        <v>99.78599960401895</v>
      </c>
      <c r="AA49" s="171">
        <f>+AA25-AA48</f>
        <v>50450223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108386833</v>
      </c>
      <c r="D5" s="155">
        <v>0</v>
      </c>
      <c r="E5" s="156">
        <v>115509705</v>
      </c>
      <c r="F5" s="60">
        <v>113317416</v>
      </c>
      <c r="G5" s="60">
        <v>113178991</v>
      </c>
      <c r="H5" s="60">
        <v>26322</v>
      </c>
      <c r="I5" s="60">
        <v>-1931</v>
      </c>
      <c r="J5" s="60">
        <v>113203382</v>
      </c>
      <c r="K5" s="60">
        <v>-264295</v>
      </c>
      <c r="L5" s="60">
        <v>0</v>
      </c>
      <c r="M5" s="60">
        <v>-116288</v>
      </c>
      <c r="N5" s="60">
        <v>-380583</v>
      </c>
      <c r="O5" s="60">
        <v>-191334</v>
      </c>
      <c r="P5" s="60">
        <v>-20416</v>
      </c>
      <c r="Q5" s="60">
        <v>-4846</v>
      </c>
      <c r="R5" s="60">
        <v>-216596</v>
      </c>
      <c r="S5" s="60">
        <v>-34027</v>
      </c>
      <c r="T5" s="60">
        <v>158499</v>
      </c>
      <c r="U5" s="60">
        <v>-174554</v>
      </c>
      <c r="V5" s="60">
        <v>-50082</v>
      </c>
      <c r="W5" s="60">
        <v>112556121</v>
      </c>
      <c r="X5" s="60">
        <v>115509705</v>
      </c>
      <c r="Y5" s="60">
        <v>-2953584</v>
      </c>
      <c r="Z5" s="140">
        <v>-2.56</v>
      </c>
      <c r="AA5" s="155">
        <v>113317416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1275152</v>
      </c>
      <c r="F6" s="60">
        <v>1595673</v>
      </c>
      <c r="G6" s="60">
        <v>127483</v>
      </c>
      <c r="H6" s="60">
        <v>125634</v>
      </c>
      <c r="I6" s="60">
        <v>120050</v>
      </c>
      <c r="J6" s="60">
        <v>373167</v>
      </c>
      <c r="K6" s="60">
        <v>150983</v>
      </c>
      <c r="L6" s="60">
        <v>145684</v>
      </c>
      <c r="M6" s="60">
        <v>137356</v>
      </c>
      <c r="N6" s="60">
        <v>434023</v>
      </c>
      <c r="O6" s="60">
        <v>123620</v>
      </c>
      <c r="P6" s="60">
        <v>126162</v>
      </c>
      <c r="Q6" s="60">
        <v>125719</v>
      </c>
      <c r="R6" s="60">
        <v>375501</v>
      </c>
      <c r="S6" s="60">
        <v>119043</v>
      </c>
      <c r="T6" s="60">
        <v>122731</v>
      </c>
      <c r="U6" s="60">
        <v>111410</v>
      </c>
      <c r="V6" s="60">
        <v>353184</v>
      </c>
      <c r="W6" s="60">
        <v>1535875</v>
      </c>
      <c r="X6" s="60">
        <v>1275152</v>
      </c>
      <c r="Y6" s="60">
        <v>260723</v>
      </c>
      <c r="Z6" s="140">
        <v>20.45</v>
      </c>
      <c r="AA6" s="155">
        <v>1595673</v>
      </c>
    </row>
    <row r="7" spans="1:27" ht="12.75">
      <c r="A7" s="183" t="s">
        <v>103</v>
      </c>
      <c r="B7" s="182"/>
      <c r="C7" s="155">
        <v>118616567</v>
      </c>
      <c r="D7" s="155">
        <v>0</v>
      </c>
      <c r="E7" s="156">
        <v>129334333</v>
      </c>
      <c r="F7" s="60">
        <v>132549202</v>
      </c>
      <c r="G7" s="60">
        <v>2341563</v>
      </c>
      <c r="H7" s="60">
        <v>11693441</v>
      </c>
      <c r="I7" s="60">
        <v>10931924</v>
      </c>
      <c r="J7" s="60">
        <v>24966928</v>
      </c>
      <c r="K7" s="60">
        <v>10705634</v>
      </c>
      <c r="L7" s="60">
        <v>10556614</v>
      </c>
      <c r="M7" s="60">
        <v>9410343</v>
      </c>
      <c r="N7" s="60">
        <v>30672591</v>
      </c>
      <c r="O7" s="60">
        <v>13109560</v>
      </c>
      <c r="P7" s="60">
        <v>11598379</v>
      </c>
      <c r="Q7" s="60">
        <v>10299896</v>
      </c>
      <c r="R7" s="60">
        <v>35007835</v>
      </c>
      <c r="S7" s="60">
        <v>10242135</v>
      </c>
      <c r="T7" s="60">
        <v>12242823</v>
      </c>
      <c r="U7" s="60">
        <v>10132764</v>
      </c>
      <c r="V7" s="60">
        <v>32617722</v>
      </c>
      <c r="W7" s="60">
        <v>123265076</v>
      </c>
      <c r="X7" s="60">
        <v>129334333</v>
      </c>
      <c r="Y7" s="60">
        <v>-6069257</v>
      </c>
      <c r="Z7" s="140">
        <v>-4.69</v>
      </c>
      <c r="AA7" s="155">
        <v>132549202</v>
      </c>
    </row>
    <row r="8" spans="1:27" ht="12.75">
      <c r="A8" s="183" t="s">
        <v>104</v>
      </c>
      <c r="B8" s="182"/>
      <c r="C8" s="155">
        <v>44528664</v>
      </c>
      <c r="D8" s="155">
        <v>0</v>
      </c>
      <c r="E8" s="156">
        <v>45752118</v>
      </c>
      <c r="F8" s="60">
        <v>50044363</v>
      </c>
      <c r="G8" s="60">
        <v>6759243</v>
      </c>
      <c r="H8" s="60">
        <v>3769596</v>
      </c>
      <c r="I8" s="60">
        <v>3533461</v>
      </c>
      <c r="J8" s="60">
        <v>14062300</v>
      </c>
      <c r="K8" s="60">
        <v>3647880</v>
      </c>
      <c r="L8" s="60">
        <v>3804749</v>
      </c>
      <c r="M8" s="60">
        <v>3831431</v>
      </c>
      <c r="N8" s="60">
        <v>11284060</v>
      </c>
      <c r="O8" s="60">
        <v>5575694</v>
      </c>
      <c r="P8" s="60">
        <v>4758816</v>
      </c>
      <c r="Q8" s="60">
        <v>4066310</v>
      </c>
      <c r="R8" s="60">
        <v>14400820</v>
      </c>
      <c r="S8" s="60">
        <v>4302371</v>
      </c>
      <c r="T8" s="60">
        <v>4435205</v>
      </c>
      <c r="U8" s="60">
        <v>3436485</v>
      </c>
      <c r="V8" s="60">
        <v>12174061</v>
      </c>
      <c r="W8" s="60">
        <v>51921241</v>
      </c>
      <c r="X8" s="60">
        <v>45752118</v>
      </c>
      <c r="Y8" s="60">
        <v>6169123</v>
      </c>
      <c r="Z8" s="140">
        <v>13.48</v>
      </c>
      <c r="AA8" s="155">
        <v>50044363</v>
      </c>
    </row>
    <row r="9" spans="1:27" ht="12.75">
      <c r="A9" s="183" t="s">
        <v>105</v>
      </c>
      <c r="B9" s="182"/>
      <c r="C9" s="155">
        <v>35537095</v>
      </c>
      <c r="D9" s="155">
        <v>0</v>
      </c>
      <c r="E9" s="156">
        <v>38805104</v>
      </c>
      <c r="F9" s="60">
        <v>41541578</v>
      </c>
      <c r="G9" s="60">
        <v>53998564</v>
      </c>
      <c r="H9" s="60">
        <v>-1146455</v>
      </c>
      <c r="I9" s="60">
        <v>-1141271</v>
      </c>
      <c r="J9" s="60">
        <v>51710838</v>
      </c>
      <c r="K9" s="60">
        <v>-1215299</v>
      </c>
      <c r="L9" s="60">
        <v>-1248465</v>
      </c>
      <c r="M9" s="60">
        <v>-1224772</v>
      </c>
      <c r="N9" s="60">
        <v>-3688536</v>
      </c>
      <c r="O9" s="60">
        <v>-1249984</v>
      </c>
      <c r="P9" s="60">
        <v>-1230868</v>
      </c>
      <c r="Q9" s="60">
        <v>-1243670</v>
      </c>
      <c r="R9" s="60">
        <v>-3724522</v>
      </c>
      <c r="S9" s="60">
        <v>-1151122</v>
      </c>
      <c r="T9" s="60">
        <v>-1241059</v>
      </c>
      <c r="U9" s="60">
        <v>-1194413</v>
      </c>
      <c r="V9" s="60">
        <v>-3586594</v>
      </c>
      <c r="W9" s="60">
        <v>40711186</v>
      </c>
      <c r="X9" s="60">
        <v>38805104</v>
      </c>
      <c r="Y9" s="60">
        <v>1906082</v>
      </c>
      <c r="Z9" s="140">
        <v>4.91</v>
      </c>
      <c r="AA9" s="155">
        <v>41541578</v>
      </c>
    </row>
    <row r="10" spans="1:27" ht="12.75">
      <c r="A10" s="183" t="s">
        <v>106</v>
      </c>
      <c r="B10" s="182"/>
      <c r="C10" s="155">
        <v>21910285</v>
      </c>
      <c r="D10" s="155">
        <v>0</v>
      </c>
      <c r="E10" s="156">
        <v>25611977</v>
      </c>
      <c r="F10" s="54">
        <v>23379497</v>
      </c>
      <c r="G10" s="54">
        <v>33308501</v>
      </c>
      <c r="H10" s="54">
        <v>-668232</v>
      </c>
      <c r="I10" s="54">
        <v>-666815</v>
      </c>
      <c r="J10" s="54">
        <v>31973454</v>
      </c>
      <c r="K10" s="54">
        <v>-711171</v>
      </c>
      <c r="L10" s="54">
        <v>-762904</v>
      </c>
      <c r="M10" s="54">
        <v>-719815</v>
      </c>
      <c r="N10" s="54">
        <v>-2193890</v>
      </c>
      <c r="O10" s="54">
        <v>-744104</v>
      </c>
      <c r="P10" s="54">
        <v>-721813</v>
      </c>
      <c r="Q10" s="54">
        <v>-719452</v>
      </c>
      <c r="R10" s="54">
        <v>-2185369</v>
      </c>
      <c r="S10" s="54">
        <v>-751482</v>
      </c>
      <c r="T10" s="54">
        <v>-729309</v>
      </c>
      <c r="U10" s="54">
        <v>-743138</v>
      </c>
      <c r="V10" s="54">
        <v>-2223929</v>
      </c>
      <c r="W10" s="54">
        <v>25370266</v>
      </c>
      <c r="X10" s="54">
        <v>25611977</v>
      </c>
      <c r="Y10" s="54">
        <v>-241711</v>
      </c>
      <c r="Z10" s="184">
        <v>-0.94</v>
      </c>
      <c r="AA10" s="130">
        <v>23379497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1693887</v>
      </c>
      <c r="D12" s="155">
        <v>0</v>
      </c>
      <c r="E12" s="156">
        <v>1439570</v>
      </c>
      <c r="F12" s="60">
        <v>1442187</v>
      </c>
      <c r="G12" s="60">
        <v>128780</v>
      </c>
      <c r="H12" s="60">
        <v>136197</v>
      </c>
      <c r="I12" s="60">
        <v>105940</v>
      </c>
      <c r="J12" s="60">
        <v>370917</v>
      </c>
      <c r="K12" s="60">
        <v>117658</v>
      </c>
      <c r="L12" s="60">
        <v>113890</v>
      </c>
      <c r="M12" s="60">
        <v>114321</v>
      </c>
      <c r="N12" s="60">
        <v>345869</v>
      </c>
      <c r="O12" s="60">
        <v>122947</v>
      </c>
      <c r="P12" s="60">
        <v>116089</v>
      </c>
      <c r="Q12" s="60">
        <v>105109</v>
      </c>
      <c r="R12" s="60">
        <v>344145</v>
      </c>
      <c r="S12" s="60">
        <v>103833</v>
      </c>
      <c r="T12" s="60">
        <v>127276</v>
      </c>
      <c r="U12" s="60">
        <v>103997</v>
      </c>
      <c r="V12" s="60">
        <v>335106</v>
      </c>
      <c r="W12" s="60">
        <v>1396037</v>
      </c>
      <c r="X12" s="60">
        <v>1439570</v>
      </c>
      <c r="Y12" s="60">
        <v>-43533</v>
      </c>
      <c r="Z12" s="140">
        <v>-3.02</v>
      </c>
      <c r="AA12" s="155">
        <v>1442187</v>
      </c>
    </row>
    <row r="13" spans="1:27" ht="12.75">
      <c r="A13" s="181" t="s">
        <v>109</v>
      </c>
      <c r="B13" s="185"/>
      <c r="C13" s="155">
        <v>8923281</v>
      </c>
      <c r="D13" s="155">
        <v>0</v>
      </c>
      <c r="E13" s="156">
        <v>5828297</v>
      </c>
      <c r="F13" s="60">
        <v>8174568</v>
      </c>
      <c r="G13" s="60">
        <v>827508</v>
      </c>
      <c r="H13" s="60">
        <v>521518</v>
      </c>
      <c r="I13" s="60">
        <v>485207</v>
      </c>
      <c r="J13" s="60">
        <v>1834233</v>
      </c>
      <c r="K13" s="60">
        <v>387419</v>
      </c>
      <c r="L13" s="60">
        <v>753868</v>
      </c>
      <c r="M13" s="60">
        <v>345670</v>
      </c>
      <c r="N13" s="60">
        <v>1486957</v>
      </c>
      <c r="O13" s="60">
        <v>2120543</v>
      </c>
      <c r="P13" s="60">
        <v>395785</v>
      </c>
      <c r="Q13" s="60">
        <v>483600</v>
      </c>
      <c r="R13" s="60">
        <v>2999928</v>
      </c>
      <c r="S13" s="60">
        <v>169109</v>
      </c>
      <c r="T13" s="60">
        <v>1833666</v>
      </c>
      <c r="U13" s="60">
        <v>997988</v>
      </c>
      <c r="V13" s="60">
        <v>3000763</v>
      </c>
      <c r="W13" s="60">
        <v>9321881</v>
      </c>
      <c r="X13" s="60">
        <v>5828297</v>
      </c>
      <c r="Y13" s="60">
        <v>3493584</v>
      </c>
      <c r="Z13" s="140">
        <v>59.94</v>
      </c>
      <c r="AA13" s="155">
        <v>8174568</v>
      </c>
    </row>
    <row r="14" spans="1:27" ht="12.75">
      <c r="A14" s="181" t="s">
        <v>110</v>
      </c>
      <c r="B14" s="185"/>
      <c r="C14" s="155">
        <v>5060847</v>
      </c>
      <c r="D14" s="155">
        <v>0</v>
      </c>
      <c r="E14" s="156">
        <v>3163423</v>
      </c>
      <c r="F14" s="60">
        <v>4917581</v>
      </c>
      <c r="G14" s="60">
        <v>382193</v>
      </c>
      <c r="H14" s="60">
        <v>423702</v>
      </c>
      <c r="I14" s="60">
        <v>417452</v>
      </c>
      <c r="J14" s="60">
        <v>1223347</v>
      </c>
      <c r="K14" s="60">
        <v>385577</v>
      </c>
      <c r="L14" s="60">
        <v>415093</v>
      </c>
      <c r="M14" s="60">
        <v>432907</v>
      </c>
      <c r="N14" s="60">
        <v>1233577</v>
      </c>
      <c r="O14" s="60">
        <v>411668</v>
      </c>
      <c r="P14" s="60">
        <v>433103</v>
      </c>
      <c r="Q14" s="60">
        <v>446106</v>
      </c>
      <c r="R14" s="60">
        <v>1290877</v>
      </c>
      <c r="S14" s="60">
        <v>450647</v>
      </c>
      <c r="T14" s="60">
        <v>605341</v>
      </c>
      <c r="U14" s="60">
        <v>476858</v>
      </c>
      <c r="V14" s="60">
        <v>1532846</v>
      </c>
      <c r="W14" s="60">
        <v>5280647</v>
      </c>
      <c r="X14" s="60">
        <v>3163423</v>
      </c>
      <c r="Y14" s="60">
        <v>2117224</v>
      </c>
      <c r="Z14" s="140">
        <v>66.93</v>
      </c>
      <c r="AA14" s="155">
        <v>4917581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25067531</v>
      </c>
      <c r="D16" s="155">
        <v>0</v>
      </c>
      <c r="E16" s="156">
        <v>22016052</v>
      </c>
      <c r="F16" s="60">
        <v>22016052</v>
      </c>
      <c r="G16" s="60">
        <v>29964</v>
      </c>
      <c r="H16" s="60">
        <v>3657</v>
      </c>
      <c r="I16" s="60">
        <v>34469</v>
      </c>
      <c r="J16" s="60">
        <v>68090</v>
      </c>
      <c r="K16" s="60">
        <v>252628</v>
      </c>
      <c r="L16" s="60">
        <v>515108</v>
      </c>
      <c r="M16" s="60">
        <v>1496607</v>
      </c>
      <c r="N16" s="60">
        <v>2264343</v>
      </c>
      <c r="O16" s="60">
        <v>705855</v>
      </c>
      <c r="P16" s="60">
        <v>723660</v>
      </c>
      <c r="Q16" s="60">
        <v>1038272</v>
      </c>
      <c r="R16" s="60">
        <v>2467787</v>
      </c>
      <c r="S16" s="60">
        <v>538647</v>
      </c>
      <c r="T16" s="60">
        <v>1173175</v>
      </c>
      <c r="U16" s="60">
        <v>822361</v>
      </c>
      <c r="V16" s="60">
        <v>2534183</v>
      </c>
      <c r="W16" s="60">
        <v>7334403</v>
      </c>
      <c r="X16" s="60">
        <v>22016052</v>
      </c>
      <c r="Y16" s="60">
        <v>-14681649</v>
      </c>
      <c r="Z16" s="140">
        <v>-66.69</v>
      </c>
      <c r="AA16" s="155">
        <v>22016052</v>
      </c>
    </row>
    <row r="17" spans="1:27" ht="12.75">
      <c r="A17" s="181" t="s">
        <v>113</v>
      </c>
      <c r="B17" s="185"/>
      <c r="C17" s="155">
        <v>91003</v>
      </c>
      <c r="D17" s="155">
        <v>0</v>
      </c>
      <c r="E17" s="156">
        <v>6052396</v>
      </c>
      <c r="F17" s="60">
        <v>3043427</v>
      </c>
      <c r="G17" s="60">
        <v>1979</v>
      </c>
      <c r="H17" s="60">
        <v>3044</v>
      </c>
      <c r="I17" s="60">
        <v>1127</v>
      </c>
      <c r="J17" s="60">
        <v>6150</v>
      </c>
      <c r="K17" s="60">
        <v>1484</v>
      </c>
      <c r="L17" s="60">
        <v>10933</v>
      </c>
      <c r="M17" s="60">
        <v>15333</v>
      </c>
      <c r="N17" s="60">
        <v>27750</v>
      </c>
      <c r="O17" s="60">
        <v>3249</v>
      </c>
      <c r="P17" s="60">
        <v>1108</v>
      </c>
      <c r="Q17" s="60">
        <v>66769</v>
      </c>
      <c r="R17" s="60">
        <v>71126</v>
      </c>
      <c r="S17" s="60">
        <v>22702</v>
      </c>
      <c r="T17" s="60">
        <v>39298</v>
      </c>
      <c r="U17" s="60">
        <v>43940</v>
      </c>
      <c r="V17" s="60">
        <v>105940</v>
      </c>
      <c r="W17" s="60">
        <v>210966</v>
      </c>
      <c r="X17" s="60">
        <v>6052396</v>
      </c>
      <c r="Y17" s="60">
        <v>-5841430</v>
      </c>
      <c r="Z17" s="140">
        <v>-96.51</v>
      </c>
      <c r="AA17" s="155">
        <v>3043427</v>
      </c>
    </row>
    <row r="18" spans="1:27" ht="12.75">
      <c r="A18" s="183" t="s">
        <v>114</v>
      </c>
      <c r="B18" s="182"/>
      <c r="C18" s="155">
        <v>1405699</v>
      </c>
      <c r="D18" s="155">
        <v>0</v>
      </c>
      <c r="E18" s="156">
        <v>1219372</v>
      </c>
      <c r="F18" s="60">
        <v>1268361</v>
      </c>
      <c r="G18" s="60">
        <v>112743</v>
      </c>
      <c r="H18" s="60">
        <v>123121</v>
      </c>
      <c r="I18" s="60">
        <v>0</v>
      </c>
      <c r="J18" s="60">
        <v>235864</v>
      </c>
      <c r="K18" s="60">
        <v>143678</v>
      </c>
      <c r="L18" s="60">
        <v>114868</v>
      </c>
      <c r="M18" s="60">
        <v>111037</v>
      </c>
      <c r="N18" s="60">
        <v>369583</v>
      </c>
      <c r="O18" s="60">
        <v>134430</v>
      </c>
      <c r="P18" s="60">
        <v>0</v>
      </c>
      <c r="Q18" s="60">
        <v>363534</v>
      </c>
      <c r="R18" s="60">
        <v>497964</v>
      </c>
      <c r="S18" s="60">
        <v>120797</v>
      </c>
      <c r="T18" s="60">
        <v>0</v>
      </c>
      <c r="U18" s="60">
        <v>158437</v>
      </c>
      <c r="V18" s="60">
        <v>279234</v>
      </c>
      <c r="W18" s="60">
        <v>1382645</v>
      </c>
      <c r="X18" s="60">
        <v>1219372</v>
      </c>
      <c r="Y18" s="60">
        <v>163273</v>
      </c>
      <c r="Z18" s="140">
        <v>13.39</v>
      </c>
      <c r="AA18" s="155">
        <v>1268361</v>
      </c>
    </row>
    <row r="19" spans="1:27" ht="12.75">
      <c r="A19" s="181" t="s">
        <v>34</v>
      </c>
      <c r="B19" s="185"/>
      <c r="C19" s="155">
        <v>103329585</v>
      </c>
      <c r="D19" s="155">
        <v>0</v>
      </c>
      <c r="E19" s="156">
        <v>104229657</v>
      </c>
      <c r="F19" s="60">
        <v>97097285</v>
      </c>
      <c r="G19" s="60">
        <v>28534661</v>
      </c>
      <c r="H19" s="60">
        <v>2840507</v>
      </c>
      <c r="I19" s="60">
        <v>5600470</v>
      </c>
      <c r="J19" s="60">
        <v>36975638</v>
      </c>
      <c r="K19" s="60">
        <v>4510138</v>
      </c>
      <c r="L19" s="60">
        <v>4707446</v>
      </c>
      <c r="M19" s="60">
        <v>26057575</v>
      </c>
      <c r="N19" s="60">
        <v>35275159</v>
      </c>
      <c r="O19" s="60">
        <v>1356433</v>
      </c>
      <c r="P19" s="60">
        <v>1936407</v>
      </c>
      <c r="Q19" s="60">
        <v>19234602</v>
      </c>
      <c r="R19" s="60">
        <v>22527442</v>
      </c>
      <c r="S19" s="60">
        <v>1189684</v>
      </c>
      <c r="T19" s="60">
        <v>1063709</v>
      </c>
      <c r="U19" s="60">
        <v>2420560</v>
      </c>
      <c r="V19" s="60">
        <v>4673953</v>
      </c>
      <c r="W19" s="60">
        <v>99452192</v>
      </c>
      <c r="X19" s="60">
        <v>104229657</v>
      </c>
      <c r="Y19" s="60">
        <v>-4777465</v>
      </c>
      <c r="Z19" s="140">
        <v>-4.58</v>
      </c>
      <c r="AA19" s="155">
        <v>97097285</v>
      </c>
    </row>
    <row r="20" spans="1:27" ht="12.75">
      <c r="A20" s="181" t="s">
        <v>35</v>
      </c>
      <c r="B20" s="185"/>
      <c r="C20" s="155">
        <v>23053036</v>
      </c>
      <c r="D20" s="155">
        <v>0</v>
      </c>
      <c r="E20" s="156">
        <v>13025978</v>
      </c>
      <c r="F20" s="54">
        <v>12162855</v>
      </c>
      <c r="G20" s="54">
        <v>1457136</v>
      </c>
      <c r="H20" s="54">
        <v>1411885</v>
      </c>
      <c r="I20" s="54">
        <v>572602</v>
      </c>
      <c r="J20" s="54">
        <v>3441623</v>
      </c>
      <c r="K20" s="54">
        <v>1591638</v>
      </c>
      <c r="L20" s="54">
        <v>810782</v>
      </c>
      <c r="M20" s="54">
        <v>1695634</v>
      </c>
      <c r="N20" s="54">
        <v>4098054</v>
      </c>
      <c r="O20" s="54">
        <v>948486</v>
      </c>
      <c r="P20" s="54">
        <v>1072735</v>
      </c>
      <c r="Q20" s="54">
        <v>785403</v>
      </c>
      <c r="R20" s="54">
        <v>2806624</v>
      </c>
      <c r="S20" s="54">
        <v>1685285</v>
      </c>
      <c r="T20" s="54">
        <v>837620</v>
      </c>
      <c r="U20" s="54">
        <v>-19052</v>
      </c>
      <c r="V20" s="54">
        <v>2503853</v>
      </c>
      <c r="W20" s="54">
        <v>12850154</v>
      </c>
      <c r="X20" s="54">
        <v>13025978</v>
      </c>
      <c r="Y20" s="54">
        <v>-175824</v>
      </c>
      <c r="Z20" s="184">
        <v>-1.35</v>
      </c>
      <c r="AA20" s="130">
        <v>12162855</v>
      </c>
    </row>
    <row r="21" spans="1:27" ht="12.75">
      <c r="A21" s="181" t="s">
        <v>115</v>
      </c>
      <c r="B21" s="185"/>
      <c r="C21" s="155">
        <v>211960</v>
      </c>
      <c r="D21" s="155">
        <v>0</v>
      </c>
      <c r="E21" s="156">
        <v>222780</v>
      </c>
      <c r="F21" s="60">
        <v>723000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745239</v>
      </c>
      <c r="Q21" s="60">
        <v>0</v>
      </c>
      <c r="R21" s="60">
        <v>745239</v>
      </c>
      <c r="S21" s="60">
        <v>0</v>
      </c>
      <c r="T21" s="60">
        <v>0</v>
      </c>
      <c r="U21" s="60">
        <v>0</v>
      </c>
      <c r="V21" s="60">
        <v>0</v>
      </c>
      <c r="W21" s="82">
        <v>745239</v>
      </c>
      <c r="X21" s="60">
        <v>222780</v>
      </c>
      <c r="Y21" s="60">
        <v>522459</v>
      </c>
      <c r="Z21" s="140">
        <v>234.52</v>
      </c>
      <c r="AA21" s="155">
        <v>723000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497816273</v>
      </c>
      <c r="D22" s="188">
        <f>SUM(D5:D21)</f>
        <v>0</v>
      </c>
      <c r="E22" s="189">
        <f t="shared" si="0"/>
        <v>513485914</v>
      </c>
      <c r="F22" s="190">
        <f t="shared" si="0"/>
        <v>513273045</v>
      </c>
      <c r="G22" s="190">
        <f t="shared" si="0"/>
        <v>241189309</v>
      </c>
      <c r="H22" s="190">
        <f t="shared" si="0"/>
        <v>19263937</v>
      </c>
      <c r="I22" s="190">
        <f t="shared" si="0"/>
        <v>19992685</v>
      </c>
      <c r="J22" s="190">
        <f t="shared" si="0"/>
        <v>280445931</v>
      </c>
      <c r="K22" s="190">
        <f t="shared" si="0"/>
        <v>19703952</v>
      </c>
      <c r="L22" s="190">
        <f t="shared" si="0"/>
        <v>19937666</v>
      </c>
      <c r="M22" s="190">
        <f t="shared" si="0"/>
        <v>41587339</v>
      </c>
      <c r="N22" s="190">
        <f t="shared" si="0"/>
        <v>81228957</v>
      </c>
      <c r="O22" s="190">
        <f t="shared" si="0"/>
        <v>22427063</v>
      </c>
      <c r="P22" s="190">
        <f t="shared" si="0"/>
        <v>19934386</v>
      </c>
      <c r="Q22" s="190">
        <f t="shared" si="0"/>
        <v>35047352</v>
      </c>
      <c r="R22" s="190">
        <f t="shared" si="0"/>
        <v>77408801</v>
      </c>
      <c r="S22" s="190">
        <f t="shared" si="0"/>
        <v>17007622</v>
      </c>
      <c r="T22" s="190">
        <f t="shared" si="0"/>
        <v>20668975</v>
      </c>
      <c r="U22" s="190">
        <f t="shared" si="0"/>
        <v>16573643</v>
      </c>
      <c r="V22" s="190">
        <f t="shared" si="0"/>
        <v>54250240</v>
      </c>
      <c r="W22" s="190">
        <f t="shared" si="0"/>
        <v>493333929</v>
      </c>
      <c r="X22" s="190">
        <f t="shared" si="0"/>
        <v>513485914</v>
      </c>
      <c r="Y22" s="190">
        <f t="shared" si="0"/>
        <v>-20151985</v>
      </c>
      <c r="Z22" s="191">
        <f>+IF(X22&lt;&gt;0,+(Y22/X22)*100,0)</f>
        <v>-3.924544851292649</v>
      </c>
      <c r="AA22" s="188">
        <f>SUM(AA5:AA21)</f>
        <v>513273045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167735749</v>
      </c>
      <c r="D25" s="155">
        <v>0</v>
      </c>
      <c r="E25" s="156">
        <v>195309495</v>
      </c>
      <c r="F25" s="60">
        <v>190291707</v>
      </c>
      <c r="G25" s="60">
        <v>14095797</v>
      </c>
      <c r="H25" s="60">
        <v>14211206</v>
      </c>
      <c r="I25" s="60">
        <v>16842823</v>
      </c>
      <c r="J25" s="60">
        <v>45149826</v>
      </c>
      <c r="K25" s="60">
        <v>13892005</v>
      </c>
      <c r="L25" s="60">
        <v>21531223</v>
      </c>
      <c r="M25" s="60">
        <v>15028702</v>
      </c>
      <c r="N25" s="60">
        <v>50451930</v>
      </c>
      <c r="O25" s="60">
        <v>15293303</v>
      </c>
      <c r="P25" s="60">
        <v>15149611</v>
      </c>
      <c r="Q25" s="60">
        <v>14821572</v>
      </c>
      <c r="R25" s="60">
        <v>45264486</v>
      </c>
      <c r="S25" s="60">
        <v>14791287</v>
      </c>
      <c r="T25" s="60">
        <v>15088967</v>
      </c>
      <c r="U25" s="60">
        <v>16601788</v>
      </c>
      <c r="V25" s="60">
        <v>46482042</v>
      </c>
      <c r="W25" s="60">
        <v>187348284</v>
      </c>
      <c r="X25" s="60">
        <v>195309495</v>
      </c>
      <c r="Y25" s="60">
        <v>-7961211</v>
      </c>
      <c r="Z25" s="140">
        <v>-4.08</v>
      </c>
      <c r="AA25" s="155">
        <v>190291707</v>
      </c>
    </row>
    <row r="26" spans="1:27" ht="12.75">
      <c r="A26" s="183" t="s">
        <v>38</v>
      </c>
      <c r="B26" s="182"/>
      <c r="C26" s="155">
        <v>5250182</v>
      </c>
      <c r="D26" s="155">
        <v>0</v>
      </c>
      <c r="E26" s="156">
        <v>5596800</v>
      </c>
      <c r="F26" s="60">
        <v>4810000</v>
      </c>
      <c r="G26" s="60">
        <v>433076</v>
      </c>
      <c r="H26" s="60">
        <v>473836</v>
      </c>
      <c r="I26" s="60">
        <v>429839</v>
      </c>
      <c r="J26" s="60">
        <v>1336751</v>
      </c>
      <c r="K26" s="60">
        <v>441985</v>
      </c>
      <c r="L26" s="60">
        <v>576829</v>
      </c>
      <c r="M26" s="60">
        <v>330831</v>
      </c>
      <c r="N26" s="60">
        <v>1349645</v>
      </c>
      <c r="O26" s="60">
        <v>417131</v>
      </c>
      <c r="P26" s="60">
        <v>419071</v>
      </c>
      <c r="Q26" s="60">
        <v>374231</v>
      </c>
      <c r="R26" s="60">
        <v>1210433</v>
      </c>
      <c r="S26" s="60">
        <v>382371</v>
      </c>
      <c r="T26" s="60">
        <v>398507</v>
      </c>
      <c r="U26" s="60">
        <v>429240</v>
      </c>
      <c r="V26" s="60">
        <v>1210118</v>
      </c>
      <c r="W26" s="60">
        <v>5106947</v>
      </c>
      <c r="X26" s="60">
        <v>5596800</v>
      </c>
      <c r="Y26" s="60">
        <v>-489853</v>
      </c>
      <c r="Z26" s="140">
        <v>-8.75</v>
      </c>
      <c r="AA26" s="155">
        <v>4810000</v>
      </c>
    </row>
    <row r="27" spans="1:27" ht="12.75">
      <c r="A27" s="183" t="s">
        <v>118</v>
      </c>
      <c r="B27" s="182"/>
      <c r="C27" s="155">
        <v>29619369</v>
      </c>
      <c r="D27" s="155">
        <v>0</v>
      </c>
      <c r="E27" s="156">
        <v>31999144</v>
      </c>
      <c r="F27" s="60">
        <v>31999144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8332977</v>
      </c>
      <c r="M27" s="60">
        <v>1666596</v>
      </c>
      <c r="N27" s="60">
        <v>9999573</v>
      </c>
      <c r="O27" s="60">
        <v>3051851</v>
      </c>
      <c r="P27" s="60">
        <v>1666596</v>
      </c>
      <c r="Q27" s="60">
        <v>1666596</v>
      </c>
      <c r="R27" s="60">
        <v>6385043</v>
      </c>
      <c r="S27" s="60">
        <v>1666596</v>
      </c>
      <c r="T27" s="60">
        <v>1666596</v>
      </c>
      <c r="U27" s="60">
        <v>1666596</v>
      </c>
      <c r="V27" s="60">
        <v>4999788</v>
      </c>
      <c r="W27" s="60">
        <v>21384404</v>
      </c>
      <c r="X27" s="60">
        <v>31999144</v>
      </c>
      <c r="Y27" s="60">
        <v>-10614740</v>
      </c>
      <c r="Z27" s="140">
        <v>-33.17</v>
      </c>
      <c r="AA27" s="155">
        <v>31999144</v>
      </c>
    </row>
    <row r="28" spans="1:27" ht="12.75">
      <c r="A28" s="183" t="s">
        <v>39</v>
      </c>
      <c r="B28" s="182"/>
      <c r="C28" s="155">
        <v>21455953</v>
      </c>
      <c r="D28" s="155">
        <v>0</v>
      </c>
      <c r="E28" s="156">
        <v>22730868</v>
      </c>
      <c r="F28" s="60">
        <v>22730868</v>
      </c>
      <c r="G28" s="60">
        <v>0</v>
      </c>
      <c r="H28" s="60">
        <v>0</v>
      </c>
      <c r="I28" s="60">
        <v>5536651</v>
      </c>
      <c r="J28" s="60">
        <v>5536651</v>
      </c>
      <c r="K28" s="60">
        <v>0</v>
      </c>
      <c r="L28" s="60">
        <v>3846457</v>
      </c>
      <c r="M28" s="60">
        <v>1966525</v>
      </c>
      <c r="N28" s="60">
        <v>5812982</v>
      </c>
      <c r="O28" s="60">
        <v>0</v>
      </c>
      <c r="P28" s="60">
        <v>3944713</v>
      </c>
      <c r="Q28" s="60">
        <v>2132926</v>
      </c>
      <c r="R28" s="60">
        <v>6077639</v>
      </c>
      <c r="S28" s="60">
        <v>2107076</v>
      </c>
      <c r="T28" s="60">
        <v>2224839</v>
      </c>
      <c r="U28" s="60">
        <v>2202499</v>
      </c>
      <c r="V28" s="60">
        <v>6534414</v>
      </c>
      <c r="W28" s="60">
        <v>23961686</v>
      </c>
      <c r="X28" s="60">
        <v>22730868</v>
      </c>
      <c r="Y28" s="60">
        <v>1230818</v>
      </c>
      <c r="Z28" s="140">
        <v>5.41</v>
      </c>
      <c r="AA28" s="155">
        <v>22730868</v>
      </c>
    </row>
    <row r="29" spans="1:27" ht="12.75">
      <c r="A29" s="183" t="s">
        <v>40</v>
      </c>
      <c r="B29" s="182"/>
      <c r="C29" s="155">
        <v>16336022</v>
      </c>
      <c r="D29" s="155">
        <v>0</v>
      </c>
      <c r="E29" s="156">
        <v>15317550</v>
      </c>
      <c r="F29" s="60">
        <v>15063317</v>
      </c>
      <c r="G29" s="60">
        <v>88743</v>
      </c>
      <c r="H29" s="60">
        <v>97367</v>
      </c>
      <c r="I29" s="60">
        <v>93870</v>
      </c>
      <c r="J29" s="60">
        <v>279980</v>
      </c>
      <c r="K29" s="60">
        <v>84343</v>
      </c>
      <c r="L29" s="60">
        <v>818399</v>
      </c>
      <c r="M29" s="60">
        <v>6628128</v>
      </c>
      <c r="N29" s="60">
        <v>7530870</v>
      </c>
      <c r="O29" s="60">
        <v>138747</v>
      </c>
      <c r="P29" s="60">
        <v>110192</v>
      </c>
      <c r="Q29" s="60">
        <v>111223</v>
      </c>
      <c r="R29" s="60">
        <v>360162</v>
      </c>
      <c r="S29" s="60">
        <v>106412</v>
      </c>
      <c r="T29" s="60">
        <v>642040</v>
      </c>
      <c r="U29" s="60">
        <v>6126971</v>
      </c>
      <c r="V29" s="60">
        <v>6875423</v>
      </c>
      <c r="W29" s="60">
        <v>15046435</v>
      </c>
      <c r="X29" s="60">
        <v>15317550</v>
      </c>
      <c r="Y29" s="60">
        <v>-271115</v>
      </c>
      <c r="Z29" s="140">
        <v>-1.77</v>
      </c>
      <c r="AA29" s="155">
        <v>15063317</v>
      </c>
    </row>
    <row r="30" spans="1:27" ht="12.75">
      <c r="A30" s="183" t="s">
        <v>119</v>
      </c>
      <c r="B30" s="182"/>
      <c r="C30" s="155">
        <v>85004986</v>
      </c>
      <c r="D30" s="155">
        <v>0</v>
      </c>
      <c r="E30" s="156">
        <v>89993920</v>
      </c>
      <c r="F30" s="60">
        <v>93505483</v>
      </c>
      <c r="G30" s="60">
        <v>10957496</v>
      </c>
      <c r="H30" s="60">
        <v>12312810</v>
      </c>
      <c r="I30" s="60">
        <v>11607229</v>
      </c>
      <c r="J30" s="60">
        <v>34877535</v>
      </c>
      <c r="K30" s="60">
        <v>7262059</v>
      </c>
      <c r="L30" s="60">
        <v>6888685</v>
      </c>
      <c r="M30" s="60">
        <v>7474781</v>
      </c>
      <c r="N30" s="60">
        <v>21625525</v>
      </c>
      <c r="O30" s="60">
        <v>9362988</v>
      </c>
      <c r="P30" s="60">
        <v>7972065</v>
      </c>
      <c r="Q30" s="60">
        <v>13361372</v>
      </c>
      <c r="R30" s="60">
        <v>30696425</v>
      </c>
      <c r="S30" s="60">
        <v>1132994</v>
      </c>
      <c r="T30" s="60">
        <v>-1853531</v>
      </c>
      <c r="U30" s="60">
        <v>7874034</v>
      </c>
      <c r="V30" s="60">
        <v>7153497</v>
      </c>
      <c r="W30" s="60">
        <v>94352982</v>
      </c>
      <c r="X30" s="60">
        <v>89993920</v>
      </c>
      <c r="Y30" s="60">
        <v>4359062</v>
      </c>
      <c r="Z30" s="140">
        <v>4.84</v>
      </c>
      <c r="AA30" s="155">
        <v>93505483</v>
      </c>
    </row>
    <row r="31" spans="1:27" ht="12.75">
      <c r="A31" s="183" t="s">
        <v>120</v>
      </c>
      <c r="B31" s="182"/>
      <c r="C31" s="155">
        <v>3632678</v>
      </c>
      <c r="D31" s="155">
        <v>0</v>
      </c>
      <c r="E31" s="156">
        <v>4256578</v>
      </c>
      <c r="F31" s="60">
        <v>4460738</v>
      </c>
      <c r="G31" s="60">
        <v>83551</v>
      </c>
      <c r="H31" s="60">
        <v>160177</v>
      </c>
      <c r="I31" s="60">
        <v>336506</v>
      </c>
      <c r="J31" s="60">
        <v>580234</v>
      </c>
      <c r="K31" s="60">
        <v>487157</v>
      </c>
      <c r="L31" s="60">
        <v>276389</v>
      </c>
      <c r="M31" s="60">
        <v>429616</v>
      </c>
      <c r="N31" s="60">
        <v>1193162</v>
      </c>
      <c r="O31" s="60">
        <v>314018</v>
      </c>
      <c r="P31" s="60">
        <v>233681</v>
      </c>
      <c r="Q31" s="60">
        <v>421685</v>
      </c>
      <c r="R31" s="60">
        <v>969384</v>
      </c>
      <c r="S31" s="60">
        <v>300721</v>
      </c>
      <c r="T31" s="60">
        <v>213450</v>
      </c>
      <c r="U31" s="60">
        <v>574893</v>
      </c>
      <c r="V31" s="60">
        <v>1089064</v>
      </c>
      <c r="W31" s="60">
        <v>3831844</v>
      </c>
      <c r="X31" s="60">
        <v>4256578</v>
      </c>
      <c r="Y31" s="60">
        <v>-424734</v>
      </c>
      <c r="Z31" s="140">
        <v>-9.98</v>
      </c>
      <c r="AA31" s="155">
        <v>4460738</v>
      </c>
    </row>
    <row r="32" spans="1:27" ht="12.75">
      <c r="A32" s="183" t="s">
        <v>121</v>
      </c>
      <c r="B32" s="182"/>
      <c r="C32" s="155">
        <v>23694562</v>
      </c>
      <c r="D32" s="155">
        <v>0</v>
      </c>
      <c r="E32" s="156">
        <v>22769380</v>
      </c>
      <c r="F32" s="60">
        <v>31724484</v>
      </c>
      <c r="G32" s="60">
        <v>740431</v>
      </c>
      <c r="H32" s="60">
        <v>1135472</v>
      </c>
      <c r="I32" s="60">
        <v>1956222</v>
      </c>
      <c r="J32" s="60">
        <v>3832125</v>
      </c>
      <c r="K32" s="60">
        <v>1636288</v>
      </c>
      <c r="L32" s="60">
        <v>1790051</v>
      </c>
      <c r="M32" s="60">
        <v>1980002</v>
      </c>
      <c r="N32" s="60">
        <v>5406341</v>
      </c>
      <c r="O32" s="60">
        <v>1735271</v>
      </c>
      <c r="P32" s="60">
        <v>2164087</v>
      </c>
      <c r="Q32" s="60">
        <v>2609769</v>
      </c>
      <c r="R32" s="60">
        <v>6509127</v>
      </c>
      <c r="S32" s="60">
        <v>1618224</v>
      </c>
      <c r="T32" s="60">
        <v>2586057</v>
      </c>
      <c r="U32" s="60">
        <v>2547119</v>
      </c>
      <c r="V32" s="60">
        <v>6751400</v>
      </c>
      <c r="W32" s="60">
        <v>22498993</v>
      </c>
      <c r="X32" s="60">
        <v>22769380</v>
      </c>
      <c r="Y32" s="60">
        <v>-270387</v>
      </c>
      <c r="Z32" s="140">
        <v>-1.19</v>
      </c>
      <c r="AA32" s="155">
        <v>31724484</v>
      </c>
    </row>
    <row r="33" spans="1:27" ht="12.75">
      <c r="A33" s="183" t="s">
        <v>42</v>
      </c>
      <c r="B33" s="182"/>
      <c r="C33" s="155">
        <v>4200000</v>
      </c>
      <c r="D33" s="155">
        <v>0</v>
      </c>
      <c r="E33" s="156">
        <v>3631670</v>
      </c>
      <c r="F33" s="60">
        <v>4231670</v>
      </c>
      <c r="G33" s="60">
        <v>875000</v>
      </c>
      <c r="H33" s="60">
        <v>0</v>
      </c>
      <c r="I33" s="60">
        <v>0</v>
      </c>
      <c r="J33" s="60">
        <v>875000</v>
      </c>
      <c r="K33" s="60">
        <v>875000</v>
      </c>
      <c r="L33" s="60">
        <v>0</v>
      </c>
      <c r="M33" s="60">
        <v>1750000</v>
      </c>
      <c r="N33" s="60">
        <v>2625000</v>
      </c>
      <c r="O33" s="60">
        <v>0</v>
      </c>
      <c r="P33" s="60">
        <v>0</v>
      </c>
      <c r="Q33" s="60">
        <v>0</v>
      </c>
      <c r="R33" s="60">
        <v>0</v>
      </c>
      <c r="S33" s="60">
        <v>500000</v>
      </c>
      <c r="T33" s="60">
        <v>0</v>
      </c>
      <c r="U33" s="60">
        <v>0</v>
      </c>
      <c r="V33" s="60">
        <v>500000</v>
      </c>
      <c r="W33" s="60">
        <v>4000000</v>
      </c>
      <c r="X33" s="60">
        <v>3631670</v>
      </c>
      <c r="Y33" s="60">
        <v>368330</v>
      </c>
      <c r="Z33" s="140">
        <v>10.14</v>
      </c>
      <c r="AA33" s="155">
        <v>4231670</v>
      </c>
    </row>
    <row r="34" spans="1:27" ht="12.75">
      <c r="A34" s="183" t="s">
        <v>43</v>
      </c>
      <c r="B34" s="182"/>
      <c r="C34" s="155">
        <v>102735435</v>
      </c>
      <c r="D34" s="155">
        <v>0</v>
      </c>
      <c r="E34" s="156">
        <v>130782941</v>
      </c>
      <c r="F34" s="60">
        <v>139584730</v>
      </c>
      <c r="G34" s="60">
        <v>2377518</v>
      </c>
      <c r="H34" s="60">
        <v>6641294</v>
      </c>
      <c r="I34" s="60">
        <v>9565053</v>
      </c>
      <c r="J34" s="60">
        <v>18583865</v>
      </c>
      <c r="K34" s="60">
        <v>8399060</v>
      </c>
      <c r="L34" s="60">
        <v>7100644</v>
      </c>
      <c r="M34" s="60">
        <v>10324293</v>
      </c>
      <c r="N34" s="60">
        <v>25823997</v>
      </c>
      <c r="O34" s="60">
        <v>6717068</v>
      </c>
      <c r="P34" s="60">
        <v>8853565</v>
      </c>
      <c r="Q34" s="60">
        <v>10259057</v>
      </c>
      <c r="R34" s="60">
        <v>25829690</v>
      </c>
      <c r="S34" s="60">
        <v>7324818</v>
      </c>
      <c r="T34" s="60">
        <v>8234796</v>
      </c>
      <c r="U34" s="60">
        <v>21079523</v>
      </c>
      <c r="V34" s="60">
        <v>36639137</v>
      </c>
      <c r="W34" s="60">
        <v>106876689</v>
      </c>
      <c r="X34" s="60">
        <v>130782941</v>
      </c>
      <c r="Y34" s="60">
        <v>-23906252</v>
      </c>
      <c r="Z34" s="140">
        <v>-18.28</v>
      </c>
      <c r="AA34" s="155">
        <v>139584730</v>
      </c>
    </row>
    <row r="35" spans="1:27" ht="12.75">
      <c r="A35" s="181" t="s">
        <v>122</v>
      </c>
      <c r="B35" s="185"/>
      <c r="C35" s="155">
        <v>905105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460570041</v>
      </c>
      <c r="D36" s="188">
        <f>SUM(D25:D35)</f>
        <v>0</v>
      </c>
      <c r="E36" s="189">
        <f t="shared" si="1"/>
        <v>522388346</v>
      </c>
      <c r="F36" s="190">
        <f t="shared" si="1"/>
        <v>538402141</v>
      </c>
      <c r="G36" s="190">
        <f t="shared" si="1"/>
        <v>29651612</v>
      </c>
      <c r="H36" s="190">
        <f t="shared" si="1"/>
        <v>35032162</v>
      </c>
      <c r="I36" s="190">
        <f t="shared" si="1"/>
        <v>46368193</v>
      </c>
      <c r="J36" s="190">
        <f t="shared" si="1"/>
        <v>111051967</v>
      </c>
      <c r="K36" s="190">
        <f t="shared" si="1"/>
        <v>33077897</v>
      </c>
      <c r="L36" s="190">
        <f t="shared" si="1"/>
        <v>51161654</v>
      </c>
      <c r="M36" s="190">
        <f t="shared" si="1"/>
        <v>47579474</v>
      </c>
      <c r="N36" s="190">
        <f t="shared" si="1"/>
        <v>131819025</v>
      </c>
      <c r="O36" s="190">
        <f t="shared" si="1"/>
        <v>37030377</v>
      </c>
      <c r="P36" s="190">
        <f t="shared" si="1"/>
        <v>40513581</v>
      </c>
      <c r="Q36" s="190">
        <f t="shared" si="1"/>
        <v>45758431</v>
      </c>
      <c r="R36" s="190">
        <f t="shared" si="1"/>
        <v>123302389</v>
      </c>
      <c r="S36" s="190">
        <f t="shared" si="1"/>
        <v>29930499</v>
      </c>
      <c r="T36" s="190">
        <f t="shared" si="1"/>
        <v>29201721</v>
      </c>
      <c r="U36" s="190">
        <f t="shared" si="1"/>
        <v>59102663</v>
      </c>
      <c r="V36" s="190">
        <f t="shared" si="1"/>
        <v>118234883</v>
      </c>
      <c r="W36" s="190">
        <f t="shared" si="1"/>
        <v>484408264</v>
      </c>
      <c r="X36" s="190">
        <f t="shared" si="1"/>
        <v>522388346</v>
      </c>
      <c r="Y36" s="190">
        <f t="shared" si="1"/>
        <v>-37980082</v>
      </c>
      <c r="Z36" s="191">
        <f>+IF(X36&lt;&gt;0,+(Y36/X36)*100,0)</f>
        <v>-7.2704688553676124</v>
      </c>
      <c r="AA36" s="188">
        <f>SUM(AA25:AA35)</f>
        <v>538402141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37246232</v>
      </c>
      <c r="D38" s="199">
        <f>+D22-D36</f>
        <v>0</v>
      </c>
      <c r="E38" s="200">
        <f t="shared" si="2"/>
        <v>-8902432</v>
      </c>
      <c r="F38" s="106">
        <f t="shared" si="2"/>
        <v>-25129096</v>
      </c>
      <c r="G38" s="106">
        <f t="shared" si="2"/>
        <v>211537697</v>
      </c>
      <c r="H38" s="106">
        <f t="shared" si="2"/>
        <v>-15768225</v>
      </c>
      <c r="I38" s="106">
        <f t="shared" si="2"/>
        <v>-26375508</v>
      </c>
      <c r="J38" s="106">
        <f t="shared" si="2"/>
        <v>169393964</v>
      </c>
      <c r="K38" s="106">
        <f t="shared" si="2"/>
        <v>-13373945</v>
      </c>
      <c r="L38" s="106">
        <f t="shared" si="2"/>
        <v>-31223988</v>
      </c>
      <c r="M38" s="106">
        <f t="shared" si="2"/>
        <v>-5992135</v>
      </c>
      <c r="N38" s="106">
        <f t="shared" si="2"/>
        <v>-50590068</v>
      </c>
      <c r="O38" s="106">
        <f t="shared" si="2"/>
        <v>-14603314</v>
      </c>
      <c r="P38" s="106">
        <f t="shared" si="2"/>
        <v>-20579195</v>
      </c>
      <c r="Q38" s="106">
        <f t="shared" si="2"/>
        <v>-10711079</v>
      </c>
      <c r="R38" s="106">
        <f t="shared" si="2"/>
        <v>-45893588</v>
      </c>
      <c r="S38" s="106">
        <f t="shared" si="2"/>
        <v>-12922877</v>
      </c>
      <c r="T38" s="106">
        <f t="shared" si="2"/>
        <v>-8532746</v>
      </c>
      <c r="U38" s="106">
        <f t="shared" si="2"/>
        <v>-42529020</v>
      </c>
      <c r="V38" s="106">
        <f t="shared" si="2"/>
        <v>-63984643</v>
      </c>
      <c r="W38" s="106">
        <f t="shared" si="2"/>
        <v>8925665</v>
      </c>
      <c r="X38" s="106">
        <f>IF(F22=F36,0,X22-X36)</f>
        <v>-8902432</v>
      </c>
      <c r="Y38" s="106">
        <f t="shared" si="2"/>
        <v>17828097</v>
      </c>
      <c r="Z38" s="201">
        <f>+IF(X38&lt;&gt;0,+(Y38/X38)*100,0)</f>
        <v>-200.26097363057644</v>
      </c>
      <c r="AA38" s="199">
        <f>+AA22-AA36</f>
        <v>-25129096</v>
      </c>
    </row>
    <row r="39" spans="1:27" ht="12.75">
      <c r="A39" s="181" t="s">
        <v>46</v>
      </c>
      <c r="B39" s="185"/>
      <c r="C39" s="155">
        <v>48956549</v>
      </c>
      <c r="D39" s="155">
        <v>0</v>
      </c>
      <c r="E39" s="156">
        <v>56960287</v>
      </c>
      <c r="F39" s="60">
        <v>75579319</v>
      </c>
      <c r="G39" s="60">
        <v>13833482</v>
      </c>
      <c r="H39" s="60">
        <v>4100865</v>
      </c>
      <c r="I39" s="60">
        <v>22016618</v>
      </c>
      <c r="J39" s="60">
        <v>39950965</v>
      </c>
      <c r="K39" s="60">
        <v>8368150</v>
      </c>
      <c r="L39" s="60">
        <v>7926731</v>
      </c>
      <c r="M39" s="60">
        <v>3972056</v>
      </c>
      <c r="N39" s="60">
        <v>20266937</v>
      </c>
      <c r="O39" s="60">
        <v>2516019</v>
      </c>
      <c r="P39" s="60">
        <v>3912570</v>
      </c>
      <c r="Q39" s="60">
        <v>5146887</v>
      </c>
      <c r="R39" s="60">
        <v>11575476</v>
      </c>
      <c r="S39" s="60">
        <v>3922038</v>
      </c>
      <c r="T39" s="60">
        <v>5081836</v>
      </c>
      <c r="U39" s="60">
        <v>6289949</v>
      </c>
      <c r="V39" s="60">
        <v>15293823</v>
      </c>
      <c r="W39" s="60">
        <v>87087201</v>
      </c>
      <c r="X39" s="60">
        <v>56960287</v>
      </c>
      <c r="Y39" s="60">
        <v>30126914</v>
      </c>
      <c r="Z39" s="140">
        <v>52.89</v>
      </c>
      <c r="AA39" s="155">
        <v>75579319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86202781</v>
      </c>
      <c r="D42" s="206">
        <f>SUM(D38:D41)</f>
        <v>0</v>
      </c>
      <c r="E42" s="207">
        <f t="shared" si="3"/>
        <v>48057855</v>
      </c>
      <c r="F42" s="88">
        <f t="shared" si="3"/>
        <v>50450223</v>
      </c>
      <c r="G42" s="88">
        <f t="shared" si="3"/>
        <v>225371179</v>
      </c>
      <c r="H42" s="88">
        <f t="shared" si="3"/>
        <v>-11667360</v>
      </c>
      <c r="I42" s="88">
        <f t="shared" si="3"/>
        <v>-4358890</v>
      </c>
      <c r="J42" s="88">
        <f t="shared" si="3"/>
        <v>209344929</v>
      </c>
      <c r="K42" s="88">
        <f t="shared" si="3"/>
        <v>-5005795</v>
      </c>
      <c r="L42" s="88">
        <f t="shared" si="3"/>
        <v>-23297257</v>
      </c>
      <c r="M42" s="88">
        <f t="shared" si="3"/>
        <v>-2020079</v>
      </c>
      <c r="N42" s="88">
        <f t="shared" si="3"/>
        <v>-30323131</v>
      </c>
      <c r="O42" s="88">
        <f t="shared" si="3"/>
        <v>-12087295</v>
      </c>
      <c r="P42" s="88">
        <f t="shared" si="3"/>
        <v>-16666625</v>
      </c>
      <c r="Q42" s="88">
        <f t="shared" si="3"/>
        <v>-5564192</v>
      </c>
      <c r="R42" s="88">
        <f t="shared" si="3"/>
        <v>-34318112</v>
      </c>
      <c r="S42" s="88">
        <f t="shared" si="3"/>
        <v>-9000839</v>
      </c>
      <c r="T42" s="88">
        <f t="shared" si="3"/>
        <v>-3450910</v>
      </c>
      <c r="U42" s="88">
        <f t="shared" si="3"/>
        <v>-36239071</v>
      </c>
      <c r="V42" s="88">
        <f t="shared" si="3"/>
        <v>-48690820</v>
      </c>
      <c r="W42" s="88">
        <f t="shared" si="3"/>
        <v>96012866</v>
      </c>
      <c r="X42" s="88">
        <f t="shared" si="3"/>
        <v>48057855</v>
      </c>
      <c r="Y42" s="88">
        <f t="shared" si="3"/>
        <v>47955011</v>
      </c>
      <c r="Z42" s="208">
        <f>+IF(X42&lt;&gt;0,+(Y42/X42)*100,0)</f>
        <v>99.78599960401895</v>
      </c>
      <c r="AA42" s="206">
        <f>SUM(AA38:AA41)</f>
        <v>50450223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86202781</v>
      </c>
      <c r="D44" s="210">
        <f>+D42-D43</f>
        <v>0</v>
      </c>
      <c r="E44" s="211">
        <f t="shared" si="4"/>
        <v>48057855</v>
      </c>
      <c r="F44" s="77">
        <f t="shared" si="4"/>
        <v>50450223</v>
      </c>
      <c r="G44" s="77">
        <f t="shared" si="4"/>
        <v>225371179</v>
      </c>
      <c r="H44" s="77">
        <f t="shared" si="4"/>
        <v>-11667360</v>
      </c>
      <c r="I44" s="77">
        <f t="shared" si="4"/>
        <v>-4358890</v>
      </c>
      <c r="J44" s="77">
        <f t="shared" si="4"/>
        <v>209344929</v>
      </c>
      <c r="K44" s="77">
        <f t="shared" si="4"/>
        <v>-5005795</v>
      </c>
      <c r="L44" s="77">
        <f t="shared" si="4"/>
        <v>-23297257</v>
      </c>
      <c r="M44" s="77">
        <f t="shared" si="4"/>
        <v>-2020079</v>
      </c>
      <c r="N44" s="77">
        <f t="shared" si="4"/>
        <v>-30323131</v>
      </c>
      <c r="O44" s="77">
        <f t="shared" si="4"/>
        <v>-12087295</v>
      </c>
      <c r="P44" s="77">
        <f t="shared" si="4"/>
        <v>-16666625</v>
      </c>
      <c r="Q44" s="77">
        <f t="shared" si="4"/>
        <v>-5564192</v>
      </c>
      <c r="R44" s="77">
        <f t="shared" si="4"/>
        <v>-34318112</v>
      </c>
      <c r="S44" s="77">
        <f t="shared" si="4"/>
        <v>-9000839</v>
      </c>
      <c r="T44" s="77">
        <f t="shared" si="4"/>
        <v>-3450910</v>
      </c>
      <c r="U44" s="77">
        <f t="shared" si="4"/>
        <v>-36239071</v>
      </c>
      <c r="V44" s="77">
        <f t="shared" si="4"/>
        <v>-48690820</v>
      </c>
      <c r="W44" s="77">
        <f t="shared" si="4"/>
        <v>96012866</v>
      </c>
      <c r="X44" s="77">
        <f t="shared" si="4"/>
        <v>48057855</v>
      </c>
      <c r="Y44" s="77">
        <f t="shared" si="4"/>
        <v>47955011</v>
      </c>
      <c r="Z44" s="212">
        <f>+IF(X44&lt;&gt;0,+(Y44/X44)*100,0)</f>
        <v>99.78599960401895</v>
      </c>
      <c r="AA44" s="210">
        <f>+AA42-AA43</f>
        <v>50450223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86202781</v>
      </c>
      <c r="D46" s="206">
        <f>SUM(D44:D45)</f>
        <v>0</v>
      </c>
      <c r="E46" s="207">
        <f t="shared" si="5"/>
        <v>48057855</v>
      </c>
      <c r="F46" s="88">
        <f t="shared" si="5"/>
        <v>50450223</v>
      </c>
      <c r="G46" s="88">
        <f t="shared" si="5"/>
        <v>225371179</v>
      </c>
      <c r="H46" s="88">
        <f t="shared" si="5"/>
        <v>-11667360</v>
      </c>
      <c r="I46" s="88">
        <f t="shared" si="5"/>
        <v>-4358890</v>
      </c>
      <c r="J46" s="88">
        <f t="shared" si="5"/>
        <v>209344929</v>
      </c>
      <c r="K46" s="88">
        <f t="shared" si="5"/>
        <v>-5005795</v>
      </c>
      <c r="L46" s="88">
        <f t="shared" si="5"/>
        <v>-23297257</v>
      </c>
      <c r="M46" s="88">
        <f t="shared" si="5"/>
        <v>-2020079</v>
      </c>
      <c r="N46" s="88">
        <f t="shared" si="5"/>
        <v>-30323131</v>
      </c>
      <c r="O46" s="88">
        <f t="shared" si="5"/>
        <v>-12087295</v>
      </c>
      <c r="P46" s="88">
        <f t="shared" si="5"/>
        <v>-16666625</v>
      </c>
      <c r="Q46" s="88">
        <f t="shared" si="5"/>
        <v>-5564192</v>
      </c>
      <c r="R46" s="88">
        <f t="shared" si="5"/>
        <v>-34318112</v>
      </c>
      <c r="S46" s="88">
        <f t="shared" si="5"/>
        <v>-9000839</v>
      </c>
      <c r="T46" s="88">
        <f t="shared" si="5"/>
        <v>-3450910</v>
      </c>
      <c r="U46" s="88">
        <f t="shared" si="5"/>
        <v>-36239071</v>
      </c>
      <c r="V46" s="88">
        <f t="shared" si="5"/>
        <v>-48690820</v>
      </c>
      <c r="W46" s="88">
        <f t="shared" si="5"/>
        <v>96012866</v>
      </c>
      <c r="X46" s="88">
        <f t="shared" si="5"/>
        <v>48057855</v>
      </c>
      <c r="Y46" s="88">
        <f t="shared" si="5"/>
        <v>47955011</v>
      </c>
      <c r="Z46" s="208">
        <f>+IF(X46&lt;&gt;0,+(Y46/X46)*100,0)</f>
        <v>99.78599960401895</v>
      </c>
      <c r="AA46" s="206">
        <f>SUM(AA44:AA45)</f>
        <v>50450223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86202781</v>
      </c>
      <c r="D48" s="217">
        <f>SUM(D46:D47)</f>
        <v>0</v>
      </c>
      <c r="E48" s="218">
        <f t="shared" si="6"/>
        <v>48057855</v>
      </c>
      <c r="F48" s="219">
        <f t="shared" si="6"/>
        <v>50450223</v>
      </c>
      <c r="G48" s="219">
        <f t="shared" si="6"/>
        <v>225371179</v>
      </c>
      <c r="H48" s="220">
        <f t="shared" si="6"/>
        <v>-11667360</v>
      </c>
      <c r="I48" s="220">
        <f t="shared" si="6"/>
        <v>-4358890</v>
      </c>
      <c r="J48" s="220">
        <f t="shared" si="6"/>
        <v>209344929</v>
      </c>
      <c r="K48" s="220">
        <f t="shared" si="6"/>
        <v>-5005795</v>
      </c>
      <c r="L48" s="220">
        <f t="shared" si="6"/>
        <v>-23297257</v>
      </c>
      <c r="M48" s="219">
        <f t="shared" si="6"/>
        <v>-2020079</v>
      </c>
      <c r="N48" s="219">
        <f t="shared" si="6"/>
        <v>-30323131</v>
      </c>
      <c r="O48" s="220">
        <f t="shared" si="6"/>
        <v>-12087295</v>
      </c>
      <c r="P48" s="220">
        <f t="shared" si="6"/>
        <v>-16666625</v>
      </c>
      <c r="Q48" s="220">
        <f t="shared" si="6"/>
        <v>-5564192</v>
      </c>
      <c r="R48" s="220">
        <f t="shared" si="6"/>
        <v>-34318112</v>
      </c>
      <c r="S48" s="220">
        <f t="shared" si="6"/>
        <v>-9000839</v>
      </c>
      <c r="T48" s="219">
        <f t="shared" si="6"/>
        <v>-3450910</v>
      </c>
      <c r="U48" s="219">
        <f t="shared" si="6"/>
        <v>-36239071</v>
      </c>
      <c r="V48" s="220">
        <f t="shared" si="6"/>
        <v>-48690820</v>
      </c>
      <c r="W48" s="220">
        <f t="shared" si="6"/>
        <v>96012866</v>
      </c>
      <c r="X48" s="220">
        <f t="shared" si="6"/>
        <v>48057855</v>
      </c>
      <c r="Y48" s="220">
        <f t="shared" si="6"/>
        <v>47955011</v>
      </c>
      <c r="Z48" s="221">
        <f>+IF(X48&lt;&gt;0,+(Y48/X48)*100,0)</f>
        <v>99.78599960401895</v>
      </c>
      <c r="AA48" s="222">
        <f>SUM(AA46:AA47)</f>
        <v>50450223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8033721</v>
      </c>
      <c r="D5" s="153">
        <f>SUM(D6:D8)</f>
        <v>0</v>
      </c>
      <c r="E5" s="154">
        <f t="shared" si="0"/>
        <v>1879000</v>
      </c>
      <c r="F5" s="100">
        <f t="shared" si="0"/>
        <v>3478370</v>
      </c>
      <c r="G5" s="100">
        <f t="shared" si="0"/>
        <v>0</v>
      </c>
      <c r="H5" s="100">
        <f t="shared" si="0"/>
        <v>222805</v>
      </c>
      <c r="I5" s="100">
        <f t="shared" si="0"/>
        <v>10660</v>
      </c>
      <c r="J5" s="100">
        <f t="shared" si="0"/>
        <v>233465</v>
      </c>
      <c r="K5" s="100">
        <f t="shared" si="0"/>
        <v>618202</v>
      </c>
      <c r="L5" s="100">
        <f t="shared" si="0"/>
        <v>495701</v>
      </c>
      <c r="M5" s="100">
        <f t="shared" si="0"/>
        <v>18819</v>
      </c>
      <c r="N5" s="100">
        <f t="shared" si="0"/>
        <v>1132722</v>
      </c>
      <c r="O5" s="100">
        <f t="shared" si="0"/>
        <v>0</v>
      </c>
      <c r="P5" s="100">
        <f t="shared" si="0"/>
        <v>42537</v>
      </c>
      <c r="Q5" s="100">
        <f t="shared" si="0"/>
        <v>257058</v>
      </c>
      <c r="R5" s="100">
        <f t="shared" si="0"/>
        <v>299595</v>
      </c>
      <c r="S5" s="100">
        <f t="shared" si="0"/>
        <v>0</v>
      </c>
      <c r="T5" s="100">
        <f t="shared" si="0"/>
        <v>44898</v>
      </c>
      <c r="U5" s="100">
        <f t="shared" si="0"/>
        <v>255834</v>
      </c>
      <c r="V5" s="100">
        <f t="shared" si="0"/>
        <v>300732</v>
      </c>
      <c r="W5" s="100">
        <f t="shared" si="0"/>
        <v>1966514</v>
      </c>
      <c r="X5" s="100">
        <f t="shared" si="0"/>
        <v>1879000</v>
      </c>
      <c r="Y5" s="100">
        <f t="shared" si="0"/>
        <v>87514</v>
      </c>
      <c r="Z5" s="137">
        <f>+IF(X5&lt;&gt;0,+(Y5/X5)*100,0)</f>
        <v>4.65747738158595</v>
      </c>
      <c r="AA5" s="153">
        <f>SUM(AA6:AA8)</f>
        <v>3478370</v>
      </c>
    </row>
    <row r="6" spans="1:27" ht="12.75">
      <c r="A6" s="138" t="s">
        <v>75</v>
      </c>
      <c r="B6" s="136"/>
      <c r="C6" s="155">
        <v>3565161</v>
      </c>
      <c r="D6" s="155"/>
      <c r="E6" s="156">
        <v>100000</v>
      </c>
      <c r="F6" s="60">
        <v>910000</v>
      </c>
      <c r="G6" s="60"/>
      <c r="H6" s="60"/>
      <c r="I6" s="60"/>
      <c r="J6" s="60"/>
      <c r="K6" s="60"/>
      <c r="L6" s="60"/>
      <c r="M6" s="60"/>
      <c r="N6" s="60"/>
      <c r="O6" s="60"/>
      <c r="P6" s="60">
        <v>1052</v>
      </c>
      <c r="Q6" s="60"/>
      <c r="R6" s="60">
        <v>1052</v>
      </c>
      <c r="S6" s="60"/>
      <c r="T6" s="60"/>
      <c r="U6" s="60">
        <v>155739</v>
      </c>
      <c r="V6" s="60">
        <v>155739</v>
      </c>
      <c r="W6" s="60">
        <v>156791</v>
      </c>
      <c r="X6" s="60">
        <v>100000</v>
      </c>
      <c r="Y6" s="60">
        <v>56791</v>
      </c>
      <c r="Z6" s="140">
        <v>56.79</v>
      </c>
      <c r="AA6" s="62">
        <v>910000</v>
      </c>
    </row>
    <row r="7" spans="1:27" ht="12.75">
      <c r="A7" s="138" t="s">
        <v>76</v>
      </c>
      <c r="B7" s="136"/>
      <c r="C7" s="157">
        <v>985414</v>
      </c>
      <c r="D7" s="157"/>
      <c r="E7" s="158">
        <v>215000</v>
      </c>
      <c r="F7" s="159">
        <v>215000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45204</v>
      </c>
      <c r="V7" s="159">
        <v>45204</v>
      </c>
      <c r="W7" s="159">
        <v>45204</v>
      </c>
      <c r="X7" s="159">
        <v>215000</v>
      </c>
      <c r="Y7" s="159">
        <v>-169796</v>
      </c>
      <c r="Z7" s="141">
        <v>-78.97</v>
      </c>
      <c r="AA7" s="225">
        <v>215000</v>
      </c>
    </row>
    <row r="8" spans="1:27" ht="12.75">
      <c r="A8" s="138" t="s">
        <v>77</v>
      </c>
      <c r="B8" s="136"/>
      <c r="C8" s="155">
        <v>3483146</v>
      </c>
      <c r="D8" s="155"/>
      <c r="E8" s="156">
        <v>1564000</v>
      </c>
      <c r="F8" s="60">
        <v>2353370</v>
      </c>
      <c r="G8" s="60"/>
      <c r="H8" s="60">
        <v>222805</v>
      </c>
      <c r="I8" s="60">
        <v>10660</v>
      </c>
      <c r="J8" s="60">
        <v>233465</v>
      </c>
      <c r="K8" s="60">
        <v>618202</v>
      </c>
      <c r="L8" s="60">
        <v>495701</v>
      </c>
      <c r="M8" s="60">
        <v>18819</v>
      </c>
      <c r="N8" s="60">
        <v>1132722</v>
      </c>
      <c r="O8" s="60"/>
      <c r="P8" s="60">
        <v>41485</v>
      </c>
      <c r="Q8" s="60">
        <v>257058</v>
      </c>
      <c r="R8" s="60">
        <v>298543</v>
      </c>
      <c r="S8" s="60"/>
      <c r="T8" s="60">
        <v>44898</v>
      </c>
      <c r="U8" s="60">
        <v>54891</v>
      </c>
      <c r="V8" s="60">
        <v>99789</v>
      </c>
      <c r="W8" s="60">
        <v>1764519</v>
      </c>
      <c r="X8" s="60">
        <v>1564000</v>
      </c>
      <c r="Y8" s="60">
        <v>200519</v>
      </c>
      <c r="Z8" s="140">
        <v>12.82</v>
      </c>
      <c r="AA8" s="62">
        <v>2353370</v>
      </c>
    </row>
    <row r="9" spans="1:27" ht="12.75">
      <c r="A9" s="135" t="s">
        <v>78</v>
      </c>
      <c r="B9" s="136"/>
      <c r="C9" s="153">
        <f aca="true" t="shared" si="1" ref="C9:Y9">SUM(C10:C14)</f>
        <v>3722272</v>
      </c>
      <c r="D9" s="153">
        <f>SUM(D10:D14)</f>
        <v>0</v>
      </c>
      <c r="E9" s="154">
        <f t="shared" si="1"/>
        <v>14685888</v>
      </c>
      <c r="F9" s="100">
        <f t="shared" si="1"/>
        <v>29176206</v>
      </c>
      <c r="G9" s="100">
        <f t="shared" si="1"/>
        <v>16887523</v>
      </c>
      <c r="H9" s="100">
        <f t="shared" si="1"/>
        <v>2096742</v>
      </c>
      <c r="I9" s="100">
        <f t="shared" si="1"/>
        <v>1362265</v>
      </c>
      <c r="J9" s="100">
        <f t="shared" si="1"/>
        <v>20346530</v>
      </c>
      <c r="K9" s="100">
        <f t="shared" si="1"/>
        <v>1072387</v>
      </c>
      <c r="L9" s="100">
        <f t="shared" si="1"/>
        <v>1232272</v>
      </c>
      <c r="M9" s="100">
        <f t="shared" si="1"/>
        <v>119855</v>
      </c>
      <c r="N9" s="100">
        <f t="shared" si="1"/>
        <v>2424514</v>
      </c>
      <c r="O9" s="100">
        <f t="shared" si="1"/>
        <v>717296</v>
      </c>
      <c r="P9" s="100">
        <f t="shared" si="1"/>
        <v>149011</v>
      </c>
      <c r="Q9" s="100">
        <f t="shared" si="1"/>
        <v>1158876</v>
      </c>
      <c r="R9" s="100">
        <f t="shared" si="1"/>
        <v>2025183</v>
      </c>
      <c r="S9" s="100">
        <f t="shared" si="1"/>
        <v>850108</v>
      </c>
      <c r="T9" s="100">
        <f t="shared" si="1"/>
        <v>1441105</v>
      </c>
      <c r="U9" s="100">
        <f t="shared" si="1"/>
        <v>438066</v>
      </c>
      <c r="V9" s="100">
        <f t="shared" si="1"/>
        <v>2729279</v>
      </c>
      <c r="W9" s="100">
        <f t="shared" si="1"/>
        <v>27525506</v>
      </c>
      <c r="X9" s="100">
        <f t="shared" si="1"/>
        <v>14685888</v>
      </c>
      <c r="Y9" s="100">
        <f t="shared" si="1"/>
        <v>12839618</v>
      </c>
      <c r="Z9" s="137">
        <f>+IF(X9&lt;&gt;0,+(Y9/X9)*100,0)</f>
        <v>87.42827127647985</v>
      </c>
      <c r="AA9" s="102">
        <f>SUM(AA10:AA14)</f>
        <v>29176206</v>
      </c>
    </row>
    <row r="10" spans="1:27" ht="12.75">
      <c r="A10" s="138" t="s">
        <v>79</v>
      </c>
      <c r="B10" s="136"/>
      <c r="C10" s="155">
        <v>1476851</v>
      </c>
      <c r="D10" s="155"/>
      <c r="E10" s="156">
        <v>2344492</v>
      </c>
      <c r="F10" s="60">
        <v>3275295</v>
      </c>
      <c r="G10" s="60"/>
      <c r="H10" s="60">
        <v>104541</v>
      </c>
      <c r="I10" s="60">
        <v>235450</v>
      </c>
      <c r="J10" s="60">
        <v>339991</v>
      </c>
      <c r="K10" s="60">
        <v>13723</v>
      </c>
      <c r="L10" s="60">
        <v>255790</v>
      </c>
      <c r="M10" s="60">
        <v>9318</v>
      </c>
      <c r="N10" s="60">
        <v>278831</v>
      </c>
      <c r="O10" s="60">
        <v>14960</v>
      </c>
      <c r="P10" s="60"/>
      <c r="Q10" s="60">
        <v>159474</v>
      </c>
      <c r="R10" s="60">
        <v>174434</v>
      </c>
      <c r="S10" s="60">
        <v>30695</v>
      </c>
      <c r="T10" s="60">
        <v>209864</v>
      </c>
      <c r="U10" s="60">
        <v>337974</v>
      </c>
      <c r="V10" s="60">
        <v>578533</v>
      </c>
      <c r="W10" s="60">
        <v>1371789</v>
      </c>
      <c r="X10" s="60">
        <v>2344492</v>
      </c>
      <c r="Y10" s="60">
        <v>-972703</v>
      </c>
      <c r="Z10" s="140">
        <v>-41.49</v>
      </c>
      <c r="AA10" s="62">
        <v>3275295</v>
      </c>
    </row>
    <row r="11" spans="1:27" ht="12.75">
      <c r="A11" s="138" t="s">
        <v>80</v>
      </c>
      <c r="B11" s="136"/>
      <c r="C11" s="155">
        <v>438596</v>
      </c>
      <c r="D11" s="155"/>
      <c r="E11" s="156">
        <v>3667361</v>
      </c>
      <c r="F11" s="60">
        <v>3687361</v>
      </c>
      <c r="G11" s="60">
        <v>571734</v>
      </c>
      <c r="H11" s="60">
        <v>440384</v>
      </c>
      <c r="I11" s="60">
        <v>227969</v>
      </c>
      <c r="J11" s="60">
        <v>1240087</v>
      </c>
      <c r="K11" s="60">
        <v>1058664</v>
      </c>
      <c r="L11" s="60">
        <v>949061</v>
      </c>
      <c r="M11" s="60">
        <v>99781</v>
      </c>
      <c r="N11" s="60">
        <v>2107506</v>
      </c>
      <c r="O11" s="60">
        <v>20130</v>
      </c>
      <c r="P11" s="60">
        <v>9367</v>
      </c>
      <c r="Q11" s="60">
        <v>151625</v>
      </c>
      <c r="R11" s="60">
        <v>181122</v>
      </c>
      <c r="S11" s="60">
        <v>-62453</v>
      </c>
      <c r="T11" s="60">
        <v>137981</v>
      </c>
      <c r="U11" s="60">
        <v>15210</v>
      </c>
      <c r="V11" s="60">
        <v>90738</v>
      </c>
      <c r="W11" s="60">
        <v>3619453</v>
      </c>
      <c r="X11" s="60">
        <v>3667361</v>
      </c>
      <c r="Y11" s="60">
        <v>-47908</v>
      </c>
      <c r="Z11" s="140">
        <v>-1.31</v>
      </c>
      <c r="AA11" s="62">
        <v>3687361</v>
      </c>
    </row>
    <row r="12" spans="1:27" ht="12.75">
      <c r="A12" s="138" t="s">
        <v>81</v>
      </c>
      <c r="B12" s="136"/>
      <c r="C12" s="155">
        <v>886693</v>
      </c>
      <c r="D12" s="155"/>
      <c r="E12" s="156">
        <v>5620000</v>
      </c>
      <c r="F12" s="60">
        <v>5513550</v>
      </c>
      <c r="G12" s="60"/>
      <c r="H12" s="60"/>
      <c r="I12" s="60"/>
      <c r="J12" s="60"/>
      <c r="K12" s="60"/>
      <c r="L12" s="60">
        <v>27421</v>
      </c>
      <c r="M12" s="60">
        <v>10756</v>
      </c>
      <c r="N12" s="60">
        <v>38177</v>
      </c>
      <c r="O12" s="60">
        <v>682206</v>
      </c>
      <c r="P12" s="60">
        <v>139644</v>
      </c>
      <c r="Q12" s="60">
        <v>847777</v>
      </c>
      <c r="R12" s="60">
        <v>1669627</v>
      </c>
      <c r="S12" s="60">
        <v>881866</v>
      </c>
      <c r="T12" s="60">
        <v>1093260</v>
      </c>
      <c r="U12" s="60">
        <v>648382</v>
      </c>
      <c r="V12" s="60">
        <v>2623508</v>
      </c>
      <c r="W12" s="60">
        <v>4331312</v>
      </c>
      <c r="X12" s="60">
        <v>5620000</v>
      </c>
      <c r="Y12" s="60">
        <v>-1288688</v>
      </c>
      <c r="Z12" s="140">
        <v>-22.93</v>
      </c>
      <c r="AA12" s="62">
        <v>5513550</v>
      </c>
    </row>
    <row r="13" spans="1:27" ht="12.75">
      <c r="A13" s="138" t="s">
        <v>82</v>
      </c>
      <c r="B13" s="136"/>
      <c r="C13" s="155">
        <v>920132</v>
      </c>
      <c r="D13" s="155"/>
      <c r="E13" s="156">
        <v>3054035</v>
      </c>
      <c r="F13" s="60">
        <v>16700000</v>
      </c>
      <c r="G13" s="60">
        <v>16315789</v>
      </c>
      <c r="H13" s="60">
        <v>1551817</v>
      </c>
      <c r="I13" s="60">
        <v>898846</v>
      </c>
      <c r="J13" s="60">
        <v>18766452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-563500</v>
      </c>
      <c r="V13" s="60">
        <v>-563500</v>
      </c>
      <c r="W13" s="60">
        <v>18202952</v>
      </c>
      <c r="X13" s="60">
        <v>3054035</v>
      </c>
      <c r="Y13" s="60">
        <v>15148917</v>
      </c>
      <c r="Z13" s="140">
        <v>496.03</v>
      </c>
      <c r="AA13" s="62">
        <v>16700000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30272970</v>
      </c>
      <c r="D15" s="153">
        <f>SUM(D16:D18)</f>
        <v>0</v>
      </c>
      <c r="E15" s="154">
        <f t="shared" si="2"/>
        <v>48060664</v>
      </c>
      <c r="F15" s="100">
        <f t="shared" si="2"/>
        <v>55627955</v>
      </c>
      <c r="G15" s="100">
        <f t="shared" si="2"/>
        <v>2714517</v>
      </c>
      <c r="H15" s="100">
        <f t="shared" si="2"/>
        <v>8911013</v>
      </c>
      <c r="I15" s="100">
        <f t="shared" si="2"/>
        <v>5363091</v>
      </c>
      <c r="J15" s="100">
        <f t="shared" si="2"/>
        <v>16988621</v>
      </c>
      <c r="K15" s="100">
        <f t="shared" si="2"/>
        <v>5936045</v>
      </c>
      <c r="L15" s="100">
        <f t="shared" si="2"/>
        <v>4928276</v>
      </c>
      <c r="M15" s="100">
        <f t="shared" si="2"/>
        <v>2774874</v>
      </c>
      <c r="N15" s="100">
        <f t="shared" si="2"/>
        <v>13639195</v>
      </c>
      <c r="O15" s="100">
        <f t="shared" si="2"/>
        <v>5794093</v>
      </c>
      <c r="P15" s="100">
        <f t="shared" si="2"/>
        <v>3444402</v>
      </c>
      <c r="Q15" s="100">
        <f t="shared" si="2"/>
        <v>2721589</v>
      </c>
      <c r="R15" s="100">
        <f t="shared" si="2"/>
        <v>11960084</v>
      </c>
      <c r="S15" s="100">
        <f t="shared" si="2"/>
        <v>1799864</v>
      </c>
      <c r="T15" s="100">
        <f t="shared" si="2"/>
        <v>2588765</v>
      </c>
      <c r="U15" s="100">
        <f t="shared" si="2"/>
        <v>2012354</v>
      </c>
      <c r="V15" s="100">
        <f t="shared" si="2"/>
        <v>6400983</v>
      </c>
      <c r="W15" s="100">
        <f t="shared" si="2"/>
        <v>48988883</v>
      </c>
      <c r="X15" s="100">
        <f t="shared" si="2"/>
        <v>48060664</v>
      </c>
      <c r="Y15" s="100">
        <f t="shared" si="2"/>
        <v>928219</v>
      </c>
      <c r="Z15" s="137">
        <f>+IF(X15&lt;&gt;0,+(Y15/X15)*100,0)</f>
        <v>1.9313486804926374</v>
      </c>
      <c r="AA15" s="102">
        <f>SUM(AA16:AA18)</f>
        <v>55627955</v>
      </c>
    </row>
    <row r="16" spans="1:27" ht="12.75">
      <c r="A16" s="138" t="s">
        <v>85</v>
      </c>
      <c r="B16" s="136"/>
      <c r="C16" s="155">
        <v>121015</v>
      </c>
      <c r="D16" s="155"/>
      <c r="E16" s="156">
        <v>5000</v>
      </c>
      <c r="F16" s="60">
        <v>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350</v>
      </c>
      <c r="V16" s="60">
        <v>350</v>
      </c>
      <c r="W16" s="60">
        <v>350</v>
      </c>
      <c r="X16" s="60">
        <v>5000</v>
      </c>
      <c r="Y16" s="60">
        <v>-4650</v>
      </c>
      <c r="Z16" s="140">
        <v>-93</v>
      </c>
      <c r="AA16" s="62">
        <v>5000</v>
      </c>
    </row>
    <row r="17" spans="1:27" ht="12.75">
      <c r="A17" s="138" t="s">
        <v>86</v>
      </c>
      <c r="B17" s="136"/>
      <c r="C17" s="155">
        <v>30151955</v>
      </c>
      <c r="D17" s="155"/>
      <c r="E17" s="156">
        <v>48055664</v>
      </c>
      <c r="F17" s="60">
        <v>55622955</v>
      </c>
      <c r="G17" s="60">
        <v>2714517</v>
      </c>
      <c r="H17" s="60">
        <v>8911013</v>
      </c>
      <c r="I17" s="60">
        <v>5363091</v>
      </c>
      <c r="J17" s="60">
        <v>16988621</v>
      </c>
      <c r="K17" s="60">
        <v>5936045</v>
      </c>
      <c r="L17" s="60">
        <v>4928276</v>
      </c>
      <c r="M17" s="60">
        <v>2774874</v>
      </c>
      <c r="N17" s="60">
        <v>13639195</v>
      </c>
      <c r="O17" s="60">
        <v>5794093</v>
      </c>
      <c r="P17" s="60">
        <v>3444402</v>
      </c>
      <c r="Q17" s="60">
        <v>2721589</v>
      </c>
      <c r="R17" s="60">
        <v>11960084</v>
      </c>
      <c r="S17" s="60">
        <v>1799864</v>
      </c>
      <c r="T17" s="60">
        <v>2588765</v>
      </c>
      <c r="U17" s="60">
        <v>2012004</v>
      </c>
      <c r="V17" s="60">
        <v>6400633</v>
      </c>
      <c r="W17" s="60">
        <v>48988533</v>
      </c>
      <c r="X17" s="60">
        <v>48055664</v>
      </c>
      <c r="Y17" s="60">
        <v>932869</v>
      </c>
      <c r="Z17" s="140">
        <v>1.94</v>
      </c>
      <c r="AA17" s="62">
        <v>55622955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53513762</v>
      </c>
      <c r="D19" s="153">
        <f>SUM(D20:D23)</f>
        <v>0</v>
      </c>
      <c r="E19" s="154">
        <f t="shared" si="3"/>
        <v>47438748</v>
      </c>
      <c r="F19" s="100">
        <f t="shared" si="3"/>
        <v>47540152</v>
      </c>
      <c r="G19" s="100">
        <f t="shared" si="3"/>
        <v>287375</v>
      </c>
      <c r="H19" s="100">
        <f t="shared" si="3"/>
        <v>646844</v>
      </c>
      <c r="I19" s="100">
        <f t="shared" si="3"/>
        <v>1873680</v>
      </c>
      <c r="J19" s="100">
        <f t="shared" si="3"/>
        <v>2807899</v>
      </c>
      <c r="K19" s="100">
        <f t="shared" si="3"/>
        <v>1752666</v>
      </c>
      <c r="L19" s="100">
        <f t="shared" si="3"/>
        <v>2977921</v>
      </c>
      <c r="M19" s="100">
        <f t="shared" si="3"/>
        <v>2680522</v>
      </c>
      <c r="N19" s="100">
        <f t="shared" si="3"/>
        <v>7411109</v>
      </c>
      <c r="O19" s="100">
        <f t="shared" si="3"/>
        <v>2056661</v>
      </c>
      <c r="P19" s="100">
        <f t="shared" si="3"/>
        <v>1527646</v>
      </c>
      <c r="Q19" s="100">
        <f t="shared" si="3"/>
        <v>3226487</v>
      </c>
      <c r="R19" s="100">
        <f t="shared" si="3"/>
        <v>6810794</v>
      </c>
      <c r="S19" s="100">
        <f t="shared" si="3"/>
        <v>2484046</v>
      </c>
      <c r="T19" s="100">
        <f t="shared" si="3"/>
        <v>6213733</v>
      </c>
      <c r="U19" s="100">
        <f t="shared" si="3"/>
        <v>7327769</v>
      </c>
      <c r="V19" s="100">
        <f t="shared" si="3"/>
        <v>16025548</v>
      </c>
      <c r="W19" s="100">
        <f t="shared" si="3"/>
        <v>33055350</v>
      </c>
      <c r="X19" s="100">
        <f t="shared" si="3"/>
        <v>47438748</v>
      </c>
      <c r="Y19" s="100">
        <f t="shared" si="3"/>
        <v>-14383398</v>
      </c>
      <c r="Z19" s="137">
        <f>+IF(X19&lt;&gt;0,+(Y19/X19)*100,0)</f>
        <v>-30.319935930855515</v>
      </c>
      <c r="AA19" s="102">
        <f>SUM(AA20:AA23)</f>
        <v>47540152</v>
      </c>
    </row>
    <row r="20" spans="1:27" ht="12.75">
      <c r="A20" s="138" t="s">
        <v>89</v>
      </c>
      <c r="B20" s="136"/>
      <c r="C20" s="155">
        <v>21462104</v>
      </c>
      <c r="D20" s="155"/>
      <c r="E20" s="156">
        <v>14347550</v>
      </c>
      <c r="F20" s="60">
        <v>14900657</v>
      </c>
      <c r="G20" s="60"/>
      <c r="H20" s="60">
        <v>155200</v>
      </c>
      <c r="I20" s="60">
        <v>508959</v>
      </c>
      <c r="J20" s="60">
        <v>664159</v>
      </c>
      <c r="K20" s="60">
        <v>211529</v>
      </c>
      <c r="L20" s="60">
        <v>894219</v>
      </c>
      <c r="M20" s="60">
        <v>1047619</v>
      </c>
      <c r="N20" s="60">
        <v>2153367</v>
      </c>
      <c r="O20" s="60">
        <v>391853</v>
      </c>
      <c r="P20" s="60">
        <v>19384</v>
      </c>
      <c r="Q20" s="60">
        <v>1226023</v>
      </c>
      <c r="R20" s="60">
        <v>1637260</v>
      </c>
      <c r="S20" s="60">
        <v>1653923</v>
      </c>
      <c r="T20" s="60">
        <v>1909255</v>
      </c>
      <c r="U20" s="60">
        <v>2099711</v>
      </c>
      <c r="V20" s="60">
        <v>5662889</v>
      </c>
      <c r="W20" s="60">
        <v>10117675</v>
      </c>
      <c r="X20" s="60">
        <v>14347550</v>
      </c>
      <c r="Y20" s="60">
        <v>-4229875</v>
      </c>
      <c r="Z20" s="140">
        <v>-29.48</v>
      </c>
      <c r="AA20" s="62">
        <v>14900657</v>
      </c>
    </row>
    <row r="21" spans="1:27" ht="12.75">
      <c r="A21" s="138" t="s">
        <v>90</v>
      </c>
      <c r="B21" s="136"/>
      <c r="C21" s="155">
        <v>10030721</v>
      </c>
      <c r="D21" s="155"/>
      <c r="E21" s="156">
        <v>14075790</v>
      </c>
      <c r="F21" s="60">
        <v>13699475</v>
      </c>
      <c r="G21" s="60">
        <v>26072</v>
      </c>
      <c r="H21" s="60">
        <v>217789</v>
      </c>
      <c r="I21" s="60">
        <v>534942</v>
      </c>
      <c r="J21" s="60">
        <v>778803</v>
      </c>
      <c r="K21" s="60">
        <v>468876</v>
      </c>
      <c r="L21" s="60">
        <v>1028594</v>
      </c>
      <c r="M21" s="60">
        <v>513098</v>
      </c>
      <c r="N21" s="60">
        <v>2010568</v>
      </c>
      <c r="O21" s="60">
        <v>1050765</v>
      </c>
      <c r="P21" s="60">
        <v>609293</v>
      </c>
      <c r="Q21" s="60">
        <v>1040139</v>
      </c>
      <c r="R21" s="60">
        <v>2700197</v>
      </c>
      <c r="S21" s="60">
        <v>670508</v>
      </c>
      <c r="T21" s="60">
        <v>1644520</v>
      </c>
      <c r="U21" s="60">
        <v>3385904</v>
      </c>
      <c r="V21" s="60">
        <v>5700932</v>
      </c>
      <c r="W21" s="60">
        <v>11190500</v>
      </c>
      <c r="X21" s="60">
        <v>14075790</v>
      </c>
      <c r="Y21" s="60">
        <v>-2885290</v>
      </c>
      <c r="Z21" s="140">
        <v>-20.5</v>
      </c>
      <c r="AA21" s="62">
        <v>13699475</v>
      </c>
    </row>
    <row r="22" spans="1:27" ht="12.75">
      <c r="A22" s="138" t="s">
        <v>91</v>
      </c>
      <c r="B22" s="136"/>
      <c r="C22" s="157">
        <v>11461097</v>
      </c>
      <c r="D22" s="157"/>
      <c r="E22" s="158">
        <v>17265408</v>
      </c>
      <c r="F22" s="159">
        <v>16740020</v>
      </c>
      <c r="G22" s="159">
        <v>261303</v>
      </c>
      <c r="H22" s="159">
        <v>273855</v>
      </c>
      <c r="I22" s="159">
        <v>829779</v>
      </c>
      <c r="J22" s="159">
        <v>1364937</v>
      </c>
      <c r="K22" s="159">
        <v>1072261</v>
      </c>
      <c r="L22" s="159">
        <v>549078</v>
      </c>
      <c r="M22" s="159">
        <v>307298</v>
      </c>
      <c r="N22" s="159">
        <v>1928637</v>
      </c>
      <c r="O22" s="159">
        <v>614043</v>
      </c>
      <c r="P22" s="159">
        <v>588129</v>
      </c>
      <c r="Q22" s="159">
        <v>960325</v>
      </c>
      <c r="R22" s="159">
        <v>2162497</v>
      </c>
      <c r="S22" s="159">
        <v>159615</v>
      </c>
      <c r="T22" s="159">
        <v>2369795</v>
      </c>
      <c r="U22" s="159">
        <v>1695701</v>
      </c>
      <c r="V22" s="159">
        <v>4225111</v>
      </c>
      <c r="W22" s="159">
        <v>9681182</v>
      </c>
      <c r="X22" s="159">
        <v>17265408</v>
      </c>
      <c r="Y22" s="159">
        <v>-7584226</v>
      </c>
      <c r="Z22" s="141">
        <v>-43.93</v>
      </c>
      <c r="AA22" s="225">
        <v>16740020</v>
      </c>
    </row>
    <row r="23" spans="1:27" ht="12.75">
      <c r="A23" s="138" t="s">
        <v>92</v>
      </c>
      <c r="B23" s="136"/>
      <c r="C23" s="155">
        <v>10559840</v>
      </c>
      <c r="D23" s="155"/>
      <c r="E23" s="156">
        <v>1750000</v>
      </c>
      <c r="F23" s="60">
        <v>2200000</v>
      </c>
      <c r="G23" s="60"/>
      <c r="H23" s="60"/>
      <c r="I23" s="60"/>
      <c r="J23" s="60"/>
      <c r="K23" s="60"/>
      <c r="L23" s="60">
        <v>506030</v>
      </c>
      <c r="M23" s="60">
        <v>812507</v>
      </c>
      <c r="N23" s="60">
        <v>1318537</v>
      </c>
      <c r="O23" s="60"/>
      <c r="P23" s="60">
        <v>310840</v>
      </c>
      <c r="Q23" s="60"/>
      <c r="R23" s="60">
        <v>310840</v>
      </c>
      <c r="S23" s="60"/>
      <c r="T23" s="60">
        <v>290163</v>
      </c>
      <c r="U23" s="60">
        <v>146453</v>
      </c>
      <c r="V23" s="60">
        <v>436616</v>
      </c>
      <c r="W23" s="60">
        <v>2065993</v>
      </c>
      <c r="X23" s="60">
        <v>1750000</v>
      </c>
      <c r="Y23" s="60">
        <v>315993</v>
      </c>
      <c r="Z23" s="140">
        <v>18.06</v>
      </c>
      <c r="AA23" s="62">
        <v>2200000</v>
      </c>
    </row>
    <row r="24" spans="1:27" ht="12.75">
      <c r="A24" s="135" t="s">
        <v>93</v>
      </c>
      <c r="B24" s="142"/>
      <c r="C24" s="153">
        <v>1219450</v>
      </c>
      <c r="D24" s="153"/>
      <c r="E24" s="154">
        <v>4000000</v>
      </c>
      <c r="F24" s="100">
        <v>4000000</v>
      </c>
      <c r="G24" s="100"/>
      <c r="H24" s="100"/>
      <c r="I24" s="100"/>
      <c r="J24" s="100"/>
      <c r="K24" s="100">
        <v>137417</v>
      </c>
      <c r="L24" s="100"/>
      <c r="M24" s="100">
        <v>107730</v>
      </c>
      <c r="N24" s="100">
        <v>245147</v>
      </c>
      <c r="O24" s="100"/>
      <c r="P24" s="100"/>
      <c r="Q24" s="100"/>
      <c r="R24" s="100"/>
      <c r="S24" s="100"/>
      <c r="T24" s="100"/>
      <c r="U24" s="100">
        <v>1285026</v>
      </c>
      <c r="V24" s="100">
        <v>1285026</v>
      </c>
      <c r="W24" s="100">
        <v>1530173</v>
      </c>
      <c r="X24" s="100">
        <v>4000000</v>
      </c>
      <c r="Y24" s="100">
        <v>-2469827</v>
      </c>
      <c r="Z24" s="137">
        <v>-61.75</v>
      </c>
      <c r="AA24" s="102">
        <v>4000000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96762175</v>
      </c>
      <c r="D25" s="217">
        <f>+D5+D9+D15+D19+D24</f>
        <v>0</v>
      </c>
      <c r="E25" s="230">
        <f t="shared" si="4"/>
        <v>116064300</v>
      </c>
      <c r="F25" s="219">
        <f t="shared" si="4"/>
        <v>139822683</v>
      </c>
      <c r="G25" s="219">
        <f t="shared" si="4"/>
        <v>19889415</v>
      </c>
      <c r="H25" s="219">
        <f t="shared" si="4"/>
        <v>11877404</v>
      </c>
      <c r="I25" s="219">
        <f t="shared" si="4"/>
        <v>8609696</v>
      </c>
      <c r="J25" s="219">
        <f t="shared" si="4"/>
        <v>40376515</v>
      </c>
      <c r="K25" s="219">
        <f t="shared" si="4"/>
        <v>9516717</v>
      </c>
      <c r="L25" s="219">
        <f t="shared" si="4"/>
        <v>9634170</v>
      </c>
      <c r="M25" s="219">
        <f t="shared" si="4"/>
        <v>5701800</v>
      </c>
      <c r="N25" s="219">
        <f t="shared" si="4"/>
        <v>24852687</v>
      </c>
      <c r="O25" s="219">
        <f t="shared" si="4"/>
        <v>8568050</v>
      </c>
      <c r="P25" s="219">
        <f t="shared" si="4"/>
        <v>5163596</v>
      </c>
      <c r="Q25" s="219">
        <f t="shared" si="4"/>
        <v>7364010</v>
      </c>
      <c r="R25" s="219">
        <f t="shared" si="4"/>
        <v>21095656</v>
      </c>
      <c r="S25" s="219">
        <f t="shared" si="4"/>
        <v>5134018</v>
      </c>
      <c r="T25" s="219">
        <f t="shared" si="4"/>
        <v>10288501</v>
      </c>
      <c r="U25" s="219">
        <f t="shared" si="4"/>
        <v>11319049</v>
      </c>
      <c r="V25" s="219">
        <f t="shared" si="4"/>
        <v>26741568</v>
      </c>
      <c r="W25" s="219">
        <f t="shared" si="4"/>
        <v>113066426</v>
      </c>
      <c r="X25" s="219">
        <f t="shared" si="4"/>
        <v>116064300</v>
      </c>
      <c r="Y25" s="219">
        <f t="shared" si="4"/>
        <v>-2997874</v>
      </c>
      <c r="Z25" s="231">
        <f>+IF(X25&lt;&gt;0,+(Y25/X25)*100,0)</f>
        <v>-2.5829423862462444</v>
      </c>
      <c r="AA25" s="232">
        <f>+AA5+AA9+AA15+AA19+AA24</f>
        <v>139822683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28128176</v>
      </c>
      <c r="D28" s="155"/>
      <c r="E28" s="156">
        <v>23906146</v>
      </c>
      <c r="F28" s="60">
        <v>23906146</v>
      </c>
      <c r="G28" s="60">
        <v>2027400</v>
      </c>
      <c r="H28" s="60">
        <v>2929678</v>
      </c>
      <c r="I28" s="60">
        <v>3154893</v>
      </c>
      <c r="J28" s="60">
        <v>8111971</v>
      </c>
      <c r="K28" s="60">
        <v>3485715</v>
      </c>
      <c r="L28" s="60">
        <v>2513379</v>
      </c>
      <c r="M28" s="60">
        <v>1698707</v>
      </c>
      <c r="N28" s="60">
        <v>7697801</v>
      </c>
      <c r="O28" s="60">
        <v>504371</v>
      </c>
      <c r="P28" s="60">
        <v>1182729</v>
      </c>
      <c r="Q28" s="60">
        <v>1714540</v>
      </c>
      <c r="R28" s="60">
        <v>3401640</v>
      </c>
      <c r="S28" s="60">
        <v>1987376</v>
      </c>
      <c r="T28" s="60">
        <v>2166825</v>
      </c>
      <c r="U28" s="60">
        <v>3660609</v>
      </c>
      <c r="V28" s="60">
        <v>7814810</v>
      </c>
      <c r="W28" s="60">
        <v>27026222</v>
      </c>
      <c r="X28" s="60">
        <v>23906146</v>
      </c>
      <c r="Y28" s="60">
        <v>3120076</v>
      </c>
      <c r="Z28" s="140">
        <v>13.05</v>
      </c>
      <c r="AA28" s="155">
        <v>23906146</v>
      </c>
    </row>
    <row r="29" spans="1:27" ht="12.75">
      <c r="A29" s="234" t="s">
        <v>134</v>
      </c>
      <c r="B29" s="136"/>
      <c r="C29" s="155">
        <v>14144990</v>
      </c>
      <c r="D29" s="155"/>
      <c r="E29" s="156">
        <v>26059039</v>
      </c>
      <c r="F29" s="60">
        <v>50069829</v>
      </c>
      <c r="G29" s="60">
        <v>2470818</v>
      </c>
      <c r="H29" s="60">
        <v>625523</v>
      </c>
      <c r="I29" s="60">
        <v>18006752</v>
      </c>
      <c r="J29" s="60">
        <v>21103093</v>
      </c>
      <c r="K29" s="60">
        <v>3854768</v>
      </c>
      <c r="L29" s="60">
        <v>4439895</v>
      </c>
      <c r="M29" s="60">
        <v>1785553</v>
      </c>
      <c r="N29" s="60">
        <v>10080216</v>
      </c>
      <c r="O29" s="60">
        <v>1702663</v>
      </c>
      <c r="P29" s="60">
        <v>2249349</v>
      </c>
      <c r="Q29" s="60">
        <v>2800272</v>
      </c>
      <c r="R29" s="60">
        <v>6752284</v>
      </c>
      <c r="S29" s="60">
        <v>1454705</v>
      </c>
      <c r="T29" s="60">
        <v>2281595</v>
      </c>
      <c r="U29" s="60">
        <v>1847135</v>
      </c>
      <c r="V29" s="60">
        <v>5583435</v>
      </c>
      <c r="W29" s="60">
        <v>43519028</v>
      </c>
      <c r="X29" s="60">
        <v>26059039</v>
      </c>
      <c r="Y29" s="60">
        <v>17459989</v>
      </c>
      <c r="Z29" s="140">
        <v>67</v>
      </c>
      <c r="AA29" s="62">
        <v>50069829</v>
      </c>
    </row>
    <row r="30" spans="1:27" ht="12.75">
      <c r="A30" s="234" t="s">
        <v>135</v>
      </c>
      <c r="B30" s="136"/>
      <c r="C30" s="157">
        <v>2233185</v>
      </c>
      <c r="D30" s="157"/>
      <c r="E30" s="158"/>
      <c r="F30" s="159">
        <v>28462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>
        <v>19950</v>
      </c>
      <c r="U30" s="159"/>
      <c r="V30" s="159">
        <v>19950</v>
      </c>
      <c r="W30" s="159">
        <v>19950</v>
      </c>
      <c r="X30" s="159"/>
      <c r="Y30" s="159">
        <v>19950</v>
      </c>
      <c r="Z30" s="141"/>
      <c r="AA30" s="225">
        <v>28462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44506351</v>
      </c>
      <c r="D32" s="210">
        <f>SUM(D28:D31)</f>
        <v>0</v>
      </c>
      <c r="E32" s="211">
        <f t="shared" si="5"/>
        <v>49965185</v>
      </c>
      <c r="F32" s="77">
        <f t="shared" si="5"/>
        <v>74004437</v>
      </c>
      <c r="G32" s="77">
        <f t="shared" si="5"/>
        <v>4498218</v>
      </c>
      <c r="H32" s="77">
        <f t="shared" si="5"/>
        <v>3555201</v>
      </c>
      <c r="I32" s="77">
        <f t="shared" si="5"/>
        <v>21161645</v>
      </c>
      <c r="J32" s="77">
        <f t="shared" si="5"/>
        <v>29215064</v>
      </c>
      <c r="K32" s="77">
        <f t="shared" si="5"/>
        <v>7340483</v>
      </c>
      <c r="L32" s="77">
        <f t="shared" si="5"/>
        <v>6953274</v>
      </c>
      <c r="M32" s="77">
        <f t="shared" si="5"/>
        <v>3484260</v>
      </c>
      <c r="N32" s="77">
        <f t="shared" si="5"/>
        <v>17778017</v>
      </c>
      <c r="O32" s="77">
        <f t="shared" si="5"/>
        <v>2207034</v>
      </c>
      <c r="P32" s="77">
        <f t="shared" si="5"/>
        <v>3432078</v>
      </c>
      <c r="Q32" s="77">
        <f t="shared" si="5"/>
        <v>4514812</v>
      </c>
      <c r="R32" s="77">
        <f t="shared" si="5"/>
        <v>10153924</v>
      </c>
      <c r="S32" s="77">
        <f t="shared" si="5"/>
        <v>3442081</v>
      </c>
      <c r="T32" s="77">
        <f t="shared" si="5"/>
        <v>4468370</v>
      </c>
      <c r="U32" s="77">
        <f t="shared" si="5"/>
        <v>5507744</v>
      </c>
      <c r="V32" s="77">
        <f t="shared" si="5"/>
        <v>13418195</v>
      </c>
      <c r="W32" s="77">
        <f t="shared" si="5"/>
        <v>70565200</v>
      </c>
      <c r="X32" s="77">
        <f t="shared" si="5"/>
        <v>49965185</v>
      </c>
      <c r="Y32" s="77">
        <f t="shared" si="5"/>
        <v>20600015</v>
      </c>
      <c r="Z32" s="212">
        <f>+IF(X32&lt;&gt;0,+(Y32/X32)*100,0)</f>
        <v>41.22873756996997</v>
      </c>
      <c r="AA32" s="79">
        <f>SUM(AA28:AA31)</f>
        <v>74004437</v>
      </c>
    </row>
    <row r="33" spans="1:27" ht="12.75">
      <c r="A33" s="237" t="s">
        <v>51</v>
      </c>
      <c r="B33" s="136" t="s">
        <v>137</v>
      </c>
      <c r="C33" s="155">
        <v>529356</v>
      </c>
      <c r="D33" s="155"/>
      <c r="E33" s="156"/>
      <c r="F33" s="60"/>
      <c r="G33" s="60"/>
      <c r="H33" s="60">
        <v>221045</v>
      </c>
      <c r="I33" s="60">
        <v>-933</v>
      </c>
      <c r="J33" s="60">
        <v>220112</v>
      </c>
      <c r="K33" s="60">
        <v>618202</v>
      </c>
      <c r="L33" s="60">
        <v>14800</v>
      </c>
      <c r="M33" s="60"/>
      <c r="N33" s="60">
        <v>633002</v>
      </c>
      <c r="O33" s="60"/>
      <c r="P33" s="60"/>
      <c r="Q33" s="60"/>
      <c r="R33" s="60"/>
      <c r="S33" s="60"/>
      <c r="T33" s="60"/>
      <c r="U33" s="60"/>
      <c r="V33" s="60"/>
      <c r="W33" s="60">
        <v>853114</v>
      </c>
      <c r="X33" s="60"/>
      <c r="Y33" s="60">
        <v>853114</v>
      </c>
      <c r="Z33" s="140"/>
      <c r="AA33" s="62"/>
    </row>
    <row r="34" spans="1:27" ht="12.75">
      <c r="A34" s="237" t="s">
        <v>52</v>
      </c>
      <c r="B34" s="136" t="s">
        <v>138</v>
      </c>
      <c r="C34" s="155">
        <v>24586382</v>
      </c>
      <c r="D34" s="155"/>
      <c r="E34" s="156">
        <v>27498191</v>
      </c>
      <c r="F34" s="60">
        <v>28521595</v>
      </c>
      <c r="G34" s="60">
        <v>15391197</v>
      </c>
      <c r="H34" s="60">
        <v>1694228</v>
      </c>
      <c r="I34" s="60">
        <v>-12739845</v>
      </c>
      <c r="J34" s="60">
        <v>4345580</v>
      </c>
      <c r="K34" s="60">
        <v>242919</v>
      </c>
      <c r="L34" s="60">
        <v>925478</v>
      </c>
      <c r="M34" s="60">
        <v>1300827</v>
      </c>
      <c r="N34" s="60">
        <v>2469224</v>
      </c>
      <c r="O34" s="60">
        <v>1995306</v>
      </c>
      <c r="P34" s="60">
        <v>585737</v>
      </c>
      <c r="Q34" s="60">
        <v>1619578</v>
      </c>
      <c r="R34" s="60">
        <v>4200621</v>
      </c>
      <c r="S34" s="60">
        <v>1185811</v>
      </c>
      <c r="T34" s="60">
        <v>4267813</v>
      </c>
      <c r="U34" s="60">
        <v>3084685</v>
      </c>
      <c r="V34" s="60">
        <v>8538309</v>
      </c>
      <c r="W34" s="60">
        <v>19553734</v>
      </c>
      <c r="X34" s="60">
        <v>27498191</v>
      </c>
      <c r="Y34" s="60">
        <v>-7944457</v>
      </c>
      <c r="Z34" s="140">
        <v>-28.89</v>
      </c>
      <c r="AA34" s="62">
        <v>28521595</v>
      </c>
    </row>
    <row r="35" spans="1:27" ht="12.75">
      <c r="A35" s="237" t="s">
        <v>53</v>
      </c>
      <c r="B35" s="136"/>
      <c r="C35" s="155">
        <v>27140082</v>
      </c>
      <c r="D35" s="155"/>
      <c r="E35" s="156">
        <v>38600924</v>
      </c>
      <c r="F35" s="60">
        <v>37296651</v>
      </c>
      <c r="G35" s="60"/>
      <c r="H35" s="60">
        <v>6406931</v>
      </c>
      <c r="I35" s="60">
        <v>188829</v>
      </c>
      <c r="J35" s="60">
        <v>6595760</v>
      </c>
      <c r="K35" s="60">
        <v>1315115</v>
      </c>
      <c r="L35" s="60">
        <v>1740619</v>
      </c>
      <c r="M35" s="60">
        <v>916713</v>
      </c>
      <c r="N35" s="60">
        <v>3972447</v>
      </c>
      <c r="O35" s="60">
        <v>4365711</v>
      </c>
      <c r="P35" s="60">
        <v>1145783</v>
      </c>
      <c r="Q35" s="60">
        <v>1229621</v>
      </c>
      <c r="R35" s="60">
        <v>6741115</v>
      </c>
      <c r="S35" s="60">
        <v>506127</v>
      </c>
      <c r="T35" s="60">
        <v>1552319</v>
      </c>
      <c r="U35" s="60">
        <v>2726620</v>
      </c>
      <c r="V35" s="60">
        <v>4785066</v>
      </c>
      <c r="W35" s="60">
        <v>22094388</v>
      </c>
      <c r="X35" s="60">
        <v>38600924</v>
      </c>
      <c r="Y35" s="60">
        <v>-16506536</v>
      </c>
      <c r="Z35" s="140">
        <v>-42.76</v>
      </c>
      <c r="AA35" s="62">
        <v>37296651</v>
      </c>
    </row>
    <row r="36" spans="1:27" ht="12.75">
      <c r="A36" s="238" t="s">
        <v>139</v>
      </c>
      <c r="B36" s="149"/>
      <c r="C36" s="222">
        <f aca="true" t="shared" si="6" ref="C36:Y36">SUM(C32:C35)</f>
        <v>96762171</v>
      </c>
      <c r="D36" s="222">
        <f>SUM(D32:D35)</f>
        <v>0</v>
      </c>
      <c r="E36" s="218">
        <f t="shared" si="6"/>
        <v>116064300</v>
      </c>
      <c r="F36" s="220">
        <f t="shared" si="6"/>
        <v>139822683</v>
      </c>
      <c r="G36" s="220">
        <f t="shared" si="6"/>
        <v>19889415</v>
      </c>
      <c r="H36" s="220">
        <f t="shared" si="6"/>
        <v>11877405</v>
      </c>
      <c r="I36" s="220">
        <f t="shared" si="6"/>
        <v>8609696</v>
      </c>
      <c r="J36" s="220">
        <f t="shared" si="6"/>
        <v>40376516</v>
      </c>
      <c r="K36" s="220">
        <f t="shared" si="6"/>
        <v>9516719</v>
      </c>
      <c r="L36" s="220">
        <f t="shared" si="6"/>
        <v>9634171</v>
      </c>
      <c r="M36" s="220">
        <f t="shared" si="6"/>
        <v>5701800</v>
      </c>
      <c r="N36" s="220">
        <f t="shared" si="6"/>
        <v>24852690</v>
      </c>
      <c r="O36" s="220">
        <f t="shared" si="6"/>
        <v>8568051</v>
      </c>
      <c r="P36" s="220">
        <f t="shared" si="6"/>
        <v>5163598</v>
      </c>
      <c r="Q36" s="220">
        <f t="shared" si="6"/>
        <v>7364011</v>
      </c>
      <c r="R36" s="220">
        <f t="shared" si="6"/>
        <v>21095660</v>
      </c>
      <c r="S36" s="220">
        <f t="shared" si="6"/>
        <v>5134019</v>
      </c>
      <c r="T36" s="220">
        <f t="shared" si="6"/>
        <v>10288502</v>
      </c>
      <c r="U36" s="220">
        <f t="shared" si="6"/>
        <v>11319049</v>
      </c>
      <c r="V36" s="220">
        <f t="shared" si="6"/>
        <v>26741570</v>
      </c>
      <c r="W36" s="220">
        <f t="shared" si="6"/>
        <v>113066436</v>
      </c>
      <c r="X36" s="220">
        <f t="shared" si="6"/>
        <v>116064300</v>
      </c>
      <c r="Y36" s="220">
        <f t="shared" si="6"/>
        <v>-2997864</v>
      </c>
      <c r="Z36" s="221">
        <f>+IF(X36&lt;&gt;0,+(Y36/X36)*100,0)</f>
        <v>-2.5829337703324793</v>
      </c>
      <c r="AA36" s="239">
        <f>SUM(AA32:AA35)</f>
        <v>139822683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17278762</v>
      </c>
      <c r="D6" s="155"/>
      <c r="E6" s="59">
        <v>12814594</v>
      </c>
      <c r="F6" s="60">
        <v>19955660</v>
      </c>
      <c r="G6" s="60">
        <v>17285369</v>
      </c>
      <c r="H6" s="60">
        <v>6880313</v>
      </c>
      <c r="I6" s="60">
        <v>11520</v>
      </c>
      <c r="J6" s="60">
        <v>11520</v>
      </c>
      <c r="K6" s="60">
        <v>1188161</v>
      </c>
      <c r="L6" s="60">
        <v>28180622</v>
      </c>
      <c r="M6" s="60">
        <v>15571587</v>
      </c>
      <c r="N6" s="60">
        <v>15571587</v>
      </c>
      <c r="O6" s="60">
        <v>12181609</v>
      </c>
      <c r="P6" s="60">
        <v>14717014</v>
      </c>
      <c r="Q6" s="60">
        <v>12020</v>
      </c>
      <c r="R6" s="60">
        <v>12020</v>
      </c>
      <c r="S6" s="60">
        <v>12375644</v>
      </c>
      <c r="T6" s="60">
        <v>44000778</v>
      </c>
      <c r="U6" s="60">
        <v>72551366</v>
      </c>
      <c r="V6" s="60">
        <v>72551366</v>
      </c>
      <c r="W6" s="60">
        <v>72551366</v>
      </c>
      <c r="X6" s="60">
        <v>19955660</v>
      </c>
      <c r="Y6" s="60">
        <v>52595706</v>
      </c>
      <c r="Z6" s="140">
        <v>263.56</v>
      </c>
      <c r="AA6" s="62">
        <v>19955660</v>
      </c>
    </row>
    <row r="7" spans="1:27" ht="12.75">
      <c r="A7" s="249" t="s">
        <v>144</v>
      </c>
      <c r="B7" s="182"/>
      <c r="C7" s="155">
        <v>103684247</v>
      </c>
      <c r="D7" s="155"/>
      <c r="E7" s="59">
        <v>36430267</v>
      </c>
      <c r="F7" s="60">
        <v>62276049</v>
      </c>
      <c r="G7" s="60">
        <v>103684247</v>
      </c>
      <c r="H7" s="60">
        <v>110366002</v>
      </c>
      <c r="I7" s="60">
        <v>110677625</v>
      </c>
      <c r="J7" s="60">
        <v>110677625</v>
      </c>
      <c r="K7" s="60">
        <v>105869654</v>
      </c>
      <c r="L7" s="60">
        <v>80782472</v>
      </c>
      <c r="M7" s="60">
        <v>106020256</v>
      </c>
      <c r="N7" s="60">
        <v>106020256</v>
      </c>
      <c r="O7" s="60">
        <v>96259415</v>
      </c>
      <c r="P7" s="60">
        <v>96476676</v>
      </c>
      <c r="Q7" s="60">
        <v>136731511</v>
      </c>
      <c r="R7" s="60">
        <v>136731511</v>
      </c>
      <c r="S7" s="60">
        <v>127034395</v>
      </c>
      <c r="T7" s="60">
        <v>82325519</v>
      </c>
      <c r="U7" s="60">
        <v>52325519</v>
      </c>
      <c r="V7" s="60">
        <v>52325519</v>
      </c>
      <c r="W7" s="60">
        <v>52325519</v>
      </c>
      <c r="X7" s="60">
        <v>62276049</v>
      </c>
      <c r="Y7" s="60">
        <v>-9950530</v>
      </c>
      <c r="Z7" s="140">
        <v>-15.98</v>
      </c>
      <c r="AA7" s="62">
        <v>62276049</v>
      </c>
    </row>
    <row r="8" spans="1:27" ht="12.75">
      <c r="A8" s="249" t="s">
        <v>145</v>
      </c>
      <c r="B8" s="182"/>
      <c r="C8" s="155">
        <v>39878257</v>
      </c>
      <c r="D8" s="155"/>
      <c r="E8" s="59">
        <v>43218575</v>
      </c>
      <c r="F8" s="60">
        <v>38318488</v>
      </c>
      <c r="G8" s="60">
        <v>2204153</v>
      </c>
      <c r="H8" s="60">
        <v>164391518</v>
      </c>
      <c r="I8" s="60">
        <v>140933078</v>
      </c>
      <c r="J8" s="60">
        <v>140933078</v>
      </c>
      <c r="K8" s="60">
        <v>124471806</v>
      </c>
      <c r="L8" s="60">
        <v>99806452</v>
      </c>
      <c r="M8" s="60">
        <v>82808048</v>
      </c>
      <c r="N8" s="60">
        <v>82808048</v>
      </c>
      <c r="O8" s="60">
        <v>69886344</v>
      </c>
      <c r="P8" s="60">
        <v>55878184</v>
      </c>
      <c r="Q8" s="60">
        <v>37761714</v>
      </c>
      <c r="R8" s="60">
        <v>37761714</v>
      </c>
      <c r="S8" s="60">
        <v>24453604</v>
      </c>
      <c r="T8" s="60">
        <v>10705794</v>
      </c>
      <c r="U8" s="60">
        <v>-4463154</v>
      </c>
      <c r="V8" s="60">
        <v>-4463154</v>
      </c>
      <c r="W8" s="60">
        <v>-4463154</v>
      </c>
      <c r="X8" s="60">
        <v>38318488</v>
      </c>
      <c r="Y8" s="60">
        <v>-42781642</v>
      </c>
      <c r="Z8" s="140">
        <v>-111.65</v>
      </c>
      <c r="AA8" s="62">
        <v>38318488</v>
      </c>
    </row>
    <row r="9" spans="1:27" ht="12.75">
      <c r="A9" s="249" t="s">
        <v>146</v>
      </c>
      <c r="B9" s="182"/>
      <c r="C9" s="155">
        <v>12027419</v>
      </c>
      <c r="D9" s="155"/>
      <c r="E9" s="59">
        <v>15470202</v>
      </c>
      <c r="F9" s="60">
        <v>14410856</v>
      </c>
      <c r="G9" s="60">
        <v>41104060</v>
      </c>
      <c r="H9" s="60">
        <v>81944360</v>
      </c>
      <c r="I9" s="60">
        <v>78350742</v>
      </c>
      <c r="J9" s="60">
        <v>78350742</v>
      </c>
      <c r="K9" s="60">
        <v>82991375</v>
      </c>
      <c r="L9" s="60">
        <v>79363698</v>
      </c>
      <c r="M9" s="60">
        <v>68732020</v>
      </c>
      <c r="N9" s="60">
        <v>68732020</v>
      </c>
      <c r="O9" s="60">
        <v>74348197</v>
      </c>
      <c r="P9" s="60">
        <v>75025866</v>
      </c>
      <c r="Q9" s="60">
        <v>72427802</v>
      </c>
      <c r="R9" s="60">
        <v>72427802</v>
      </c>
      <c r="S9" s="60">
        <v>69948541</v>
      </c>
      <c r="T9" s="60">
        <v>160469336</v>
      </c>
      <c r="U9" s="60">
        <v>169246585</v>
      </c>
      <c r="V9" s="60">
        <v>169246585</v>
      </c>
      <c r="W9" s="60">
        <v>169246585</v>
      </c>
      <c r="X9" s="60">
        <v>14410856</v>
      </c>
      <c r="Y9" s="60">
        <v>154835729</v>
      </c>
      <c r="Z9" s="140">
        <v>1074.44</v>
      </c>
      <c r="AA9" s="62">
        <v>14410856</v>
      </c>
    </row>
    <row r="10" spans="1:27" ht="12.75">
      <c r="A10" s="249" t="s">
        <v>147</v>
      </c>
      <c r="B10" s="182"/>
      <c r="C10" s="155">
        <v>3407</v>
      </c>
      <c r="D10" s="155"/>
      <c r="E10" s="59"/>
      <c r="F10" s="60">
        <v>3407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3407</v>
      </c>
      <c r="Y10" s="159">
        <v>-3407</v>
      </c>
      <c r="Z10" s="141">
        <v>-100</v>
      </c>
      <c r="AA10" s="225">
        <v>3407</v>
      </c>
    </row>
    <row r="11" spans="1:27" ht="12.75">
      <c r="A11" s="249" t="s">
        <v>148</v>
      </c>
      <c r="B11" s="182"/>
      <c r="C11" s="155">
        <v>5220795</v>
      </c>
      <c r="D11" s="155"/>
      <c r="E11" s="59">
        <v>3453981</v>
      </c>
      <c r="F11" s="60">
        <v>5220795</v>
      </c>
      <c r="G11" s="60">
        <v>5190977</v>
      </c>
      <c r="H11" s="60">
        <v>4531774</v>
      </c>
      <c r="I11" s="60">
        <v>5339242</v>
      </c>
      <c r="J11" s="60">
        <v>5339242</v>
      </c>
      <c r="K11" s="60">
        <v>5373508</v>
      </c>
      <c r="L11" s="60">
        <v>5383358</v>
      </c>
      <c r="M11" s="60">
        <v>5385481</v>
      </c>
      <c r="N11" s="60">
        <v>5385481</v>
      </c>
      <c r="O11" s="60">
        <v>5452990</v>
      </c>
      <c r="P11" s="60">
        <v>5346786</v>
      </c>
      <c r="Q11" s="60">
        <v>6983733</v>
      </c>
      <c r="R11" s="60">
        <v>6983733</v>
      </c>
      <c r="S11" s="60">
        <v>6307470</v>
      </c>
      <c r="T11" s="60">
        <v>7205762</v>
      </c>
      <c r="U11" s="60">
        <v>5837882</v>
      </c>
      <c r="V11" s="60">
        <v>5837882</v>
      </c>
      <c r="W11" s="60">
        <v>5837882</v>
      </c>
      <c r="X11" s="60">
        <v>5220795</v>
      </c>
      <c r="Y11" s="60">
        <v>617087</v>
      </c>
      <c r="Z11" s="140">
        <v>11.82</v>
      </c>
      <c r="AA11" s="62">
        <v>5220795</v>
      </c>
    </row>
    <row r="12" spans="1:27" ht="12.75">
      <c r="A12" s="250" t="s">
        <v>56</v>
      </c>
      <c r="B12" s="251"/>
      <c r="C12" s="168">
        <f aca="true" t="shared" si="0" ref="C12:Y12">SUM(C6:C11)</f>
        <v>178092887</v>
      </c>
      <c r="D12" s="168">
        <f>SUM(D6:D11)</f>
        <v>0</v>
      </c>
      <c r="E12" s="72">
        <f t="shared" si="0"/>
        <v>111387619</v>
      </c>
      <c r="F12" s="73">
        <f t="shared" si="0"/>
        <v>140185255</v>
      </c>
      <c r="G12" s="73">
        <f t="shared" si="0"/>
        <v>169468806</v>
      </c>
      <c r="H12" s="73">
        <f t="shared" si="0"/>
        <v>368113967</v>
      </c>
      <c r="I12" s="73">
        <f t="shared" si="0"/>
        <v>335312207</v>
      </c>
      <c r="J12" s="73">
        <f t="shared" si="0"/>
        <v>335312207</v>
      </c>
      <c r="K12" s="73">
        <f t="shared" si="0"/>
        <v>319894504</v>
      </c>
      <c r="L12" s="73">
        <f t="shared" si="0"/>
        <v>293516602</v>
      </c>
      <c r="M12" s="73">
        <f t="shared" si="0"/>
        <v>278517392</v>
      </c>
      <c r="N12" s="73">
        <f t="shared" si="0"/>
        <v>278517392</v>
      </c>
      <c r="O12" s="73">
        <f t="shared" si="0"/>
        <v>258128555</v>
      </c>
      <c r="P12" s="73">
        <f t="shared" si="0"/>
        <v>247444526</v>
      </c>
      <c r="Q12" s="73">
        <f t="shared" si="0"/>
        <v>253916780</v>
      </c>
      <c r="R12" s="73">
        <f t="shared" si="0"/>
        <v>253916780</v>
      </c>
      <c r="S12" s="73">
        <f t="shared" si="0"/>
        <v>240119654</v>
      </c>
      <c r="T12" s="73">
        <f t="shared" si="0"/>
        <v>304707189</v>
      </c>
      <c r="U12" s="73">
        <f t="shared" si="0"/>
        <v>295498198</v>
      </c>
      <c r="V12" s="73">
        <f t="shared" si="0"/>
        <v>295498198</v>
      </c>
      <c r="W12" s="73">
        <f t="shared" si="0"/>
        <v>295498198</v>
      </c>
      <c r="X12" s="73">
        <f t="shared" si="0"/>
        <v>140185255</v>
      </c>
      <c r="Y12" s="73">
        <f t="shared" si="0"/>
        <v>155312943</v>
      </c>
      <c r="Z12" s="170">
        <f>+IF(X12&lt;&gt;0,+(Y12/X12)*100,0)</f>
        <v>110.79121195734886</v>
      </c>
      <c r="AA12" s="74">
        <f>SUM(AA6:AA11)</f>
        <v>140185255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15170</v>
      </c>
      <c r="D15" s="155"/>
      <c r="E15" s="59"/>
      <c r="F15" s="60">
        <v>11763</v>
      </c>
      <c r="G15" s="60">
        <v>58154</v>
      </c>
      <c r="H15" s="60">
        <v>18576</v>
      </c>
      <c r="I15" s="60">
        <v>18576</v>
      </c>
      <c r="J15" s="60">
        <v>18576</v>
      </c>
      <c r="K15" s="60">
        <v>18576</v>
      </c>
      <c r="L15" s="60">
        <v>18576</v>
      </c>
      <c r="M15" s="60">
        <v>18576</v>
      </c>
      <c r="N15" s="60">
        <v>18576</v>
      </c>
      <c r="O15" s="60">
        <v>18576</v>
      </c>
      <c r="P15" s="60">
        <v>18576</v>
      </c>
      <c r="Q15" s="60">
        <v>18576</v>
      </c>
      <c r="R15" s="60">
        <v>18576</v>
      </c>
      <c r="S15" s="60">
        <v>18576</v>
      </c>
      <c r="T15" s="60">
        <v>18576</v>
      </c>
      <c r="U15" s="60">
        <v>18576</v>
      </c>
      <c r="V15" s="60">
        <v>18576</v>
      </c>
      <c r="W15" s="60">
        <v>18576</v>
      </c>
      <c r="X15" s="60">
        <v>11763</v>
      </c>
      <c r="Y15" s="60">
        <v>6813</v>
      </c>
      <c r="Z15" s="140">
        <v>57.92</v>
      </c>
      <c r="AA15" s="62">
        <v>11763</v>
      </c>
    </row>
    <row r="16" spans="1:27" ht="12.75">
      <c r="A16" s="249" t="s">
        <v>151</v>
      </c>
      <c r="B16" s="182"/>
      <c r="C16" s="155">
        <v>5352170</v>
      </c>
      <c r="D16" s="155"/>
      <c r="E16" s="59"/>
      <c r="F16" s="60">
        <v>6123953</v>
      </c>
      <c r="G16" s="159">
        <v>5352171</v>
      </c>
      <c r="H16" s="159">
        <v>5742102</v>
      </c>
      <c r="I16" s="159">
        <v>5742102</v>
      </c>
      <c r="J16" s="60">
        <v>5742102</v>
      </c>
      <c r="K16" s="159">
        <v>5742102</v>
      </c>
      <c r="L16" s="159">
        <v>5742102</v>
      </c>
      <c r="M16" s="60">
        <v>5742102</v>
      </c>
      <c r="N16" s="159">
        <v>5742102</v>
      </c>
      <c r="O16" s="159">
        <v>5742102</v>
      </c>
      <c r="P16" s="159">
        <v>5742102</v>
      </c>
      <c r="Q16" s="60">
        <v>5742102</v>
      </c>
      <c r="R16" s="159">
        <v>5742102</v>
      </c>
      <c r="S16" s="159">
        <v>5742102</v>
      </c>
      <c r="T16" s="60">
        <v>5742102</v>
      </c>
      <c r="U16" s="159">
        <v>5742102</v>
      </c>
      <c r="V16" s="159">
        <v>5742102</v>
      </c>
      <c r="W16" s="159">
        <v>5742102</v>
      </c>
      <c r="X16" s="60">
        <v>6123953</v>
      </c>
      <c r="Y16" s="159">
        <v>-381851</v>
      </c>
      <c r="Z16" s="141">
        <v>-6.24</v>
      </c>
      <c r="AA16" s="225">
        <v>6123953</v>
      </c>
    </row>
    <row r="17" spans="1:27" ht="12.75">
      <c r="A17" s="249" t="s">
        <v>152</v>
      </c>
      <c r="B17" s="182"/>
      <c r="C17" s="155">
        <v>72398556</v>
      </c>
      <c r="D17" s="155"/>
      <c r="E17" s="59">
        <v>72230523</v>
      </c>
      <c r="F17" s="60">
        <v>72371613</v>
      </c>
      <c r="G17" s="60">
        <v>72398556</v>
      </c>
      <c r="H17" s="60">
        <v>72398556</v>
      </c>
      <c r="I17" s="60">
        <v>72391784</v>
      </c>
      <c r="J17" s="60">
        <v>72391784</v>
      </c>
      <c r="K17" s="60">
        <v>72391784</v>
      </c>
      <c r="L17" s="60">
        <v>72387310</v>
      </c>
      <c r="M17" s="60">
        <v>72385084</v>
      </c>
      <c r="N17" s="60">
        <v>72385084</v>
      </c>
      <c r="O17" s="60">
        <v>72385084</v>
      </c>
      <c r="P17" s="60">
        <v>72380733</v>
      </c>
      <c r="Q17" s="60">
        <v>72378441</v>
      </c>
      <c r="R17" s="60">
        <v>72378441</v>
      </c>
      <c r="S17" s="60">
        <v>72376219</v>
      </c>
      <c r="T17" s="60">
        <v>72373918</v>
      </c>
      <c r="U17" s="60">
        <v>72371688</v>
      </c>
      <c r="V17" s="60">
        <v>72371688</v>
      </c>
      <c r="W17" s="60">
        <v>72371688</v>
      </c>
      <c r="X17" s="60">
        <v>72371613</v>
      </c>
      <c r="Y17" s="60">
        <v>75</v>
      </c>
      <c r="Z17" s="140"/>
      <c r="AA17" s="62">
        <v>72371613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827916726</v>
      </c>
      <c r="D19" s="155"/>
      <c r="E19" s="59">
        <v>928856469</v>
      </c>
      <c r="F19" s="60">
        <v>944964597</v>
      </c>
      <c r="G19" s="60">
        <v>825169701</v>
      </c>
      <c r="H19" s="60">
        <v>842455335</v>
      </c>
      <c r="I19" s="60">
        <v>862818799</v>
      </c>
      <c r="J19" s="60">
        <v>862818799</v>
      </c>
      <c r="K19" s="60">
        <v>869998106</v>
      </c>
      <c r="L19" s="60">
        <v>873480900</v>
      </c>
      <c r="M19" s="60">
        <v>882195795</v>
      </c>
      <c r="N19" s="60">
        <v>882195795</v>
      </c>
      <c r="O19" s="60">
        <v>887695819</v>
      </c>
      <c r="P19" s="60">
        <v>886513466</v>
      </c>
      <c r="Q19" s="60">
        <v>889316953</v>
      </c>
      <c r="R19" s="60">
        <v>889316953</v>
      </c>
      <c r="S19" s="60">
        <v>890227568</v>
      </c>
      <c r="T19" s="60">
        <v>893808066</v>
      </c>
      <c r="U19" s="60">
        <v>898202347</v>
      </c>
      <c r="V19" s="60">
        <v>898202347</v>
      </c>
      <c r="W19" s="60">
        <v>898202347</v>
      </c>
      <c r="X19" s="60">
        <v>944964597</v>
      </c>
      <c r="Y19" s="60">
        <v>-46762250</v>
      </c>
      <c r="Z19" s="140">
        <v>-4.95</v>
      </c>
      <c r="AA19" s="62">
        <v>944964597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369804</v>
      </c>
      <c r="D22" s="155"/>
      <c r="E22" s="59">
        <v>603053</v>
      </c>
      <c r="F22" s="60">
        <v>440705</v>
      </c>
      <c r="G22" s="60">
        <v>373261</v>
      </c>
      <c r="H22" s="60">
        <v>369804</v>
      </c>
      <c r="I22" s="60">
        <v>349559</v>
      </c>
      <c r="J22" s="60">
        <v>349559</v>
      </c>
      <c r="K22" s="60">
        <v>349559</v>
      </c>
      <c r="L22" s="60">
        <v>335389</v>
      </c>
      <c r="M22" s="60">
        <v>363632</v>
      </c>
      <c r="N22" s="60">
        <v>363632</v>
      </c>
      <c r="O22" s="60">
        <v>363632</v>
      </c>
      <c r="P22" s="60">
        <v>348308</v>
      </c>
      <c r="Q22" s="60">
        <v>339780</v>
      </c>
      <c r="R22" s="60">
        <v>339780</v>
      </c>
      <c r="S22" s="60">
        <v>331188</v>
      </c>
      <c r="T22" s="60">
        <v>321937</v>
      </c>
      <c r="U22" s="60">
        <v>312599</v>
      </c>
      <c r="V22" s="60">
        <v>312599</v>
      </c>
      <c r="W22" s="60">
        <v>312599</v>
      </c>
      <c r="X22" s="60">
        <v>440705</v>
      </c>
      <c r="Y22" s="60">
        <v>-128106</v>
      </c>
      <c r="Z22" s="140">
        <v>-29.07</v>
      </c>
      <c r="AA22" s="62">
        <v>440705</v>
      </c>
    </row>
    <row r="23" spans="1:27" ht="12.75">
      <c r="A23" s="249" t="s">
        <v>158</v>
      </c>
      <c r="B23" s="182"/>
      <c r="C23" s="155">
        <v>35193</v>
      </c>
      <c r="D23" s="155"/>
      <c r="E23" s="59">
        <v>35193</v>
      </c>
      <c r="F23" s="60">
        <v>35193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35193</v>
      </c>
      <c r="Y23" s="159">
        <v>-35193</v>
      </c>
      <c r="Z23" s="141">
        <v>-100</v>
      </c>
      <c r="AA23" s="225">
        <v>35193</v>
      </c>
    </row>
    <row r="24" spans="1:27" ht="12.75">
      <c r="A24" s="250" t="s">
        <v>57</v>
      </c>
      <c r="B24" s="253"/>
      <c r="C24" s="168">
        <f aca="true" t="shared" si="1" ref="C24:Y24">SUM(C15:C23)</f>
        <v>906087619</v>
      </c>
      <c r="D24" s="168">
        <f>SUM(D15:D23)</f>
        <v>0</v>
      </c>
      <c r="E24" s="76">
        <f t="shared" si="1"/>
        <v>1001725238</v>
      </c>
      <c r="F24" s="77">
        <f t="shared" si="1"/>
        <v>1023947824</v>
      </c>
      <c r="G24" s="77">
        <f t="shared" si="1"/>
        <v>903351843</v>
      </c>
      <c r="H24" s="77">
        <f t="shared" si="1"/>
        <v>920984373</v>
      </c>
      <c r="I24" s="77">
        <f t="shared" si="1"/>
        <v>941320820</v>
      </c>
      <c r="J24" s="77">
        <f t="shared" si="1"/>
        <v>941320820</v>
      </c>
      <c r="K24" s="77">
        <f t="shared" si="1"/>
        <v>948500127</v>
      </c>
      <c r="L24" s="77">
        <f t="shared" si="1"/>
        <v>951964277</v>
      </c>
      <c r="M24" s="77">
        <f t="shared" si="1"/>
        <v>960705189</v>
      </c>
      <c r="N24" s="77">
        <f t="shared" si="1"/>
        <v>960705189</v>
      </c>
      <c r="O24" s="77">
        <f t="shared" si="1"/>
        <v>966205213</v>
      </c>
      <c r="P24" s="77">
        <f t="shared" si="1"/>
        <v>965003185</v>
      </c>
      <c r="Q24" s="77">
        <f t="shared" si="1"/>
        <v>967795852</v>
      </c>
      <c r="R24" s="77">
        <f t="shared" si="1"/>
        <v>967795852</v>
      </c>
      <c r="S24" s="77">
        <f t="shared" si="1"/>
        <v>968695653</v>
      </c>
      <c r="T24" s="77">
        <f t="shared" si="1"/>
        <v>972264599</v>
      </c>
      <c r="U24" s="77">
        <f t="shared" si="1"/>
        <v>976647312</v>
      </c>
      <c r="V24" s="77">
        <f t="shared" si="1"/>
        <v>976647312</v>
      </c>
      <c r="W24" s="77">
        <f t="shared" si="1"/>
        <v>976647312</v>
      </c>
      <c r="X24" s="77">
        <f t="shared" si="1"/>
        <v>1023947824</v>
      </c>
      <c r="Y24" s="77">
        <f t="shared" si="1"/>
        <v>-47300512</v>
      </c>
      <c r="Z24" s="212">
        <f>+IF(X24&lt;&gt;0,+(Y24/X24)*100,0)</f>
        <v>-4.619425999190365</v>
      </c>
      <c r="AA24" s="79">
        <f>SUM(AA15:AA23)</f>
        <v>1023947824</v>
      </c>
    </row>
    <row r="25" spans="1:27" ht="12.75">
      <c r="A25" s="250" t="s">
        <v>159</v>
      </c>
      <c r="B25" s="251"/>
      <c r="C25" s="168">
        <f aca="true" t="shared" si="2" ref="C25:Y25">+C12+C24</f>
        <v>1084180506</v>
      </c>
      <c r="D25" s="168">
        <f>+D12+D24</f>
        <v>0</v>
      </c>
      <c r="E25" s="72">
        <f t="shared" si="2"/>
        <v>1113112857</v>
      </c>
      <c r="F25" s="73">
        <f t="shared" si="2"/>
        <v>1164133079</v>
      </c>
      <c r="G25" s="73">
        <f t="shared" si="2"/>
        <v>1072820649</v>
      </c>
      <c r="H25" s="73">
        <f t="shared" si="2"/>
        <v>1289098340</v>
      </c>
      <c r="I25" s="73">
        <f t="shared" si="2"/>
        <v>1276633027</v>
      </c>
      <c r="J25" s="73">
        <f t="shared" si="2"/>
        <v>1276633027</v>
      </c>
      <c r="K25" s="73">
        <f t="shared" si="2"/>
        <v>1268394631</v>
      </c>
      <c r="L25" s="73">
        <f t="shared" si="2"/>
        <v>1245480879</v>
      </c>
      <c r="M25" s="73">
        <f t="shared" si="2"/>
        <v>1239222581</v>
      </c>
      <c r="N25" s="73">
        <f t="shared" si="2"/>
        <v>1239222581</v>
      </c>
      <c r="O25" s="73">
        <f t="shared" si="2"/>
        <v>1224333768</v>
      </c>
      <c r="P25" s="73">
        <f t="shared" si="2"/>
        <v>1212447711</v>
      </c>
      <c r="Q25" s="73">
        <f t="shared" si="2"/>
        <v>1221712632</v>
      </c>
      <c r="R25" s="73">
        <f t="shared" si="2"/>
        <v>1221712632</v>
      </c>
      <c r="S25" s="73">
        <f t="shared" si="2"/>
        <v>1208815307</v>
      </c>
      <c r="T25" s="73">
        <f t="shared" si="2"/>
        <v>1276971788</v>
      </c>
      <c r="U25" s="73">
        <f t="shared" si="2"/>
        <v>1272145510</v>
      </c>
      <c r="V25" s="73">
        <f t="shared" si="2"/>
        <v>1272145510</v>
      </c>
      <c r="W25" s="73">
        <f t="shared" si="2"/>
        <v>1272145510</v>
      </c>
      <c r="X25" s="73">
        <f t="shared" si="2"/>
        <v>1164133079</v>
      </c>
      <c r="Y25" s="73">
        <f t="shared" si="2"/>
        <v>108012431</v>
      </c>
      <c r="Z25" s="170">
        <f>+IF(X25&lt;&gt;0,+(Y25/X25)*100,0)</f>
        <v>9.278357685083872</v>
      </c>
      <c r="AA25" s="74">
        <f>+AA12+AA24</f>
        <v>1164133079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352292</v>
      </c>
      <c r="J29" s="60">
        <v>352292</v>
      </c>
      <c r="K29" s="60"/>
      <c r="L29" s="60"/>
      <c r="M29" s="60"/>
      <c r="N29" s="60"/>
      <c r="O29" s="60"/>
      <c r="P29" s="60"/>
      <c r="Q29" s="60">
        <v>4502458</v>
      </c>
      <c r="R29" s="60">
        <v>4502458</v>
      </c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16553730</v>
      </c>
      <c r="D30" s="155"/>
      <c r="E30" s="59">
        <v>17815039</v>
      </c>
      <c r="F30" s="60">
        <v>17815040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17815040</v>
      </c>
      <c r="Y30" s="60">
        <v>-17815040</v>
      </c>
      <c r="Z30" s="140">
        <v>-100</v>
      </c>
      <c r="AA30" s="62">
        <v>17815040</v>
      </c>
    </row>
    <row r="31" spans="1:27" ht="12.75">
      <c r="A31" s="249" t="s">
        <v>163</v>
      </c>
      <c r="B31" s="182"/>
      <c r="C31" s="155">
        <v>5913924</v>
      </c>
      <c r="D31" s="155"/>
      <c r="E31" s="59">
        <v>5754800</v>
      </c>
      <c r="F31" s="60">
        <v>6238010</v>
      </c>
      <c r="G31" s="60">
        <v>5913923</v>
      </c>
      <c r="H31" s="60">
        <v>5987441</v>
      </c>
      <c r="I31" s="60">
        <v>6083356</v>
      </c>
      <c r="J31" s="60">
        <v>6083356</v>
      </c>
      <c r="K31" s="60">
        <v>6103095</v>
      </c>
      <c r="L31" s="60">
        <v>6099193</v>
      </c>
      <c r="M31" s="60">
        <v>6109477</v>
      </c>
      <c r="N31" s="60">
        <v>6109477</v>
      </c>
      <c r="O31" s="60">
        <v>6115494</v>
      </c>
      <c r="P31" s="60">
        <v>6123897</v>
      </c>
      <c r="Q31" s="60">
        <v>6145749</v>
      </c>
      <c r="R31" s="60">
        <v>6145749</v>
      </c>
      <c r="S31" s="60">
        <v>6180415</v>
      </c>
      <c r="T31" s="60">
        <v>6203187</v>
      </c>
      <c r="U31" s="60">
        <v>6224457</v>
      </c>
      <c r="V31" s="60">
        <v>6224457</v>
      </c>
      <c r="W31" s="60">
        <v>6224457</v>
      </c>
      <c r="X31" s="60">
        <v>6238010</v>
      </c>
      <c r="Y31" s="60">
        <v>-13553</v>
      </c>
      <c r="Z31" s="140">
        <v>-0.22</v>
      </c>
      <c r="AA31" s="62">
        <v>6238010</v>
      </c>
    </row>
    <row r="32" spans="1:27" ht="12.75">
      <c r="A32" s="249" t="s">
        <v>164</v>
      </c>
      <c r="B32" s="182"/>
      <c r="C32" s="155">
        <v>44778282</v>
      </c>
      <c r="D32" s="155"/>
      <c r="E32" s="59">
        <v>43888710</v>
      </c>
      <c r="F32" s="60">
        <v>46274205</v>
      </c>
      <c r="G32" s="60">
        <v>43976948</v>
      </c>
      <c r="H32" s="60">
        <v>32050176</v>
      </c>
      <c r="I32" s="60">
        <v>23379590</v>
      </c>
      <c r="J32" s="60">
        <v>23379590</v>
      </c>
      <c r="K32" s="60">
        <v>19524920</v>
      </c>
      <c r="L32" s="60">
        <v>20294450</v>
      </c>
      <c r="M32" s="60">
        <v>21044240</v>
      </c>
      <c r="N32" s="60">
        <v>21044240</v>
      </c>
      <c r="O32" s="60">
        <v>18236620</v>
      </c>
      <c r="P32" s="60">
        <v>21984601</v>
      </c>
      <c r="Q32" s="60">
        <v>32660764</v>
      </c>
      <c r="R32" s="60">
        <v>32660764</v>
      </c>
      <c r="S32" s="60">
        <v>32139991</v>
      </c>
      <c r="T32" s="60">
        <v>26773250</v>
      </c>
      <c r="U32" s="60">
        <v>39215418</v>
      </c>
      <c r="V32" s="60">
        <v>39215418</v>
      </c>
      <c r="W32" s="60">
        <v>39215418</v>
      </c>
      <c r="X32" s="60">
        <v>46274205</v>
      </c>
      <c r="Y32" s="60">
        <v>-7058787</v>
      </c>
      <c r="Z32" s="140">
        <v>-15.25</v>
      </c>
      <c r="AA32" s="62">
        <v>46274205</v>
      </c>
    </row>
    <row r="33" spans="1:27" ht="12.75">
      <c r="A33" s="249" t="s">
        <v>165</v>
      </c>
      <c r="B33" s="182"/>
      <c r="C33" s="155">
        <v>35548477</v>
      </c>
      <c r="D33" s="155"/>
      <c r="E33" s="59">
        <v>17385676</v>
      </c>
      <c r="F33" s="60">
        <v>21114480</v>
      </c>
      <c r="G33" s="60">
        <v>15076622</v>
      </c>
      <c r="H33" s="60">
        <v>17246299</v>
      </c>
      <c r="I33" s="60">
        <v>16692327</v>
      </c>
      <c r="J33" s="60">
        <v>16692327</v>
      </c>
      <c r="K33" s="60">
        <v>16621616</v>
      </c>
      <c r="L33" s="60">
        <v>16739731</v>
      </c>
      <c r="M33" s="60">
        <v>16934029</v>
      </c>
      <c r="N33" s="60">
        <v>16934029</v>
      </c>
      <c r="O33" s="60">
        <v>16957445</v>
      </c>
      <c r="P33" s="60">
        <v>17122564</v>
      </c>
      <c r="Q33" s="60">
        <v>17279098</v>
      </c>
      <c r="R33" s="60">
        <v>17279098</v>
      </c>
      <c r="S33" s="60">
        <v>17524240</v>
      </c>
      <c r="T33" s="60">
        <v>17417917</v>
      </c>
      <c r="U33" s="60">
        <v>17579510</v>
      </c>
      <c r="V33" s="60">
        <v>17579510</v>
      </c>
      <c r="W33" s="60">
        <v>17579510</v>
      </c>
      <c r="X33" s="60">
        <v>21114480</v>
      </c>
      <c r="Y33" s="60">
        <v>-3534970</v>
      </c>
      <c r="Z33" s="140">
        <v>-16.74</v>
      </c>
      <c r="AA33" s="62">
        <v>21114480</v>
      </c>
    </row>
    <row r="34" spans="1:27" ht="12.75">
      <c r="A34" s="250" t="s">
        <v>58</v>
      </c>
      <c r="B34" s="251"/>
      <c r="C34" s="168">
        <f aca="true" t="shared" si="3" ref="C34:Y34">SUM(C29:C33)</f>
        <v>102794413</v>
      </c>
      <c r="D34" s="168">
        <f>SUM(D29:D33)</f>
        <v>0</v>
      </c>
      <c r="E34" s="72">
        <f t="shared" si="3"/>
        <v>84844225</v>
      </c>
      <c r="F34" s="73">
        <f t="shared" si="3"/>
        <v>91441735</v>
      </c>
      <c r="G34" s="73">
        <f t="shared" si="3"/>
        <v>64967493</v>
      </c>
      <c r="H34" s="73">
        <f t="shared" si="3"/>
        <v>55283916</v>
      </c>
      <c r="I34" s="73">
        <f t="shared" si="3"/>
        <v>46507565</v>
      </c>
      <c r="J34" s="73">
        <f t="shared" si="3"/>
        <v>46507565</v>
      </c>
      <c r="K34" s="73">
        <f t="shared" si="3"/>
        <v>42249631</v>
      </c>
      <c r="L34" s="73">
        <f t="shared" si="3"/>
        <v>43133374</v>
      </c>
      <c r="M34" s="73">
        <f t="shared" si="3"/>
        <v>44087746</v>
      </c>
      <c r="N34" s="73">
        <f t="shared" si="3"/>
        <v>44087746</v>
      </c>
      <c r="O34" s="73">
        <f t="shared" si="3"/>
        <v>41309559</v>
      </c>
      <c r="P34" s="73">
        <f t="shared" si="3"/>
        <v>45231062</v>
      </c>
      <c r="Q34" s="73">
        <f t="shared" si="3"/>
        <v>60588069</v>
      </c>
      <c r="R34" s="73">
        <f t="shared" si="3"/>
        <v>60588069</v>
      </c>
      <c r="S34" s="73">
        <f t="shared" si="3"/>
        <v>55844646</v>
      </c>
      <c r="T34" s="73">
        <f t="shared" si="3"/>
        <v>50394354</v>
      </c>
      <c r="U34" s="73">
        <f t="shared" si="3"/>
        <v>63019385</v>
      </c>
      <c r="V34" s="73">
        <f t="shared" si="3"/>
        <v>63019385</v>
      </c>
      <c r="W34" s="73">
        <f t="shared" si="3"/>
        <v>63019385</v>
      </c>
      <c r="X34" s="73">
        <f t="shared" si="3"/>
        <v>91441735</v>
      </c>
      <c r="Y34" s="73">
        <f t="shared" si="3"/>
        <v>-28422350</v>
      </c>
      <c r="Z34" s="170">
        <f>+IF(X34&lt;&gt;0,+(Y34/X34)*100,0)</f>
        <v>-31.082470165291593</v>
      </c>
      <c r="AA34" s="74">
        <f>SUM(AA29:AA33)</f>
        <v>91441735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124235810</v>
      </c>
      <c r="D37" s="155"/>
      <c r="E37" s="59">
        <v>130842407</v>
      </c>
      <c r="F37" s="60">
        <v>130487188</v>
      </c>
      <c r="G37" s="60">
        <v>137245732</v>
      </c>
      <c r="H37" s="60">
        <v>140690435</v>
      </c>
      <c r="I37" s="60">
        <v>140641698</v>
      </c>
      <c r="J37" s="60">
        <v>140641698</v>
      </c>
      <c r="K37" s="60">
        <v>140583435</v>
      </c>
      <c r="L37" s="60">
        <v>139008164</v>
      </c>
      <c r="M37" s="60">
        <v>132730764</v>
      </c>
      <c r="N37" s="60">
        <v>132730764</v>
      </c>
      <c r="O37" s="60">
        <v>132586403</v>
      </c>
      <c r="P37" s="60">
        <v>132358899</v>
      </c>
      <c r="Q37" s="60">
        <v>132132426</v>
      </c>
      <c r="R37" s="60">
        <v>132132426</v>
      </c>
      <c r="S37" s="60">
        <v>131901142</v>
      </c>
      <c r="T37" s="60">
        <v>130814903</v>
      </c>
      <c r="U37" s="60">
        <v>148524403</v>
      </c>
      <c r="V37" s="60">
        <v>148524403</v>
      </c>
      <c r="W37" s="60">
        <v>148524403</v>
      </c>
      <c r="X37" s="60">
        <v>130487188</v>
      </c>
      <c r="Y37" s="60">
        <v>18037215</v>
      </c>
      <c r="Z37" s="140">
        <v>13.82</v>
      </c>
      <c r="AA37" s="62">
        <v>130487188</v>
      </c>
    </row>
    <row r="38" spans="1:27" ht="12.75">
      <c r="A38" s="249" t="s">
        <v>165</v>
      </c>
      <c r="B38" s="182"/>
      <c r="C38" s="155">
        <v>89671953</v>
      </c>
      <c r="D38" s="155"/>
      <c r="E38" s="59">
        <v>111222573</v>
      </c>
      <c r="F38" s="60">
        <v>120518140</v>
      </c>
      <c r="G38" s="60">
        <v>98984832</v>
      </c>
      <c r="H38" s="60">
        <v>110154837</v>
      </c>
      <c r="I38" s="60">
        <v>111240376</v>
      </c>
      <c r="J38" s="60">
        <v>111240376</v>
      </c>
      <c r="K38" s="60">
        <v>112325184</v>
      </c>
      <c r="L38" s="60">
        <v>113409992</v>
      </c>
      <c r="M38" s="60">
        <v>114494800</v>
      </c>
      <c r="N38" s="60">
        <v>114494800</v>
      </c>
      <c r="O38" s="60">
        <v>114627407</v>
      </c>
      <c r="P38" s="60">
        <v>115702407</v>
      </c>
      <c r="Q38" s="60">
        <v>116778428</v>
      </c>
      <c r="R38" s="60">
        <v>116778428</v>
      </c>
      <c r="S38" s="60">
        <v>117856648</v>
      </c>
      <c r="T38" s="60">
        <v>118934869</v>
      </c>
      <c r="U38" s="60">
        <v>120013090</v>
      </c>
      <c r="V38" s="60">
        <v>120013090</v>
      </c>
      <c r="W38" s="60">
        <v>120013090</v>
      </c>
      <c r="X38" s="60">
        <v>120518140</v>
      </c>
      <c r="Y38" s="60">
        <v>-505050</v>
      </c>
      <c r="Z38" s="140">
        <v>-0.42</v>
      </c>
      <c r="AA38" s="62">
        <v>120518140</v>
      </c>
    </row>
    <row r="39" spans="1:27" ht="12.75">
      <c r="A39" s="250" t="s">
        <v>59</v>
      </c>
      <c r="B39" s="253"/>
      <c r="C39" s="168">
        <f aca="true" t="shared" si="4" ref="C39:Y39">SUM(C37:C38)</f>
        <v>213907763</v>
      </c>
      <c r="D39" s="168">
        <f>SUM(D37:D38)</f>
        <v>0</v>
      </c>
      <c r="E39" s="76">
        <f t="shared" si="4"/>
        <v>242064980</v>
      </c>
      <c r="F39" s="77">
        <f t="shared" si="4"/>
        <v>251005328</v>
      </c>
      <c r="G39" s="77">
        <f t="shared" si="4"/>
        <v>236230564</v>
      </c>
      <c r="H39" s="77">
        <f t="shared" si="4"/>
        <v>250845272</v>
      </c>
      <c r="I39" s="77">
        <f t="shared" si="4"/>
        <v>251882074</v>
      </c>
      <c r="J39" s="77">
        <f t="shared" si="4"/>
        <v>251882074</v>
      </c>
      <c r="K39" s="77">
        <f t="shared" si="4"/>
        <v>252908619</v>
      </c>
      <c r="L39" s="77">
        <f t="shared" si="4"/>
        <v>252418156</v>
      </c>
      <c r="M39" s="77">
        <f t="shared" si="4"/>
        <v>247225564</v>
      </c>
      <c r="N39" s="77">
        <f t="shared" si="4"/>
        <v>247225564</v>
      </c>
      <c r="O39" s="77">
        <f t="shared" si="4"/>
        <v>247213810</v>
      </c>
      <c r="P39" s="77">
        <f t="shared" si="4"/>
        <v>248061306</v>
      </c>
      <c r="Q39" s="77">
        <f t="shared" si="4"/>
        <v>248910854</v>
      </c>
      <c r="R39" s="77">
        <f t="shared" si="4"/>
        <v>248910854</v>
      </c>
      <c r="S39" s="77">
        <f t="shared" si="4"/>
        <v>249757790</v>
      </c>
      <c r="T39" s="77">
        <f t="shared" si="4"/>
        <v>249749772</v>
      </c>
      <c r="U39" s="77">
        <f t="shared" si="4"/>
        <v>268537493</v>
      </c>
      <c r="V39" s="77">
        <f t="shared" si="4"/>
        <v>268537493</v>
      </c>
      <c r="W39" s="77">
        <f t="shared" si="4"/>
        <v>268537493</v>
      </c>
      <c r="X39" s="77">
        <f t="shared" si="4"/>
        <v>251005328</v>
      </c>
      <c r="Y39" s="77">
        <f t="shared" si="4"/>
        <v>17532165</v>
      </c>
      <c r="Z39" s="212">
        <f>+IF(X39&lt;&gt;0,+(Y39/X39)*100,0)</f>
        <v>6.984778028297471</v>
      </c>
      <c r="AA39" s="79">
        <f>SUM(AA37:AA38)</f>
        <v>251005328</v>
      </c>
    </row>
    <row r="40" spans="1:27" ht="12.75">
      <c r="A40" s="250" t="s">
        <v>167</v>
      </c>
      <c r="B40" s="251"/>
      <c r="C40" s="168">
        <f aca="true" t="shared" si="5" ref="C40:Y40">+C34+C39</f>
        <v>316702176</v>
      </c>
      <c r="D40" s="168">
        <f>+D34+D39</f>
        <v>0</v>
      </c>
      <c r="E40" s="72">
        <f t="shared" si="5"/>
        <v>326909205</v>
      </c>
      <c r="F40" s="73">
        <f t="shared" si="5"/>
        <v>342447063</v>
      </c>
      <c r="G40" s="73">
        <f t="shared" si="5"/>
        <v>301198057</v>
      </c>
      <c r="H40" s="73">
        <f t="shared" si="5"/>
        <v>306129188</v>
      </c>
      <c r="I40" s="73">
        <f t="shared" si="5"/>
        <v>298389639</v>
      </c>
      <c r="J40" s="73">
        <f t="shared" si="5"/>
        <v>298389639</v>
      </c>
      <c r="K40" s="73">
        <f t="shared" si="5"/>
        <v>295158250</v>
      </c>
      <c r="L40" s="73">
        <f t="shared" si="5"/>
        <v>295551530</v>
      </c>
      <c r="M40" s="73">
        <f t="shared" si="5"/>
        <v>291313310</v>
      </c>
      <c r="N40" s="73">
        <f t="shared" si="5"/>
        <v>291313310</v>
      </c>
      <c r="O40" s="73">
        <f t="shared" si="5"/>
        <v>288523369</v>
      </c>
      <c r="P40" s="73">
        <f t="shared" si="5"/>
        <v>293292368</v>
      </c>
      <c r="Q40" s="73">
        <f t="shared" si="5"/>
        <v>309498923</v>
      </c>
      <c r="R40" s="73">
        <f t="shared" si="5"/>
        <v>309498923</v>
      </c>
      <c r="S40" s="73">
        <f t="shared" si="5"/>
        <v>305602436</v>
      </c>
      <c r="T40" s="73">
        <f t="shared" si="5"/>
        <v>300144126</v>
      </c>
      <c r="U40" s="73">
        <f t="shared" si="5"/>
        <v>331556878</v>
      </c>
      <c r="V40" s="73">
        <f t="shared" si="5"/>
        <v>331556878</v>
      </c>
      <c r="W40" s="73">
        <f t="shared" si="5"/>
        <v>331556878</v>
      </c>
      <c r="X40" s="73">
        <f t="shared" si="5"/>
        <v>342447063</v>
      </c>
      <c r="Y40" s="73">
        <f t="shared" si="5"/>
        <v>-10890185</v>
      </c>
      <c r="Z40" s="170">
        <f>+IF(X40&lt;&gt;0,+(Y40/X40)*100,0)</f>
        <v>-3.1801075776783634</v>
      </c>
      <c r="AA40" s="74">
        <f>+AA34+AA39</f>
        <v>342447063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767478330</v>
      </c>
      <c r="D42" s="257">
        <f>+D25-D40</f>
        <v>0</v>
      </c>
      <c r="E42" s="258">
        <f t="shared" si="6"/>
        <v>786203652</v>
      </c>
      <c r="F42" s="259">
        <f t="shared" si="6"/>
        <v>821686016</v>
      </c>
      <c r="G42" s="259">
        <f t="shared" si="6"/>
        <v>771622592</v>
      </c>
      <c r="H42" s="259">
        <f t="shared" si="6"/>
        <v>982969152</v>
      </c>
      <c r="I42" s="259">
        <f t="shared" si="6"/>
        <v>978243388</v>
      </c>
      <c r="J42" s="259">
        <f t="shared" si="6"/>
        <v>978243388</v>
      </c>
      <c r="K42" s="259">
        <f t="shared" si="6"/>
        <v>973236381</v>
      </c>
      <c r="L42" s="259">
        <f t="shared" si="6"/>
        <v>949929349</v>
      </c>
      <c r="M42" s="259">
        <f t="shared" si="6"/>
        <v>947909271</v>
      </c>
      <c r="N42" s="259">
        <f t="shared" si="6"/>
        <v>947909271</v>
      </c>
      <c r="O42" s="259">
        <f t="shared" si="6"/>
        <v>935810399</v>
      </c>
      <c r="P42" s="259">
        <f t="shared" si="6"/>
        <v>919155343</v>
      </c>
      <c r="Q42" s="259">
        <f t="shared" si="6"/>
        <v>912213709</v>
      </c>
      <c r="R42" s="259">
        <f t="shared" si="6"/>
        <v>912213709</v>
      </c>
      <c r="S42" s="259">
        <f t="shared" si="6"/>
        <v>903212871</v>
      </c>
      <c r="T42" s="259">
        <f t="shared" si="6"/>
        <v>976827662</v>
      </c>
      <c r="U42" s="259">
        <f t="shared" si="6"/>
        <v>940588632</v>
      </c>
      <c r="V42" s="259">
        <f t="shared" si="6"/>
        <v>940588632</v>
      </c>
      <c r="W42" s="259">
        <f t="shared" si="6"/>
        <v>940588632</v>
      </c>
      <c r="X42" s="259">
        <f t="shared" si="6"/>
        <v>821686016</v>
      </c>
      <c r="Y42" s="259">
        <f t="shared" si="6"/>
        <v>118902616</v>
      </c>
      <c r="Z42" s="260">
        <f>+IF(X42&lt;&gt;0,+(Y42/X42)*100,0)</f>
        <v>14.470565846894004</v>
      </c>
      <c r="AA42" s="261">
        <f>+AA25-AA40</f>
        <v>821686016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702478330</v>
      </c>
      <c r="D45" s="155"/>
      <c r="E45" s="59">
        <v>756503652</v>
      </c>
      <c r="F45" s="60">
        <v>753286016</v>
      </c>
      <c r="G45" s="60">
        <v>746622593</v>
      </c>
      <c r="H45" s="60">
        <v>917969151</v>
      </c>
      <c r="I45" s="60">
        <v>913243386</v>
      </c>
      <c r="J45" s="60">
        <v>913243386</v>
      </c>
      <c r="K45" s="60">
        <v>908236378</v>
      </c>
      <c r="L45" s="60">
        <v>884929350</v>
      </c>
      <c r="M45" s="60">
        <v>882909272</v>
      </c>
      <c r="N45" s="60">
        <v>882909272</v>
      </c>
      <c r="O45" s="60">
        <v>870810400</v>
      </c>
      <c r="P45" s="60">
        <v>854155343</v>
      </c>
      <c r="Q45" s="60">
        <v>847213708</v>
      </c>
      <c r="R45" s="60">
        <v>847213708</v>
      </c>
      <c r="S45" s="60">
        <v>838212872</v>
      </c>
      <c r="T45" s="60">
        <v>911827660</v>
      </c>
      <c r="U45" s="60">
        <v>875588633</v>
      </c>
      <c r="V45" s="60">
        <v>875588633</v>
      </c>
      <c r="W45" s="60">
        <v>875588633</v>
      </c>
      <c r="X45" s="60">
        <v>753286016</v>
      </c>
      <c r="Y45" s="60">
        <v>122302617</v>
      </c>
      <c r="Z45" s="139">
        <v>16.24</v>
      </c>
      <c r="AA45" s="62">
        <v>753286016</v>
      </c>
    </row>
    <row r="46" spans="1:27" ht="12.75">
      <c r="A46" s="249" t="s">
        <v>171</v>
      </c>
      <c r="B46" s="182"/>
      <c r="C46" s="155">
        <v>65000000</v>
      </c>
      <c r="D46" s="155"/>
      <c r="E46" s="59">
        <v>29700000</v>
      </c>
      <c r="F46" s="60">
        <v>68400000</v>
      </c>
      <c r="G46" s="60">
        <v>25000000</v>
      </c>
      <c r="H46" s="60">
        <v>65000000</v>
      </c>
      <c r="I46" s="60">
        <v>65000000</v>
      </c>
      <c r="J46" s="60">
        <v>65000000</v>
      </c>
      <c r="K46" s="60">
        <v>65000000</v>
      </c>
      <c r="L46" s="60">
        <v>65000000</v>
      </c>
      <c r="M46" s="60">
        <v>65000000</v>
      </c>
      <c r="N46" s="60">
        <v>65000000</v>
      </c>
      <c r="O46" s="60">
        <v>65000000</v>
      </c>
      <c r="P46" s="60">
        <v>65000000</v>
      </c>
      <c r="Q46" s="60">
        <v>65000000</v>
      </c>
      <c r="R46" s="60">
        <v>65000000</v>
      </c>
      <c r="S46" s="60">
        <v>65000000</v>
      </c>
      <c r="T46" s="60">
        <v>65000000</v>
      </c>
      <c r="U46" s="60">
        <v>65000000</v>
      </c>
      <c r="V46" s="60">
        <v>65000000</v>
      </c>
      <c r="W46" s="60">
        <v>65000000</v>
      </c>
      <c r="X46" s="60">
        <v>68400000</v>
      </c>
      <c r="Y46" s="60">
        <v>-3400000</v>
      </c>
      <c r="Z46" s="139">
        <v>-4.97</v>
      </c>
      <c r="AA46" s="62">
        <v>68400000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767478330</v>
      </c>
      <c r="D48" s="217">
        <f>SUM(D45:D47)</f>
        <v>0</v>
      </c>
      <c r="E48" s="264">
        <f t="shared" si="7"/>
        <v>786203652</v>
      </c>
      <c r="F48" s="219">
        <f t="shared" si="7"/>
        <v>821686016</v>
      </c>
      <c r="G48" s="219">
        <f t="shared" si="7"/>
        <v>771622593</v>
      </c>
      <c r="H48" s="219">
        <f t="shared" si="7"/>
        <v>982969151</v>
      </c>
      <c r="I48" s="219">
        <f t="shared" si="7"/>
        <v>978243386</v>
      </c>
      <c r="J48" s="219">
        <f t="shared" si="7"/>
        <v>978243386</v>
      </c>
      <c r="K48" s="219">
        <f t="shared" si="7"/>
        <v>973236378</v>
      </c>
      <c r="L48" s="219">
        <f t="shared" si="7"/>
        <v>949929350</v>
      </c>
      <c r="M48" s="219">
        <f t="shared" si="7"/>
        <v>947909272</v>
      </c>
      <c r="N48" s="219">
        <f t="shared" si="7"/>
        <v>947909272</v>
      </c>
      <c r="O48" s="219">
        <f t="shared" si="7"/>
        <v>935810400</v>
      </c>
      <c r="P48" s="219">
        <f t="shared" si="7"/>
        <v>919155343</v>
      </c>
      <c r="Q48" s="219">
        <f t="shared" si="7"/>
        <v>912213708</v>
      </c>
      <c r="R48" s="219">
        <f t="shared" si="7"/>
        <v>912213708</v>
      </c>
      <c r="S48" s="219">
        <f t="shared" si="7"/>
        <v>903212872</v>
      </c>
      <c r="T48" s="219">
        <f t="shared" si="7"/>
        <v>976827660</v>
      </c>
      <c r="U48" s="219">
        <f t="shared" si="7"/>
        <v>940588633</v>
      </c>
      <c r="V48" s="219">
        <f t="shared" si="7"/>
        <v>940588633</v>
      </c>
      <c r="W48" s="219">
        <f t="shared" si="7"/>
        <v>940588633</v>
      </c>
      <c r="X48" s="219">
        <f t="shared" si="7"/>
        <v>821686016</v>
      </c>
      <c r="Y48" s="219">
        <f t="shared" si="7"/>
        <v>118902617</v>
      </c>
      <c r="Z48" s="265">
        <f>+IF(X48&lt;&gt;0,+(Y48/X48)*100,0)</f>
        <v>14.470565968594991</v>
      </c>
      <c r="AA48" s="232">
        <f>SUM(AA45:AA47)</f>
        <v>821686016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104156724</v>
      </c>
      <c r="D6" s="155"/>
      <c r="E6" s="59">
        <v>109949436</v>
      </c>
      <c r="F6" s="60">
        <v>109167433</v>
      </c>
      <c r="G6" s="60">
        <v>8302768</v>
      </c>
      <c r="H6" s="60">
        <v>15282753</v>
      </c>
      <c r="I6" s="60">
        <v>13536970</v>
      </c>
      <c r="J6" s="60">
        <v>37122491</v>
      </c>
      <c r="K6" s="60">
        <v>5069917</v>
      </c>
      <c r="L6" s="60">
        <v>8323677</v>
      </c>
      <c r="M6" s="60">
        <v>10501372</v>
      </c>
      <c r="N6" s="60">
        <v>23894966</v>
      </c>
      <c r="O6" s="60">
        <v>8529676</v>
      </c>
      <c r="P6" s="60">
        <v>8604222</v>
      </c>
      <c r="Q6" s="60">
        <v>8847121</v>
      </c>
      <c r="R6" s="60">
        <v>25981019</v>
      </c>
      <c r="S6" s="60">
        <v>8931882</v>
      </c>
      <c r="T6" s="60">
        <v>3390051</v>
      </c>
      <c r="U6" s="60">
        <v>8908751</v>
      </c>
      <c r="V6" s="60">
        <v>21230684</v>
      </c>
      <c r="W6" s="60">
        <v>108229160</v>
      </c>
      <c r="X6" s="60">
        <v>109167433</v>
      </c>
      <c r="Y6" s="60">
        <v>-938273</v>
      </c>
      <c r="Z6" s="140">
        <v>-0.86</v>
      </c>
      <c r="AA6" s="62">
        <v>109167433</v>
      </c>
    </row>
    <row r="7" spans="1:27" ht="12.75">
      <c r="A7" s="249" t="s">
        <v>32</v>
      </c>
      <c r="B7" s="182"/>
      <c r="C7" s="155">
        <v>211983349</v>
      </c>
      <c r="D7" s="155"/>
      <c r="E7" s="59">
        <v>225485384</v>
      </c>
      <c r="F7" s="60">
        <v>235138907</v>
      </c>
      <c r="G7" s="60">
        <v>23930669</v>
      </c>
      <c r="H7" s="60">
        <v>29231928</v>
      </c>
      <c r="I7" s="60">
        <v>28289490</v>
      </c>
      <c r="J7" s="60">
        <v>81452087</v>
      </c>
      <c r="K7" s="60">
        <v>11872678</v>
      </c>
      <c r="L7" s="60">
        <v>22937494</v>
      </c>
      <c r="M7" s="60">
        <v>28693421</v>
      </c>
      <c r="N7" s="60">
        <v>63503593</v>
      </c>
      <c r="O7" s="60">
        <v>24226043</v>
      </c>
      <c r="P7" s="60">
        <v>28554850</v>
      </c>
      <c r="Q7" s="60">
        <v>27104009</v>
      </c>
      <c r="R7" s="60">
        <v>79884902</v>
      </c>
      <c r="S7" s="60">
        <v>25327910</v>
      </c>
      <c r="T7" s="60">
        <v>12600010</v>
      </c>
      <c r="U7" s="60">
        <v>27424287</v>
      </c>
      <c r="V7" s="60">
        <v>65352207</v>
      </c>
      <c r="W7" s="60">
        <v>290192789</v>
      </c>
      <c r="X7" s="60">
        <v>235138907</v>
      </c>
      <c r="Y7" s="60">
        <v>55053882</v>
      </c>
      <c r="Z7" s="140">
        <v>23.41</v>
      </c>
      <c r="AA7" s="62">
        <v>235138907</v>
      </c>
    </row>
    <row r="8" spans="1:27" ht="12.75">
      <c r="A8" s="249" t="s">
        <v>178</v>
      </c>
      <c r="B8" s="182"/>
      <c r="C8" s="155">
        <v>40549530</v>
      </c>
      <c r="D8" s="155"/>
      <c r="E8" s="59">
        <v>29014827</v>
      </c>
      <c r="F8" s="60">
        <v>24032907</v>
      </c>
      <c r="G8" s="60">
        <v>17618067</v>
      </c>
      <c r="H8" s="60">
        <v>1706830</v>
      </c>
      <c r="I8" s="60">
        <v>729174</v>
      </c>
      <c r="J8" s="60">
        <v>20054071</v>
      </c>
      <c r="K8" s="60">
        <v>1174020</v>
      </c>
      <c r="L8" s="60">
        <v>1567349</v>
      </c>
      <c r="M8" s="60">
        <v>3890752</v>
      </c>
      <c r="N8" s="60">
        <v>6632121</v>
      </c>
      <c r="O8" s="60">
        <v>1914964</v>
      </c>
      <c r="P8" s="60">
        <v>1913593</v>
      </c>
      <c r="Q8" s="60">
        <v>2359089</v>
      </c>
      <c r="R8" s="60">
        <v>6187646</v>
      </c>
      <c r="S8" s="60">
        <v>2471263</v>
      </c>
      <c r="T8" s="60">
        <v>1758559</v>
      </c>
      <c r="U8" s="60">
        <v>1109682</v>
      </c>
      <c r="V8" s="60">
        <v>5339504</v>
      </c>
      <c r="W8" s="60">
        <v>38213342</v>
      </c>
      <c r="X8" s="60">
        <v>24032907</v>
      </c>
      <c r="Y8" s="60">
        <v>14180435</v>
      </c>
      <c r="Z8" s="140">
        <v>59</v>
      </c>
      <c r="AA8" s="62">
        <v>24032907</v>
      </c>
    </row>
    <row r="9" spans="1:27" ht="12.75">
      <c r="A9" s="249" t="s">
        <v>179</v>
      </c>
      <c r="B9" s="182"/>
      <c r="C9" s="155">
        <v>97769862</v>
      </c>
      <c r="D9" s="155"/>
      <c r="E9" s="59">
        <v>104229657</v>
      </c>
      <c r="F9" s="60">
        <v>87382127</v>
      </c>
      <c r="G9" s="60">
        <v>26764000</v>
      </c>
      <c r="H9" s="60">
        <v>4720974</v>
      </c>
      <c r="I9" s="60">
        <v>2639704</v>
      </c>
      <c r="J9" s="60">
        <v>34124678</v>
      </c>
      <c r="K9" s="60">
        <v>2761000</v>
      </c>
      <c r="L9" s="60">
        <v>12201980</v>
      </c>
      <c r="M9" s="60">
        <v>27760297</v>
      </c>
      <c r="N9" s="60">
        <v>42723277</v>
      </c>
      <c r="O9" s="60">
        <v>525000</v>
      </c>
      <c r="P9" s="60">
        <v>8563642</v>
      </c>
      <c r="Q9" s="60">
        <v>25675748</v>
      </c>
      <c r="R9" s="60">
        <v>34764390</v>
      </c>
      <c r="S9" s="60">
        <v>405753</v>
      </c>
      <c r="T9" s="60">
        <v>5174884</v>
      </c>
      <c r="U9" s="60">
        <v>-340000</v>
      </c>
      <c r="V9" s="60">
        <v>5240637</v>
      </c>
      <c r="W9" s="60">
        <v>116852982</v>
      </c>
      <c r="X9" s="60">
        <v>87382127</v>
      </c>
      <c r="Y9" s="60">
        <v>29470855</v>
      </c>
      <c r="Z9" s="140">
        <v>33.73</v>
      </c>
      <c r="AA9" s="62">
        <v>87382127</v>
      </c>
    </row>
    <row r="10" spans="1:27" ht="12.75">
      <c r="A10" s="249" t="s">
        <v>180</v>
      </c>
      <c r="B10" s="182"/>
      <c r="C10" s="155">
        <v>48956549</v>
      </c>
      <c r="D10" s="155"/>
      <c r="E10" s="59">
        <v>56960287</v>
      </c>
      <c r="F10" s="60">
        <v>75546872</v>
      </c>
      <c r="G10" s="60">
        <v>9000000</v>
      </c>
      <c r="H10" s="60">
        <v>4000000</v>
      </c>
      <c r="I10" s="60"/>
      <c r="J10" s="60">
        <v>13000000</v>
      </c>
      <c r="K10" s="60"/>
      <c r="L10" s="60">
        <v>8082030</v>
      </c>
      <c r="M10" s="60">
        <v>9607000</v>
      </c>
      <c r="N10" s="60">
        <v>17689030</v>
      </c>
      <c r="O10" s="60"/>
      <c r="P10" s="60"/>
      <c r="Q10" s="60">
        <v>12805908</v>
      </c>
      <c r="R10" s="60">
        <v>12805908</v>
      </c>
      <c r="S10" s="60">
        <v>-6920375</v>
      </c>
      <c r="T10" s="60">
        <v>6920375</v>
      </c>
      <c r="U10" s="60">
        <v>340000</v>
      </c>
      <c r="V10" s="60">
        <v>340000</v>
      </c>
      <c r="W10" s="60">
        <v>43834938</v>
      </c>
      <c r="X10" s="60">
        <v>75546872</v>
      </c>
      <c r="Y10" s="60">
        <v>-31711934</v>
      </c>
      <c r="Z10" s="140">
        <v>-41.98</v>
      </c>
      <c r="AA10" s="62">
        <v>75546872</v>
      </c>
    </row>
    <row r="11" spans="1:27" ht="12.75">
      <c r="A11" s="249" t="s">
        <v>181</v>
      </c>
      <c r="B11" s="182"/>
      <c r="C11" s="155">
        <v>13984128</v>
      </c>
      <c r="D11" s="155"/>
      <c r="E11" s="59">
        <v>8806565</v>
      </c>
      <c r="F11" s="60">
        <v>12846270</v>
      </c>
      <c r="G11" s="60">
        <v>1209701</v>
      </c>
      <c r="H11" s="60">
        <v>953899</v>
      </c>
      <c r="I11" s="60">
        <v>914912</v>
      </c>
      <c r="J11" s="60">
        <v>3078512</v>
      </c>
      <c r="K11" s="60">
        <v>546960</v>
      </c>
      <c r="L11" s="60">
        <v>1169867</v>
      </c>
      <c r="M11" s="60">
        <v>895462</v>
      </c>
      <c r="N11" s="60">
        <v>2612289</v>
      </c>
      <c r="O11" s="60">
        <v>2532210</v>
      </c>
      <c r="P11" s="60">
        <v>828888</v>
      </c>
      <c r="Q11" s="60">
        <v>929705</v>
      </c>
      <c r="R11" s="60">
        <v>4290803</v>
      </c>
      <c r="S11" s="60">
        <v>619756</v>
      </c>
      <c r="T11" s="60">
        <v>2136337</v>
      </c>
      <c r="U11" s="60">
        <v>1474847</v>
      </c>
      <c r="V11" s="60">
        <v>4230940</v>
      </c>
      <c r="W11" s="60">
        <v>14212544</v>
      </c>
      <c r="X11" s="60">
        <v>12846270</v>
      </c>
      <c r="Y11" s="60">
        <v>1366274</v>
      </c>
      <c r="Z11" s="140">
        <v>10.64</v>
      </c>
      <c r="AA11" s="62">
        <v>12846270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-381561391</v>
      </c>
      <c r="D14" s="155"/>
      <c r="E14" s="59">
        <v>-429794751</v>
      </c>
      <c r="F14" s="60">
        <v>-439304256</v>
      </c>
      <c r="G14" s="60">
        <v>-39580274</v>
      </c>
      <c r="H14" s="60">
        <v>-33545585</v>
      </c>
      <c r="I14" s="60">
        <v>-46912637</v>
      </c>
      <c r="J14" s="60">
        <v>-120038496</v>
      </c>
      <c r="K14" s="60">
        <v>-25206038</v>
      </c>
      <c r="L14" s="60">
        <v>-38163820</v>
      </c>
      <c r="M14" s="60">
        <v>-47473747</v>
      </c>
      <c r="N14" s="60">
        <v>-110843605</v>
      </c>
      <c r="O14" s="60">
        <v>-29725391</v>
      </c>
      <c r="P14" s="60">
        <v>-40653876</v>
      </c>
      <c r="Q14" s="60">
        <v>-49811618</v>
      </c>
      <c r="R14" s="60">
        <v>-120190885</v>
      </c>
      <c r="S14" s="60">
        <v>-26710460</v>
      </c>
      <c r="T14" s="60">
        <v>-25251423</v>
      </c>
      <c r="U14" s="60">
        <v>-46912222</v>
      </c>
      <c r="V14" s="60">
        <v>-98874105</v>
      </c>
      <c r="W14" s="60">
        <v>-449947091</v>
      </c>
      <c r="X14" s="60">
        <v>-439304256</v>
      </c>
      <c r="Y14" s="60">
        <v>-10642835</v>
      </c>
      <c r="Z14" s="140">
        <v>2.42</v>
      </c>
      <c r="AA14" s="62">
        <v>-439304256</v>
      </c>
    </row>
    <row r="15" spans="1:27" ht="12.75">
      <c r="A15" s="249" t="s">
        <v>40</v>
      </c>
      <c r="B15" s="182"/>
      <c r="C15" s="155">
        <v>-23900903</v>
      </c>
      <c r="D15" s="155"/>
      <c r="E15" s="59">
        <v>-15317550</v>
      </c>
      <c r="F15" s="60">
        <v>-15063318</v>
      </c>
      <c r="G15" s="60">
        <v>-88743</v>
      </c>
      <c r="H15" s="60">
        <v>-97366</v>
      </c>
      <c r="I15" s="60">
        <v>-93870</v>
      </c>
      <c r="J15" s="60">
        <v>-279979</v>
      </c>
      <c r="K15" s="60">
        <v>-84344</v>
      </c>
      <c r="L15" s="60">
        <v>-818401</v>
      </c>
      <c r="M15" s="60">
        <v>-6628129</v>
      </c>
      <c r="N15" s="60">
        <v>-7530874</v>
      </c>
      <c r="O15" s="60">
        <v>-138749</v>
      </c>
      <c r="P15" s="60">
        <v>-110192</v>
      </c>
      <c r="Q15" s="60">
        <v>-111223</v>
      </c>
      <c r="R15" s="60">
        <v>-360164</v>
      </c>
      <c r="S15" s="60">
        <v>-106412</v>
      </c>
      <c r="T15" s="60">
        <v>-642039</v>
      </c>
      <c r="U15" s="60">
        <v>-6126972</v>
      </c>
      <c r="V15" s="60">
        <v>-6875423</v>
      </c>
      <c r="W15" s="60">
        <v>-15046440</v>
      </c>
      <c r="X15" s="60">
        <v>-15063318</v>
      </c>
      <c r="Y15" s="60">
        <v>16878</v>
      </c>
      <c r="Z15" s="140">
        <v>-0.11</v>
      </c>
      <c r="AA15" s="62">
        <v>-15063318</v>
      </c>
    </row>
    <row r="16" spans="1:27" ht="12.75">
      <c r="A16" s="249" t="s">
        <v>42</v>
      </c>
      <c r="B16" s="182"/>
      <c r="C16" s="155">
        <v>-4200000</v>
      </c>
      <c r="D16" s="155"/>
      <c r="E16" s="59">
        <v>-3631670</v>
      </c>
      <c r="F16" s="60">
        <v>-4231670</v>
      </c>
      <c r="G16" s="60">
        <v>-875000</v>
      </c>
      <c r="H16" s="60"/>
      <c r="I16" s="60"/>
      <c r="J16" s="60">
        <v>-875000</v>
      </c>
      <c r="K16" s="60">
        <v>-875000</v>
      </c>
      <c r="L16" s="60"/>
      <c r="M16" s="60">
        <v>-1750000</v>
      </c>
      <c r="N16" s="60">
        <v>-2625000</v>
      </c>
      <c r="O16" s="60"/>
      <c r="P16" s="60"/>
      <c r="Q16" s="60"/>
      <c r="R16" s="60"/>
      <c r="S16" s="60">
        <v>-500000</v>
      </c>
      <c r="T16" s="60"/>
      <c r="U16" s="60"/>
      <c r="V16" s="60">
        <v>-500000</v>
      </c>
      <c r="W16" s="60">
        <v>-4000000</v>
      </c>
      <c r="X16" s="60">
        <v>-4231670</v>
      </c>
      <c r="Y16" s="60">
        <v>231670</v>
      </c>
      <c r="Z16" s="140">
        <v>-5.47</v>
      </c>
      <c r="AA16" s="62">
        <v>-4231670</v>
      </c>
    </row>
    <row r="17" spans="1:27" ht="12.75">
      <c r="A17" s="250" t="s">
        <v>185</v>
      </c>
      <c r="B17" s="251"/>
      <c r="C17" s="168">
        <f aca="true" t="shared" si="0" ref="C17:Y17">SUM(C6:C16)</f>
        <v>107737848</v>
      </c>
      <c r="D17" s="168">
        <f t="shared" si="0"/>
        <v>0</v>
      </c>
      <c r="E17" s="72">
        <f t="shared" si="0"/>
        <v>85702185</v>
      </c>
      <c r="F17" s="73">
        <f t="shared" si="0"/>
        <v>85515272</v>
      </c>
      <c r="G17" s="73">
        <f t="shared" si="0"/>
        <v>46281188</v>
      </c>
      <c r="H17" s="73">
        <f t="shared" si="0"/>
        <v>22253433</v>
      </c>
      <c r="I17" s="73">
        <f t="shared" si="0"/>
        <v>-896257</v>
      </c>
      <c r="J17" s="73">
        <f t="shared" si="0"/>
        <v>67638364</v>
      </c>
      <c r="K17" s="73">
        <f t="shared" si="0"/>
        <v>-4740807</v>
      </c>
      <c r="L17" s="73">
        <f t="shared" si="0"/>
        <v>15300176</v>
      </c>
      <c r="M17" s="73">
        <f t="shared" si="0"/>
        <v>25496428</v>
      </c>
      <c r="N17" s="73">
        <f t="shared" si="0"/>
        <v>36055797</v>
      </c>
      <c r="O17" s="73">
        <f t="shared" si="0"/>
        <v>7863753</v>
      </c>
      <c r="P17" s="73">
        <f t="shared" si="0"/>
        <v>7701127</v>
      </c>
      <c r="Q17" s="73">
        <f t="shared" si="0"/>
        <v>27798739</v>
      </c>
      <c r="R17" s="73">
        <f t="shared" si="0"/>
        <v>43363619</v>
      </c>
      <c r="S17" s="73">
        <f t="shared" si="0"/>
        <v>3519317</v>
      </c>
      <c r="T17" s="73">
        <f t="shared" si="0"/>
        <v>6086754</v>
      </c>
      <c r="U17" s="73">
        <f t="shared" si="0"/>
        <v>-14121627</v>
      </c>
      <c r="V17" s="73">
        <f t="shared" si="0"/>
        <v>-4515556</v>
      </c>
      <c r="W17" s="73">
        <f t="shared" si="0"/>
        <v>142542224</v>
      </c>
      <c r="X17" s="73">
        <f t="shared" si="0"/>
        <v>85515272</v>
      </c>
      <c r="Y17" s="73">
        <f t="shared" si="0"/>
        <v>57026952</v>
      </c>
      <c r="Z17" s="170">
        <f>+IF(X17&lt;&gt;0,+(Y17/X17)*100,0)</f>
        <v>66.68627797851126</v>
      </c>
      <c r="AA17" s="74">
        <f>SUM(AA6:AA16)</f>
        <v>85515272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635632</v>
      </c>
      <c r="D21" s="155"/>
      <c r="E21" s="59">
        <v>222780</v>
      </c>
      <c r="F21" s="60">
        <v>1223000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1223000</v>
      </c>
      <c r="Y21" s="159">
        <v>-1223000</v>
      </c>
      <c r="Z21" s="141">
        <v>-100</v>
      </c>
      <c r="AA21" s="225">
        <v>1223000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39578</v>
      </c>
      <c r="D23" s="157"/>
      <c r="E23" s="59"/>
      <c r="F23" s="60">
        <v>3406</v>
      </c>
      <c r="G23" s="159">
        <v>-39578</v>
      </c>
      <c r="H23" s="159">
        <v>36171</v>
      </c>
      <c r="I23" s="159"/>
      <c r="J23" s="60">
        <v>-3407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-3407</v>
      </c>
      <c r="X23" s="60">
        <v>3406</v>
      </c>
      <c r="Y23" s="159">
        <v>-6813</v>
      </c>
      <c r="Z23" s="141">
        <v>-200.03</v>
      </c>
      <c r="AA23" s="225">
        <v>3406</v>
      </c>
    </row>
    <row r="24" spans="1:27" ht="12.75">
      <c r="A24" s="249" t="s">
        <v>190</v>
      </c>
      <c r="B24" s="182"/>
      <c r="C24" s="155">
        <v>30072799</v>
      </c>
      <c r="D24" s="155"/>
      <c r="E24" s="59"/>
      <c r="F24" s="60">
        <v>-771783</v>
      </c>
      <c r="G24" s="60"/>
      <c r="H24" s="60">
        <v>-389931</v>
      </c>
      <c r="I24" s="60"/>
      <c r="J24" s="60">
        <v>-389931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-389931</v>
      </c>
      <c r="X24" s="60">
        <v>-771783</v>
      </c>
      <c r="Y24" s="60">
        <v>381852</v>
      </c>
      <c r="Z24" s="140">
        <v>-49.48</v>
      </c>
      <c r="AA24" s="62">
        <v>-771783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-91519245</v>
      </c>
      <c r="D26" s="155"/>
      <c r="E26" s="59">
        <v>-115473309</v>
      </c>
      <c r="F26" s="60">
        <v>-135877339</v>
      </c>
      <c r="G26" s="60">
        <v>-38277900</v>
      </c>
      <c r="H26" s="60">
        <v>-10662902</v>
      </c>
      <c r="I26" s="60">
        <v>-12373772</v>
      </c>
      <c r="J26" s="60">
        <v>-61314574</v>
      </c>
      <c r="K26" s="60">
        <v>-2507567</v>
      </c>
      <c r="L26" s="60">
        <v>-9634171</v>
      </c>
      <c r="M26" s="60">
        <v>-12569483</v>
      </c>
      <c r="N26" s="60">
        <v>-24711221</v>
      </c>
      <c r="O26" s="60">
        <v>-5479071</v>
      </c>
      <c r="P26" s="60">
        <v>-8082442</v>
      </c>
      <c r="Q26" s="60">
        <v>-10941582</v>
      </c>
      <c r="R26" s="60">
        <v>-24503095</v>
      </c>
      <c r="S26" s="60">
        <v>-7085468</v>
      </c>
      <c r="T26" s="60">
        <v>-16631186</v>
      </c>
      <c r="U26" s="60">
        <v>-9060211</v>
      </c>
      <c r="V26" s="60">
        <v>-32776865</v>
      </c>
      <c r="W26" s="60">
        <v>-143305755</v>
      </c>
      <c r="X26" s="60">
        <v>-135877339</v>
      </c>
      <c r="Y26" s="60">
        <v>-7428416</v>
      </c>
      <c r="Z26" s="140">
        <v>5.47</v>
      </c>
      <c r="AA26" s="62">
        <v>-135877339</v>
      </c>
    </row>
    <row r="27" spans="1:27" ht="12.75">
      <c r="A27" s="250" t="s">
        <v>192</v>
      </c>
      <c r="B27" s="251"/>
      <c r="C27" s="168">
        <f aca="true" t="shared" si="1" ref="C27:Y27">SUM(C21:C26)</f>
        <v>-60771236</v>
      </c>
      <c r="D27" s="168">
        <f>SUM(D21:D26)</f>
        <v>0</v>
      </c>
      <c r="E27" s="72">
        <f t="shared" si="1"/>
        <v>-115250529</v>
      </c>
      <c r="F27" s="73">
        <f t="shared" si="1"/>
        <v>-135422716</v>
      </c>
      <c r="G27" s="73">
        <f t="shared" si="1"/>
        <v>-38317478</v>
      </c>
      <c r="H27" s="73">
        <f t="shared" si="1"/>
        <v>-11016662</v>
      </c>
      <c r="I27" s="73">
        <f t="shared" si="1"/>
        <v>-12373772</v>
      </c>
      <c r="J27" s="73">
        <f t="shared" si="1"/>
        <v>-61707912</v>
      </c>
      <c r="K27" s="73">
        <f t="shared" si="1"/>
        <v>-2507567</v>
      </c>
      <c r="L27" s="73">
        <f t="shared" si="1"/>
        <v>-9634171</v>
      </c>
      <c r="M27" s="73">
        <f t="shared" si="1"/>
        <v>-12569483</v>
      </c>
      <c r="N27" s="73">
        <f t="shared" si="1"/>
        <v>-24711221</v>
      </c>
      <c r="O27" s="73">
        <f t="shared" si="1"/>
        <v>-5479071</v>
      </c>
      <c r="P27" s="73">
        <f t="shared" si="1"/>
        <v>-8082442</v>
      </c>
      <c r="Q27" s="73">
        <f t="shared" si="1"/>
        <v>-10941582</v>
      </c>
      <c r="R27" s="73">
        <f t="shared" si="1"/>
        <v>-24503095</v>
      </c>
      <c r="S27" s="73">
        <f t="shared" si="1"/>
        <v>-7085468</v>
      </c>
      <c r="T27" s="73">
        <f t="shared" si="1"/>
        <v>-16631186</v>
      </c>
      <c r="U27" s="73">
        <f t="shared" si="1"/>
        <v>-9060211</v>
      </c>
      <c r="V27" s="73">
        <f t="shared" si="1"/>
        <v>-32776865</v>
      </c>
      <c r="W27" s="73">
        <f t="shared" si="1"/>
        <v>-143699093</v>
      </c>
      <c r="X27" s="73">
        <f t="shared" si="1"/>
        <v>-135422716</v>
      </c>
      <c r="Y27" s="73">
        <f t="shared" si="1"/>
        <v>-8276377</v>
      </c>
      <c r="Z27" s="170">
        <f>+IF(X27&lt;&gt;0,+(Y27/X27)*100,0)</f>
        <v>6.111513078795436</v>
      </c>
      <c r="AA27" s="74">
        <f>SUM(AA21:AA26)</f>
        <v>-135422716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20000000</v>
      </c>
      <c r="D32" s="155"/>
      <c r="E32" s="59">
        <v>24998191</v>
      </c>
      <c r="F32" s="60">
        <v>24999595</v>
      </c>
      <c r="G32" s="60"/>
      <c r="H32" s="60"/>
      <c r="I32" s="60"/>
      <c r="J32" s="60"/>
      <c r="K32" s="60"/>
      <c r="L32" s="60"/>
      <c r="M32" s="60">
        <v>344665</v>
      </c>
      <c r="N32" s="60">
        <v>344665</v>
      </c>
      <c r="O32" s="60">
        <v>174322</v>
      </c>
      <c r="P32" s="60"/>
      <c r="Q32" s="60"/>
      <c r="R32" s="60">
        <v>174322</v>
      </c>
      <c r="S32" s="60"/>
      <c r="T32" s="60"/>
      <c r="U32" s="60">
        <v>24479203</v>
      </c>
      <c r="V32" s="60">
        <v>24479203</v>
      </c>
      <c r="W32" s="60">
        <v>24998190</v>
      </c>
      <c r="X32" s="60">
        <v>24999595</v>
      </c>
      <c r="Y32" s="60">
        <v>-1405</v>
      </c>
      <c r="Z32" s="140">
        <v>-0.01</v>
      </c>
      <c r="AA32" s="62">
        <v>24999595</v>
      </c>
    </row>
    <row r="33" spans="1:27" ht="12.75">
      <c r="A33" s="249" t="s">
        <v>196</v>
      </c>
      <c r="B33" s="182"/>
      <c r="C33" s="155">
        <v>307249</v>
      </c>
      <c r="D33" s="155"/>
      <c r="E33" s="59">
        <v>74546</v>
      </c>
      <c r="F33" s="60">
        <v>324087</v>
      </c>
      <c r="G33" s="60">
        <v>346733</v>
      </c>
      <c r="H33" s="159">
        <v>-273215</v>
      </c>
      <c r="I33" s="159">
        <v>95915</v>
      </c>
      <c r="J33" s="159">
        <v>169433</v>
      </c>
      <c r="K33" s="60">
        <v>19739</v>
      </c>
      <c r="L33" s="60">
        <v>-3903</v>
      </c>
      <c r="M33" s="60">
        <v>10285</v>
      </c>
      <c r="N33" s="60">
        <v>26121</v>
      </c>
      <c r="O33" s="159">
        <v>6017</v>
      </c>
      <c r="P33" s="159">
        <v>8404</v>
      </c>
      <c r="Q33" s="159">
        <v>21851</v>
      </c>
      <c r="R33" s="60">
        <v>36272</v>
      </c>
      <c r="S33" s="60">
        <v>34666</v>
      </c>
      <c r="T33" s="60">
        <v>22772</v>
      </c>
      <c r="U33" s="60">
        <v>21270</v>
      </c>
      <c r="V33" s="159">
        <v>78708</v>
      </c>
      <c r="W33" s="159">
        <v>310534</v>
      </c>
      <c r="X33" s="159">
        <v>324087</v>
      </c>
      <c r="Y33" s="60">
        <v>-13553</v>
      </c>
      <c r="Z33" s="140">
        <v>-4.18</v>
      </c>
      <c r="AA33" s="62">
        <v>324087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-14696112</v>
      </c>
      <c r="D35" s="155"/>
      <c r="E35" s="59">
        <v>-17128299</v>
      </c>
      <c r="F35" s="60">
        <v>-17486908</v>
      </c>
      <c r="G35" s="60">
        <v>-53863</v>
      </c>
      <c r="H35" s="60">
        <v>-45241</v>
      </c>
      <c r="I35" s="60">
        <v>-48737</v>
      </c>
      <c r="J35" s="60">
        <v>-147841</v>
      </c>
      <c r="K35" s="60">
        <v>-58263</v>
      </c>
      <c r="L35" s="60">
        <v>-1575271</v>
      </c>
      <c r="M35" s="60">
        <v>-6622065</v>
      </c>
      <c r="N35" s="60">
        <v>-8255599</v>
      </c>
      <c r="O35" s="60">
        <v>-318684</v>
      </c>
      <c r="P35" s="60">
        <v>-227504</v>
      </c>
      <c r="Q35" s="60">
        <v>-226473</v>
      </c>
      <c r="R35" s="60">
        <v>-772661</v>
      </c>
      <c r="S35" s="60">
        <v>-231284</v>
      </c>
      <c r="T35" s="60">
        <v>-1086239</v>
      </c>
      <c r="U35" s="60">
        <v>-6769704</v>
      </c>
      <c r="V35" s="60">
        <v>-8087227</v>
      </c>
      <c r="W35" s="60">
        <v>-17263328</v>
      </c>
      <c r="X35" s="60">
        <v>-17486908</v>
      </c>
      <c r="Y35" s="60">
        <v>223580</v>
      </c>
      <c r="Z35" s="140">
        <v>-1.28</v>
      </c>
      <c r="AA35" s="62">
        <v>-17486908</v>
      </c>
    </row>
    <row r="36" spans="1:27" ht="12.75">
      <c r="A36" s="250" t="s">
        <v>198</v>
      </c>
      <c r="B36" s="251"/>
      <c r="C36" s="168">
        <f aca="true" t="shared" si="2" ref="C36:Y36">SUM(C31:C35)</f>
        <v>5611137</v>
      </c>
      <c r="D36" s="168">
        <f>SUM(D31:D35)</f>
        <v>0</v>
      </c>
      <c r="E36" s="72">
        <f t="shared" si="2"/>
        <v>7944438</v>
      </c>
      <c r="F36" s="73">
        <f t="shared" si="2"/>
        <v>7836774</v>
      </c>
      <c r="G36" s="73">
        <f t="shared" si="2"/>
        <v>292870</v>
      </c>
      <c r="H36" s="73">
        <f t="shared" si="2"/>
        <v>-318456</v>
      </c>
      <c r="I36" s="73">
        <f t="shared" si="2"/>
        <v>47178</v>
      </c>
      <c r="J36" s="73">
        <f t="shared" si="2"/>
        <v>21592</v>
      </c>
      <c r="K36" s="73">
        <f t="shared" si="2"/>
        <v>-38524</v>
      </c>
      <c r="L36" s="73">
        <f t="shared" si="2"/>
        <v>-1579174</v>
      </c>
      <c r="M36" s="73">
        <f t="shared" si="2"/>
        <v>-6267115</v>
      </c>
      <c r="N36" s="73">
        <f t="shared" si="2"/>
        <v>-7884813</v>
      </c>
      <c r="O36" s="73">
        <f t="shared" si="2"/>
        <v>-138345</v>
      </c>
      <c r="P36" s="73">
        <f t="shared" si="2"/>
        <v>-219100</v>
      </c>
      <c r="Q36" s="73">
        <f t="shared" si="2"/>
        <v>-204622</v>
      </c>
      <c r="R36" s="73">
        <f t="shared" si="2"/>
        <v>-562067</v>
      </c>
      <c r="S36" s="73">
        <f t="shared" si="2"/>
        <v>-196618</v>
      </c>
      <c r="T36" s="73">
        <f t="shared" si="2"/>
        <v>-1063467</v>
      </c>
      <c r="U36" s="73">
        <f t="shared" si="2"/>
        <v>17730769</v>
      </c>
      <c r="V36" s="73">
        <f t="shared" si="2"/>
        <v>16470684</v>
      </c>
      <c r="W36" s="73">
        <f t="shared" si="2"/>
        <v>8045396</v>
      </c>
      <c r="X36" s="73">
        <f t="shared" si="2"/>
        <v>7836774</v>
      </c>
      <c r="Y36" s="73">
        <f t="shared" si="2"/>
        <v>208622</v>
      </c>
      <c r="Z36" s="170">
        <f>+IF(X36&lt;&gt;0,+(Y36/X36)*100,0)</f>
        <v>2.6620902937867035</v>
      </c>
      <c r="AA36" s="74">
        <f>SUM(AA31:AA35)</f>
        <v>7836774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52577749</v>
      </c>
      <c r="D38" s="153">
        <f>+D17+D27+D36</f>
        <v>0</v>
      </c>
      <c r="E38" s="99">
        <f t="shared" si="3"/>
        <v>-21603906</v>
      </c>
      <c r="F38" s="100">
        <f t="shared" si="3"/>
        <v>-42070670</v>
      </c>
      <c r="G38" s="100">
        <f t="shared" si="3"/>
        <v>8256580</v>
      </c>
      <c r="H38" s="100">
        <f t="shared" si="3"/>
        <v>10918315</v>
      </c>
      <c r="I38" s="100">
        <f t="shared" si="3"/>
        <v>-13222851</v>
      </c>
      <c r="J38" s="100">
        <f t="shared" si="3"/>
        <v>5952044</v>
      </c>
      <c r="K38" s="100">
        <f t="shared" si="3"/>
        <v>-7286898</v>
      </c>
      <c r="L38" s="100">
        <f t="shared" si="3"/>
        <v>4086831</v>
      </c>
      <c r="M38" s="100">
        <f t="shared" si="3"/>
        <v>6659830</v>
      </c>
      <c r="N38" s="100">
        <f t="shared" si="3"/>
        <v>3459763</v>
      </c>
      <c r="O38" s="100">
        <f t="shared" si="3"/>
        <v>2246337</v>
      </c>
      <c r="P38" s="100">
        <f t="shared" si="3"/>
        <v>-600415</v>
      </c>
      <c r="Q38" s="100">
        <f t="shared" si="3"/>
        <v>16652535</v>
      </c>
      <c r="R38" s="100">
        <f t="shared" si="3"/>
        <v>18298457</v>
      </c>
      <c r="S38" s="100">
        <f t="shared" si="3"/>
        <v>-3762769</v>
      </c>
      <c r="T38" s="100">
        <f t="shared" si="3"/>
        <v>-11607899</v>
      </c>
      <c r="U38" s="100">
        <f t="shared" si="3"/>
        <v>-5451069</v>
      </c>
      <c r="V38" s="100">
        <f t="shared" si="3"/>
        <v>-20821737</v>
      </c>
      <c r="W38" s="100">
        <f t="shared" si="3"/>
        <v>6888527</v>
      </c>
      <c r="X38" s="100">
        <f t="shared" si="3"/>
        <v>-42070670</v>
      </c>
      <c r="Y38" s="100">
        <f t="shared" si="3"/>
        <v>48959197</v>
      </c>
      <c r="Z38" s="137">
        <f>+IF(X38&lt;&gt;0,+(Y38/X38)*100,0)</f>
        <v>-116.37370405558076</v>
      </c>
      <c r="AA38" s="102">
        <f>+AA17+AA27+AA36</f>
        <v>-42070670</v>
      </c>
    </row>
    <row r="39" spans="1:27" ht="12.75">
      <c r="A39" s="249" t="s">
        <v>200</v>
      </c>
      <c r="B39" s="182"/>
      <c r="C39" s="153">
        <v>68385259</v>
      </c>
      <c r="D39" s="153"/>
      <c r="E39" s="99">
        <v>70848767</v>
      </c>
      <c r="F39" s="100">
        <v>120963009</v>
      </c>
      <c r="G39" s="100">
        <v>120963009</v>
      </c>
      <c r="H39" s="100">
        <v>129219589</v>
      </c>
      <c r="I39" s="100">
        <v>140137904</v>
      </c>
      <c r="J39" s="100">
        <v>120963009</v>
      </c>
      <c r="K39" s="100">
        <v>126915053</v>
      </c>
      <c r="L39" s="100">
        <v>119628155</v>
      </c>
      <c r="M39" s="100">
        <v>123714986</v>
      </c>
      <c r="N39" s="100">
        <v>126915053</v>
      </c>
      <c r="O39" s="100">
        <v>130374816</v>
      </c>
      <c r="P39" s="100">
        <v>132621153</v>
      </c>
      <c r="Q39" s="100">
        <v>132020738</v>
      </c>
      <c r="R39" s="100">
        <v>130374816</v>
      </c>
      <c r="S39" s="100">
        <v>148673273</v>
      </c>
      <c r="T39" s="100">
        <v>144910504</v>
      </c>
      <c r="U39" s="100">
        <v>133302605</v>
      </c>
      <c r="V39" s="100">
        <v>148673273</v>
      </c>
      <c r="W39" s="100">
        <v>120963009</v>
      </c>
      <c r="X39" s="100">
        <v>120963009</v>
      </c>
      <c r="Y39" s="100"/>
      <c r="Z39" s="137"/>
      <c r="AA39" s="102">
        <v>120963009</v>
      </c>
    </row>
    <row r="40" spans="1:27" ht="12.75">
      <c r="A40" s="269" t="s">
        <v>201</v>
      </c>
      <c r="B40" s="256"/>
      <c r="C40" s="257">
        <v>120963009</v>
      </c>
      <c r="D40" s="257"/>
      <c r="E40" s="258">
        <v>49244861</v>
      </c>
      <c r="F40" s="259">
        <v>78892338</v>
      </c>
      <c r="G40" s="259">
        <v>129219589</v>
      </c>
      <c r="H40" s="259">
        <v>140137904</v>
      </c>
      <c r="I40" s="259">
        <v>126915053</v>
      </c>
      <c r="J40" s="259">
        <v>126915053</v>
      </c>
      <c r="K40" s="259">
        <v>119628155</v>
      </c>
      <c r="L40" s="259">
        <v>123714986</v>
      </c>
      <c r="M40" s="259">
        <v>130374816</v>
      </c>
      <c r="N40" s="259">
        <v>130374816</v>
      </c>
      <c r="O40" s="259">
        <v>132621153</v>
      </c>
      <c r="P40" s="259">
        <v>132020738</v>
      </c>
      <c r="Q40" s="259">
        <v>148673273</v>
      </c>
      <c r="R40" s="259">
        <v>132621153</v>
      </c>
      <c r="S40" s="259">
        <v>144910504</v>
      </c>
      <c r="T40" s="259">
        <v>133302605</v>
      </c>
      <c r="U40" s="259">
        <v>127851536</v>
      </c>
      <c r="V40" s="259">
        <v>127851536</v>
      </c>
      <c r="W40" s="259">
        <v>127851536</v>
      </c>
      <c r="X40" s="259">
        <v>78892338</v>
      </c>
      <c r="Y40" s="259">
        <v>48959198</v>
      </c>
      <c r="Z40" s="260">
        <v>62.06</v>
      </c>
      <c r="AA40" s="261">
        <v>78892338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81818012</v>
      </c>
      <c r="D5" s="200">
        <f t="shared" si="0"/>
        <v>0</v>
      </c>
      <c r="E5" s="106">
        <f t="shared" si="0"/>
        <v>98801263</v>
      </c>
      <c r="F5" s="106">
        <f t="shared" si="0"/>
        <v>120388905</v>
      </c>
      <c r="G5" s="106">
        <f t="shared" si="0"/>
        <v>19317681</v>
      </c>
      <c r="H5" s="106">
        <f t="shared" si="0"/>
        <v>10987317</v>
      </c>
      <c r="I5" s="106">
        <f t="shared" si="0"/>
        <v>8382660</v>
      </c>
      <c r="J5" s="106">
        <f t="shared" si="0"/>
        <v>38687658</v>
      </c>
      <c r="K5" s="106">
        <f t="shared" si="0"/>
        <v>6917580</v>
      </c>
      <c r="L5" s="106">
        <f t="shared" si="0"/>
        <v>7698716</v>
      </c>
      <c r="M5" s="106">
        <f t="shared" si="0"/>
        <v>4043957</v>
      </c>
      <c r="N5" s="106">
        <f t="shared" si="0"/>
        <v>18660253</v>
      </c>
      <c r="O5" s="106">
        <f t="shared" si="0"/>
        <v>7467394</v>
      </c>
      <c r="P5" s="106">
        <f t="shared" si="0"/>
        <v>3895576</v>
      </c>
      <c r="Q5" s="106">
        <f t="shared" si="0"/>
        <v>6004832</v>
      </c>
      <c r="R5" s="106">
        <f t="shared" si="0"/>
        <v>17367802</v>
      </c>
      <c r="S5" s="106">
        <f t="shared" si="0"/>
        <v>4646666</v>
      </c>
      <c r="T5" s="106">
        <f t="shared" si="0"/>
        <v>9227017</v>
      </c>
      <c r="U5" s="106">
        <f t="shared" si="0"/>
        <v>10202398</v>
      </c>
      <c r="V5" s="106">
        <f t="shared" si="0"/>
        <v>24076081</v>
      </c>
      <c r="W5" s="106">
        <f t="shared" si="0"/>
        <v>98791794</v>
      </c>
      <c r="X5" s="106">
        <f t="shared" si="0"/>
        <v>120388905</v>
      </c>
      <c r="Y5" s="106">
        <f t="shared" si="0"/>
        <v>-21597111</v>
      </c>
      <c r="Z5" s="201">
        <f>+IF(X5&lt;&gt;0,+(Y5/X5)*100,0)</f>
        <v>-17.93945297533855</v>
      </c>
      <c r="AA5" s="199">
        <f>SUM(AA11:AA18)</f>
        <v>120388905</v>
      </c>
    </row>
    <row r="6" spans="1:27" ht="12.75">
      <c r="A6" s="291" t="s">
        <v>205</v>
      </c>
      <c r="B6" s="142"/>
      <c r="C6" s="62">
        <v>17085203</v>
      </c>
      <c r="D6" s="156"/>
      <c r="E6" s="60">
        <v>31868935</v>
      </c>
      <c r="F6" s="60">
        <v>38829257</v>
      </c>
      <c r="G6" s="60">
        <v>2714517</v>
      </c>
      <c r="H6" s="60">
        <v>2524117</v>
      </c>
      <c r="I6" s="60">
        <v>5343091</v>
      </c>
      <c r="J6" s="60">
        <v>10581725</v>
      </c>
      <c r="K6" s="60">
        <v>5199797</v>
      </c>
      <c r="L6" s="60">
        <v>4496295</v>
      </c>
      <c r="M6" s="60">
        <v>2041568</v>
      </c>
      <c r="N6" s="60">
        <v>11737660</v>
      </c>
      <c r="O6" s="60">
        <v>1648427</v>
      </c>
      <c r="P6" s="60">
        <v>2165310</v>
      </c>
      <c r="Q6" s="60">
        <v>1807065</v>
      </c>
      <c r="R6" s="60">
        <v>5620802</v>
      </c>
      <c r="S6" s="60">
        <v>1484809</v>
      </c>
      <c r="T6" s="60">
        <v>2273258</v>
      </c>
      <c r="U6" s="60">
        <v>2196469</v>
      </c>
      <c r="V6" s="60">
        <v>5954536</v>
      </c>
      <c r="W6" s="60">
        <v>33894723</v>
      </c>
      <c r="X6" s="60">
        <v>38829257</v>
      </c>
      <c r="Y6" s="60">
        <v>-4934534</v>
      </c>
      <c r="Z6" s="140">
        <v>-12.71</v>
      </c>
      <c r="AA6" s="155">
        <v>38829257</v>
      </c>
    </row>
    <row r="7" spans="1:27" ht="12.75">
      <c r="A7" s="291" t="s">
        <v>206</v>
      </c>
      <c r="B7" s="142"/>
      <c r="C7" s="62">
        <v>18027079</v>
      </c>
      <c r="D7" s="156"/>
      <c r="E7" s="60">
        <v>14047550</v>
      </c>
      <c r="F7" s="60">
        <v>14050027</v>
      </c>
      <c r="G7" s="60"/>
      <c r="H7" s="60">
        <v>155200</v>
      </c>
      <c r="I7" s="60">
        <v>508959</v>
      </c>
      <c r="J7" s="60">
        <v>664159</v>
      </c>
      <c r="K7" s="60">
        <v>211091</v>
      </c>
      <c r="L7" s="60">
        <v>894219</v>
      </c>
      <c r="M7" s="60">
        <v>1045865</v>
      </c>
      <c r="N7" s="60">
        <v>2151175</v>
      </c>
      <c r="O7" s="60">
        <v>391853</v>
      </c>
      <c r="P7" s="60">
        <v>19384</v>
      </c>
      <c r="Q7" s="60">
        <v>1226023</v>
      </c>
      <c r="R7" s="60">
        <v>1637260</v>
      </c>
      <c r="S7" s="60">
        <v>1653923</v>
      </c>
      <c r="T7" s="60">
        <v>1909255</v>
      </c>
      <c r="U7" s="60">
        <v>2099711</v>
      </c>
      <c r="V7" s="60">
        <v>5662889</v>
      </c>
      <c r="W7" s="60">
        <v>10115483</v>
      </c>
      <c r="X7" s="60">
        <v>14050027</v>
      </c>
      <c r="Y7" s="60">
        <v>-3934544</v>
      </c>
      <c r="Z7" s="140">
        <v>-28</v>
      </c>
      <c r="AA7" s="155">
        <v>14050027</v>
      </c>
    </row>
    <row r="8" spans="1:27" ht="12.75">
      <c r="A8" s="291" t="s">
        <v>207</v>
      </c>
      <c r="B8" s="142"/>
      <c r="C8" s="62">
        <v>10329077</v>
      </c>
      <c r="D8" s="156"/>
      <c r="E8" s="60">
        <v>12489290</v>
      </c>
      <c r="F8" s="60">
        <v>12112975</v>
      </c>
      <c r="G8" s="60">
        <v>26072</v>
      </c>
      <c r="H8" s="60">
        <v>217789</v>
      </c>
      <c r="I8" s="60">
        <v>534942</v>
      </c>
      <c r="J8" s="60">
        <v>778803</v>
      </c>
      <c r="K8" s="60">
        <v>420270</v>
      </c>
      <c r="L8" s="60">
        <v>995472</v>
      </c>
      <c r="M8" s="60">
        <v>489182</v>
      </c>
      <c r="N8" s="60">
        <v>1904924</v>
      </c>
      <c r="O8" s="60">
        <v>489153</v>
      </c>
      <c r="P8" s="60">
        <v>567017</v>
      </c>
      <c r="Q8" s="60">
        <v>908369</v>
      </c>
      <c r="R8" s="60">
        <v>1964539</v>
      </c>
      <c r="S8" s="60">
        <v>563176</v>
      </c>
      <c r="T8" s="60">
        <v>1472386</v>
      </c>
      <c r="U8" s="60">
        <v>3024326</v>
      </c>
      <c r="V8" s="60">
        <v>5059888</v>
      </c>
      <c r="W8" s="60">
        <v>9708154</v>
      </c>
      <c r="X8" s="60">
        <v>12112975</v>
      </c>
      <c r="Y8" s="60">
        <v>-2404821</v>
      </c>
      <c r="Z8" s="140">
        <v>-19.85</v>
      </c>
      <c r="AA8" s="155">
        <v>12112975</v>
      </c>
    </row>
    <row r="9" spans="1:27" ht="12.75">
      <c r="A9" s="291" t="s">
        <v>208</v>
      </c>
      <c r="B9" s="142"/>
      <c r="C9" s="62">
        <v>8807404</v>
      </c>
      <c r="D9" s="156"/>
      <c r="E9" s="60">
        <v>16861908</v>
      </c>
      <c r="F9" s="60">
        <v>15743489</v>
      </c>
      <c r="G9" s="60">
        <v>261303</v>
      </c>
      <c r="H9" s="60">
        <v>273855</v>
      </c>
      <c r="I9" s="60">
        <v>829779</v>
      </c>
      <c r="J9" s="60">
        <v>1364937</v>
      </c>
      <c r="K9" s="60">
        <v>1072261</v>
      </c>
      <c r="L9" s="60">
        <v>545127</v>
      </c>
      <c r="M9" s="60">
        <v>274842</v>
      </c>
      <c r="N9" s="60">
        <v>1892230</v>
      </c>
      <c r="O9" s="60">
        <v>658936</v>
      </c>
      <c r="P9" s="60">
        <v>588711</v>
      </c>
      <c r="Q9" s="60">
        <v>963837</v>
      </c>
      <c r="R9" s="60">
        <v>2211484</v>
      </c>
      <c r="S9" s="60">
        <v>152733</v>
      </c>
      <c r="T9" s="60">
        <v>2349845</v>
      </c>
      <c r="U9" s="60">
        <v>1701568</v>
      </c>
      <c r="V9" s="60">
        <v>4204146</v>
      </c>
      <c r="W9" s="60">
        <v>9672797</v>
      </c>
      <c r="X9" s="60">
        <v>15743489</v>
      </c>
      <c r="Y9" s="60">
        <v>-6070692</v>
      </c>
      <c r="Z9" s="140">
        <v>-38.56</v>
      </c>
      <c r="AA9" s="155">
        <v>15743489</v>
      </c>
    </row>
    <row r="10" spans="1:27" ht="12.75">
      <c r="A10" s="291" t="s">
        <v>209</v>
      </c>
      <c r="B10" s="142"/>
      <c r="C10" s="62">
        <v>9464619</v>
      </c>
      <c r="D10" s="156"/>
      <c r="E10" s="60">
        <v>2750000</v>
      </c>
      <c r="F10" s="60">
        <v>2750000</v>
      </c>
      <c r="G10" s="60">
        <v>15391197</v>
      </c>
      <c r="H10" s="60">
        <v>1551817</v>
      </c>
      <c r="I10" s="60">
        <v>-12876562</v>
      </c>
      <c r="J10" s="60">
        <v>4066452</v>
      </c>
      <c r="K10" s="60"/>
      <c r="L10" s="60"/>
      <c r="M10" s="60">
        <v>116993</v>
      </c>
      <c r="N10" s="60">
        <v>116993</v>
      </c>
      <c r="O10" s="60"/>
      <c r="P10" s="60">
        <v>310840</v>
      </c>
      <c r="Q10" s="60"/>
      <c r="R10" s="60">
        <v>310840</v>
      </c>
      <c r="S10" s="60"/>
      <c r="T10" s="60">
        <v>82608</v>
      </c>
      <c r="U10" s="60">
        <v>-417047</v>
      </c>
      <c r="V10" s="60">
        <v>-334439</v>
      </c>
      <c r="W10" s="60">
        <v>4159846</v>
      </c>
      <c r="X10" s="60">
        <v>2750000</v>
      </c>
      <c r="Y10" s="60">
        <v>1409846</v>
      </c>
      <c r="Z10" s="140">
        <v>51.27</v>
      </c>
      <c r="AA10" s="155">
        <v>2750000</v>
      </c>
    </row>
    <row r="11" spans="1:27" ht="12.75">
      <c r="A11" s="292" t="s">
        <v>210</v>
      </c>
      <c r="B11" s="142"/>
      <c r="C11" s="293">
        <f aca="true" t="shared" si="1" ref="C11:Y11">SUM(C6:C10)</f>
        <v>63713382</v>
      </c>
      <c r="D11" s="294">
        <f t="shared" si="1"/>
        <v>0</v>
      </c>
      <c r="E11" s="295">
        <f t="shared" si="1"/>
        <v>78017683</v>
      </c>
      <c r="F11" s="295">
        <f t="shared" si="1"/>
        <v>83485748</v>
      </c>
      <c r="G11" s="295">
        <f t="shared" si="1"/>
        <v>18393089</v>
      </c>
      <c r="H11" s="295">
        <f t="shared" si="1"/>
        <v>4722778</v>
      </c>
      <c r="I11" s="295">
        <f t="shared" si="1"/>
        <v>-5659791</v>
      </c>
      <c r="J11" s="295">
        <f t="shared" si="1"/>
        <v>17456076</v>
      </c>
      <c r="K11" s="295">
        <f t="shared" si="1"/>
        <v>6903419</v>
      </c>
      <c r="L11" s="295">
        <f t="shared" si="1"/>
        <v>6931113</v>
      </c>
      <c r="M11" s="295">
        <f t="shared" si="1"/>
        <v>3968450</v>
      </c>
      <c r="N11" s="295">
        <f t="shared" si="1"/>
        <v>17802982</v>
      </c>
      <c r="O11" s="295">
        <f t="shared" si="1"/>
        <v>3188369</v>
      </c>
      <c r="P11" s="295">
        <f t="shared" si="1"/>
        <v>3651262</v>
      </c>
      <c r="Q11" s="295">
        <f t="shared" si="1"/>
        <v>4905294</v>
      </c>
      <c r="R11" s="295">
        <f t="shared" si="1"/>
        <v>11744925</v>
      </c>
      <c r="S11" s="295">
        <f t="shared" si="1"/>
        <v>3854641</v>
      </c>
      <c r="T11" s="295">
        <f t="shared" si="1"/>
        <v>8087352</v>
      </c>
      <c r="U11" s="295">
        <f t="shared" si="1"/>
        <v>8605027</v>
      </c>
      <c r="V11" s="295">
        <f t="shared" si="1"/>
        <v>20547020</v>
      </c>
      <c r="W11" s="295">
        <f t="shared" si="1"/>
        <v>67551003</v>
      </c>
      <c r="X11" s="295">
        <f t="shared" si="1"/>
        <v>83485748</v>
      </c>
      <c r="Y11" s="295">
        <f t="shared" si="1"/>
        <v>-15934745</v>
      </c>
      <c r="Z11" s="296">
        <f>+IF(X11&lt;&gt;0,+(Y11/X11)*100,0)</f>
        <v>-19.086784728813832</v>
      </c>
      <c r="AA11" s="297">
        <f>SUM(AA6:AA10)</f>
        <v>83485748</v>
      </c>
    </row>
    <row r="12" spans="1:27" ht="12.75">
      <c r="A12" s="298" t="s">
        <v>211</v>
      </c>
      <c r="B12" s="136"/>
      <c r="C12" s="62">
        <v>1498717</v>
      </c>
      <c r="D12" s="156"/>
      <c r="E12" s="60">
        <v>2499123</v>
      </c>
      <c r="F12" s="60">
        <v>4212715</v>
      </c>
      <c r="G12" s="60"/>
      <c r="H12" s="60">
        <v>104541</v>
      </c>
      <c r="I12" s="60">
        <v>235450</v>
      </c>
      <c r="J12" s="60">
        <v>339991</v>
      </c>
      <c r="K12" s="60">
        <v>12615</v>
      </c>
      <c r="L12" s="60">
        <v>255790</v>
      </c>
      <c r="M12" s="60">
        <v>2429</v>
      </c>
      <c r="N12" s="60">
        <v>270834</v>
      </c>
      <c r="O12" s="60">
        <v>14960</v>
      </c>
      <c r="P12" s="60"/>
      <c r="Q12" s="60">
        <v>79657</v>
      </c>
      <c r="R12" s="60">
        <v>94617</v>
      </c>
      <c r="S12" s="60">
        <v>43103</v>
      </c>
      <c r="T12" s="60">
        <v>294573</v>
      </c>
      <c r="U12" s="60">
        <v>195845</v>
      </c>
      <c r="V12" s="60">
        <v>533521</v>
      </c>
      <c r="W12" s="60">
        <v>1238963</v>
      </c>
      <c r="X12" s="60">
        <v>4212715</v>
      </c>
      <c r="Y12" s="60">
        <v>-2973752</v>
      </c>
      <c r="Z12" s="140">
        <v>-70.59</v>
      </c>
      <c r="AA12" s="155">
        <v>4212715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16433018</v>
      </c>
      <c r="D15" s="156"/>
      <c r="E15" s="60">
        <v>18189457</v>
      </c>
      <c r="F15" s="60">
        <v>32595442</v>
      </c>
      <c r="G15" s="60">
        <v>924592</v>
      </c>
      <c r="H15" s="60">
        <v>6159998</v>
      </c>
      <c r="I15" s="60">
        <v>13807001</v>
      </c>
      <c r="J15" s="60">
        <v>20891591</v>
      </c>
      <c r="K15" s="60">
        <v>1546</v>
      </c>
      <c r="L15" s="60">
        <v>511813</v>
      </c>
      <c r="M15" s="60">
        <v>73078</v>
      </c>
      <c r="N15" s="60">
        <v>586437</v>
      </c>
      <c r="O15" s="60">
        <v>4264065</v>
      </c>
      <c r="P15" s="60">
        <v>244314</v>
      </c>
      <c r="Q15" s="60">
        <v>1019881</v>
      </c>
      <c r="R15" s="60">
        <v>5528260</v>
      </c>
      <c r="S15" s="60">
        <v>748922</v>
      </c>
      <c r="T15" s="60">
        <v>845092</v>
      </c>
      <c r="U15" s="60">
        <v>1401526</v>
      </c>
      <c r="V15" s="60">
        <v>2995540</v>
      </c>
      <c r="W15" s="60">
        <v>30001828</v>
      </c>
      <c r="X15" s="60">
        <v>32595442</v>
      </c>
      <c r="Y15" s="60">
        <v>-2593614</v>
      </c>
      <c r="Z15" s="140">
        <v>-7.96</v>
      </c>
      <c r="AA15" s="155">
        <v>32595442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172895</v>
      </c>
      <c r="D18" s="276"/>
      <c r="E18" s="82">
        <v>95000</v>
      </c>
      <c r="F18" s="82">
        <v>95000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95000</v>
      </c>
      <c r="Y18" s="82">
        <v>-95000</v>
      </c>
      <c r="Z18" s="270">
        <v>-100</v>
      </c>
      <c r="AA18" s="278">
        <v>95000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14944163</v>
      </c>
      <c r="D20" s="154">
        <f t="shared" si="2"/>
        <v>0</v>
      </c>
      <c r="E20" s="100">
        <f t="shared" si="2"/>
        <v>17263037</v>
      </c>
      <c r="F20" s="100">
        <f t="shared" si="2"/>
        <v>19433778</v>
      </c>
      <c r="G20" s="100">
        <f t="shared" si="2"/>
        <v>571734</v>
      </c>
      <c r="H20" s="100">
        <f t="shared" si="2"/>
        <v>890087</v>
      </c>
      <c r="I20" s="100">
        <f t="shared" si="2"/>
        <v>227036</v>
      </c>
      <c r="J20" s="100">
        <f t="shared" si="2"/>
        <v>1688857</v>
      </c>
      <c r="K20" s="100">
        <f t="shared" si="2"/>
        <v>2599137</v>
      </c>
      <c r="L20" s="100">
        <f t="shared" si="2"/>
        <v>1935454</v>
      </c>
      <c r="M20" s="100">
        <f t="shared" si="2"/>
        <v>1657843</v>
      </c>
      <c r="N20" s="100">
        <f t="shared" si="2"/>
        <v>6192434</v>
      </c>
      <c r="O20" s="100">
        <f t="shared" si="2"/>
        <v>1100656</v>
      </c>
      <c r="P20" s="100">
        <f t="shared" si="2"/>
        <v>1268020</v>
      </c>
      <c r="Q20" s="100">
        <f t="shared" si="2"/>
        <v>1359178</v>
      </c>
      <c r="R20" s="100">
        <f t="shared" si="2"/>
        <v>3727854</v>
      </c>
      <c r="S20" s="100">
        <f t="shared" si="2"/>
        <v>487352</v>
      </c>
      <c r="T20" s="100">
        <f t="shared" si="2"/>
        <v>1061484</v>
      </c>
      <c r="U20" s="100">
        <f t="shared" si="2"/>
        <v>1116651</v>
      </c>
      <c r="V20" s="100">
        <f t="shared" si="2"/>
        <v>2665487</v>
      </c>
      <c r="W20" s="100">
        <f t="shared" si="2"/>
        <v>14274632</v>
      </c>
      <c r="X20" s="100">
        <f t="shared" si="2"/>
        <v>19433778</v>
      </c>
      <c r="Y20" s="100">
        <f t="shared" si="2"/>
        <v>-5159146</v>
      </c>
      <c r="Z20" s="137">
        <f>+IF(X20&lt;&gt;0,+(Y20/X20)*100,0)</f>
        <v>-26.547313651519534</v>
      </c>
      <c r="AA20" s="153">
        <f>SUM(AA26:AA33)</f>
        <v>19433778</v>
      </c>
    </row>
    <row r="21" spans="1:27" ht="12.75">
      <c r="A21" s="291" t="s">
        <v>205</v>
      </c>
      <c r="B21" s="142"/>
      <c r="C21" s="62">
        <v>4935396</v>
      </c>
      <c r="D21" s="156"/>
      <c r="E21" s="60">
        <v>7761729</v>
      </c>
      <c r="F21" s="60">
        <v>8027229</v>
      </c>
      <c r="G21" s="60"/>
      <c r="H21" s="60">
        <v>228658</v>
      </c>
      <c r="I21" s="60"/>
      <c r="J21" s="60">
        <v>228658</v>
      </c>
      <c r="K21" s="60">
        <v>873665</v>
      </c>
      <c r="L21" s="60">
        <v>427361</v>
      </c>
      <c r="M21" s="60">
        <v>819813</v>
      </c>
      <c r="N21" s="60">
        <v>2120839</v>
      </c>
      <c r="O21" s="60">
        <v>563807</v>
      </c>
      <c r="P21" s="60">
        <v>1216959</v>
      </c>
      <c r="Q21" s="60">
        <v>914524</v>
      </c>
      <c r="R21" s="60">
        <v>2695290</v>
      </c>
      <c r="S21" s="60">
        <v>267572</v>
      </c>
      <c r="T21" s="60">
        <v>326595</v>
      </c>
      <c r="U21" s="60">
        <v>20404</v>
      </c>
      <c r="V21" s="60">
        <v>614571</v>
      </c>
      <c r="W21" s="60">
        <v>5659358</v>
      </c>
      <c r="X21" s="60">
        <v>8027229</v>
      </c>
      <c r="Y21" s="60">
        <v>-2367871</v>
      </c>
      <c r="Z21" s="140">
        <v>-29.5</v>
      </c>
      <c r="AA21" s="155">
        <v>8027229</v>
      </c>
    </row>
    <row r="22" spans="1:27" ht="12.75">
      <c r="A22" s="291" t="s">
        <v>206</v>
      </c>
      <c r="B22" s="142"/>
      <c r="C22" s="62">
        <v>3391888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>
        <v>385810</v>
      </c>
      <c r="D23" s="156"/>
      <c r="E23" s="60">
        <v>900000</v>
      </c>
      <c r="F23" s="60">
        <v>900000</v>
      </c>
      <c r="G23" s="60"/>
      <c r="H23" s="60"/>
      <c r="I23" s="60"/>
      <c r="J23" s="60"/>
      <c r="K23" s="60"/>
      <c r="L23" s="60"/>
      <c r="M23" s="60"/>
      <c r="N23" s="60"/>
      <c r="O23" s="60">
        <v>472099</v>
      </c>
      <c r="P23" s="60"/>
      <c r="Q23" s="60">
        <v>28406</v>
      </c>
      <c r="R23" s="60">
        <v>500505</v>
      </c>
      <c r="S23" s="60">
        <v>40109</v>
      </c>
      <c r="T23" s="60">
        <v>50000</v>
      </c>
      <c r="U23" s="60">
        <v>328159</v>
      </c>
      <c r="V23" s="60">
        <v>418268</v>
      </c>
      <c r="W23" s="60">
        <v>918773</v>
      </c>
      <c r="X23" s="60">
        <v>900000</v>
      </c>
      <c r="Y23" s="60">
        <v>18773</v>
      </c>
      <c r="Z23" s="140">
        <v>2.09</v>
      </c>
      <c r="AA23" s="155">
        <v>900000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108968</v>
      </c>
      <c r="D25" s="156"/>
      <c r="E25" s="60">
        <v>1000000</v>
      </c>
      <c r="F25" s="60">
        <v>1450000</v>
      </c>
      <c r="G25" s="60"/>
      <c r="H25" s="60"/>
      <c r="I25" s="60"/>
      <c r="J25" s="60"/>
      <c r="K25" s="60"/>
      <c r="L25" s="60">
        <v>506030</v>
      </c>
      <c r="M25" s="60">
        <v>695514</v>
      </c>
      <c r="N25" s="60">
        <v>1201544</v>
      </c>
      <c r="O25" s="60"/>
      <c r="P25" s="60"/>
      <c r="Q25" s="60"/>
      <c r="R25" s="60"/>
      <c r="S25" s="60"/>
      <c r="T25" s="60">
        <v>207555</v>
      </c>
      <c r="U25" s="60"/>
      <c r="V25" s="60">
        <v>207555</v>
      </c>
      <c r="W25" s="60">
        <v>1409099</v>
      </c>
      <c r="X25" s="60">
        <v>1450000</v>
      </c>
      <c r="Y25" s="60">
        <v>-40901</v>
      </c>
      <c r="Z25" s="140">
        <v>-2.82</v>
      </c>
      <c r="AA25" s="155">
        <v>1450000</v>
      </c>
    </row>
    <row r="26" spans="1:27" ht="12.75">
      <c r="A26" s="292" t="s">
        <v>210</v>
      </c>
      <c r="B26" s="302"/>
      <c r="C26" s="293">
        <f aca="true" t="shared" si="3" ref="C26:Y26">SUM(C21:C25)</f>
        <v>8822062</v>
      </c>
      <c r="D26" s="294">
        <f t="shared" si="3"/>
        <v>0</v>
      </c>
      <c r="E26" s="295">
        <f t="shared" si="3"/>
        <v>9661729</v>
      </c>
      <c r="F26" s="295">
        <f t="shared" si="3"/>
        <v>10377229</v>
      </c>
      <c r="G26" s="295">
        <f t="shared" si="3"/>
        <v>0</v>
      </c>
      <c r="H26" s="295">
        <f t="shared" si="3"/>
        <v>228658</v>
      </c>
      <c r="I26" s="295">
        <f t="shared" si="3"/>
        <v>0</v>
      </c>
      <c r="J26" s="295">
        <f t="shared" si="3"/>
        <v>228658</v>
      </c>
      <c r="K26" s="295">
        <f t="shared" si="3"/>
        <v>873665</v>
      </c>
      <c r="L26" s="295">
        <f t="shared" si="3"/>
        <v>933391</v>
      </c>
      <c r="M26" s="295">
        <f t="shared" si="3"/>
        <v>1515327</v>
      </c>
      <c r="N26" s="295">
        <f t="shared" si="3"/>
        <v>3322383</v>
      </c>
      <c r="O26" s="295">
        <f t="shared" si="3"/>
        <v>1035906</v>
      </c>
      <c r="P26" s="295">
        <f t="shared" si="3"/>
        <v>1216959</v>
      </c>
      <c r="Q26" s="295">
        <f t="shared" si="3"/>
        <v>942930</v>
      </c>
      <c r="R26" s="295">
        <f t="shared" si="3"/>
        <v>3195795</v>
      </c>
      <c r="S26" s="295">
        <f t="shared" si="3"/>
        <v>307681</v>
      </c>
      <c r="T26" s="295">
        <f t="shared" si="3"/>
        <v>584150</v>
      </c>
      <c r="U26" s="295">
        <f t="shared" si="3"/>
        <v>348563</v>
      </c>
      <c r="V26" s="295">
        <f t="shared" si="3"/>
        <v>1240394</v>
      </c>
      <c r="W26" s="295">
        <f t="shared" si="3"/>
        <v>7987230</v>
      </c>
      <c r="X26" s="295">
        <f t="shared" si="3"/>
        <v>10377229</v>
      </c>
      <c r="Y26" s="295">
        <f t="shared" si="3"/>
        <v>-2389999</v>
      </c>
      <c r="Z26" s="296">
        <f>+IF(X26&lt;&gt;0,+(Y26/X26)*100,0)</f>
        <v>-23.031186841882356</v>
      </c>
      <c r="AA26" s="297">
        <f>SUM(AA21:AA25)</f>
        <v>10377229</v>
      </c>
    </row>
    <row r="27" spans="1:27" ht="12.75">
      <c r="A27" s="298" t="s">
        <v>211</v>
      </c>
      <c r="B27" s="147"/>
      <c r="C27" s="62">
        <v>438596</v>
      </c>
      <c r="D27" s="156"/>
      <c r="E27" s="60">
        <v>2642275</v>
      </c>
      <c r="F27" s="60">
        <v>2562275</v>
      </c>
      <c r="G27" s="60">
        <v>571734</v>
      </c>
      <c r="H27" s="60">
        <v>440384</v>
      </c>
      <c r="I27" s="60">
        <v>227767</v>
      </c>
      <c r="J27" s="60">
        <v>1239885</v>
      </c>
      <c r="K27" s="60">
        <v>1058664</v>
      </c>
      <c r="L27" s="60">
        <v>450945</v>
      </c>
      <c r="M27" s="60">
        <v>34577</v>
      </c>
      <c r="N27" s="60">
        <v>1544186</v>
      </c>
      <c r="O27" s="60"/>
      <c r="P27" s="60"/>
      <c r="Q27" s="60"/>
      <c r="R27" s="60"/>
      <c r="S27" s="60">
        <v>-153191</v>
      </c>
      <c r="T27" s="60">
        <v>-68605</v>
      </c>
      <c r="U27" s="60"/>
      <c r="V27" s="60">
        <v>-221796</v>
      </c>
      <c r="W27" s="60">
        <v>2562275</v>
      </c>
      <c r="X27" s="60">
        <v>2562275</v>
      </c>
      <c r="Y27" s="60"/>
      <c r="Z27" s="140"/>
      <c r="AA27" s="155">
        <v>2562275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5683505</v>
      </c>
      <c r="D30" s="156"/>
      <c r="E30" s="60">
        <v>4959033</v>
      </c>
      <c r="F30" s="60">
        <v>6494274</v>
      </c>
      <c r="G30" s="60"/>
      <c r="H30" s="60">
        <v>221045</v>
      </c>
      <c r="I30" s="60">
        <v>-731</v>
      </c>
      <c r="J30" s="60">
        <v>220314</v>
      </c>
      <c r="K30" s="60">
        <v>666808</v>
      </c>
      <c r="L30" s="60">
        <v>551118</v>
      </c>
      <c r="M30" s="60">
        <v>107939</v>
      </c>
      <c r="N30" s="60">
        <v>1325865</v>
      </c>
      <c r="O30" s="60">
        <v>64750</v>
      </c>
      <c r="P30" s="60">
        <v>51061</v>
      </c>
      <c r="Q30" s="60">
        <v>416248</v>
      </c>
      <c r="R30" s="60">
        <v>532059</v>
      </c>
      <c r="S30" s="60">
        <v>332862</v>
      </c>
      <c r="T30" s="60">
        <v>545939</v>
      </c>
      <c r="U30" s="60">
        <v>768088</v>
      </c>
      <c r="V30" s="60">
        <v>1646889</v>
      </c>
      <c r="W30" s="60">
        <v>3725127</v>
      </c>
      <c r="X30" s="60">
        <v>6494274</v>
      </c>
      <c r="Y30" s="60">
        <v>-2769147</v>
      </c>
      <c r="Z30" s="140">
        <v>-42.64</v>
      </c>
      <c r="AA30" s="155">
        <v>6494274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22020599</v>
      </c>
      <c r="D36" s="156">
        <f t="shared" si="4"/>
        <v>0</v>
      </c>
      <c r="E36" s="60">
        <f t="shared" si="4"/>
        <v>39630664</v>
      </c>
      <c r="F36" s="60">
        <f t="shared" si="4"/>
        <v>46856486</v>
      </c>
      <c r="G36" s="60">
        <f t="shared" si="4"/>
        <v>2714517</v>
      </c>
      <c r="H36" s="60">
        <f t="shared" si="4"/>
        <v>2752775</v>
      </c>
      <c r="I36" s="60">
        <f t="shared" si="4"/>
        <v>5343091</v>
      </c>
      <c r="J36" s="60">
        <f t="shared" si="4"/>
        <v>10810383</v>
      </c>
      <c r="K36" s="60">
        <f t="shared" si="4"/>
        <v>6073462</v>
      </c>
      <c r="L36" s="60">
        <f t="shared" si="4"/>
        <v>4923656</v>
      </c>
      <c r="M36" s="60">
        <f t="shared" si="4"/>
        <v>2861381</v>
      </c>
      <c r="N36" s="60">
        <f t="shared" si="4"/>
        <v>13858499</v>
      </c>
      <c r="O36" s="60">
        <f t="shared" si="4"/>
        <v>2212234</v>
      </c>
      <c r="P36" s="60">
        <f t="shared" si="4"/>
        <v>3382269</v>
      </c>
      <c r="Q36" s="60">
        <f t="shared" si="4"/>
        <v>2721589</v>
      </c>
      <c r="R36" s="60">
        <f t="shared" si="4"/>
        <v>8316092</v>
      </c>
      <c r="S36" s="60">
        <f t="shared" si="4"/>
        <v>1752381</v>
      </c>
      <c r="T36" s="60">
        <f t="shared" si="4"/>
        <v>2599853</v>
      </c>
      <c r="U36" s="60">
        <f t="shared" si="4"/>
        <v>2216873</v>
      </c>
      <c r="V36" s="60">
        <f t="shared" si="4"/>
        <v>6569107</v>
      </c>
      <c r="W36" s="60">
        <f t="shared" si="4"/>
        <v>39554081</v>
      </c>
      <c r="X36" s="60">
        <f t="shared" si="4"/>
        <v>46856486</v>
      </c>
      <c r="Y36" s="60">
        <f t="shared" si="4"/>
        <v>-7302405</v>
      </c>
      <c r="Z36" s="140">
        <f aca="true" t="shared" si="5" ref="Z36:Z49">+IF(X36&lt;&gt;0,+(Y36/X36)*100,0)</f>
        <v>-15.584619384390027</v>
      </c>
      <c r="AA36" s="155">
        <f>AA6+AA21</f>
        <v>46856486</v>
      </c>
    </row>
    <row r="37" spans="1:27" ht="12.75">
      <c r="A37" s="291" t="s">
        <v>206</v>
      </c>
      <c r="B37" s="142"/>
      <c r="C37" s="62">
        <f t="shared" si="4"/>
        <v>21418967</v>
      </c>
      <c r="D37" s="156">
        <f t="shared" si="4"/>
        <v>0</v>
      </c>
      <c r="E37" s="60">
        <f t="shared" si="4"/>
        <v>14047550</v>
      </c>
      <c r="F37" s="60">
        <f t="shared" si="4"/>
        <v>14050027</v>
      </c>
      <c r="G37" s="60">
        <f t="shared" si="4"/>
        <v>0</v>
      </c>
      <c r="H37" s="60">
        <f t="shared" si="4"/>
        <v>155200</v>
      </c>
      <c r="I37" s="60">
        <f t="shared" si="4"/>
        <v>508959</v>
      </c>
      <c r="J37" s="60">
        <f t="shared" si="4"/>
        <v>664159</v>
      </c>
      <c r="K37" s="60">
        <f t="shared" si="4"/>
        <v>211091</v>
      </c>
      <c r="L37" s="60">
        <f t="shared" si="4"/>
        <v>894219</v>
      </c>
      <c r="M37" s="60">
        <f t="shared" si="4"/>
        <v>1045865</v>
      </c>
      <c r="N37" s="60">
        <f t="shared" si="4"/>
        <v>2151175</v>
      </c>
      <c r="O37" s="60">
        <f t="shared" si="4"/>
        <v>391853</v>
      </c>
      <c r="P37" s="60">
        <f t="shared" si="4"/>
        <v>19384</v>
      </c>
      <c r="Q37" s="60">
        <f t="shared" si="4"/>
        <v>1226023</v>
      </c>
      <c r="R37" s="60">
        <f t="shared" si="4"/>
        <v>1637260</v>
      </c>
      <c r="S37" s="60">
        <f t="shared" si="4"/>
        <v>1653923</v>
      </c>
      <c r="T37" s="60">
        <f t="shared" si="4"/>
        <v>1909255</v>
      </c>
      <c r="U37" s="60">
        <f t="shared" si="4"/>
        <v>2099711</v>
      </c>
      <c r="V37" s="60">
        <f t="shared" si="4"/>
        <v>5662889</v>
      </c>
      <c r="W37" s="60">
        <f t="shared" si="4"/>
        <v>10115483</v>
      </c>
      <c r="X37" s="60">
        <f t="shared" si="4"/>
        <v>14050027</v>
      </c>
      <c r="Y37" s="60">
        <f t="shared" si="4"/>
        <v>-3934544</v>
      </c>
      <c r="Z37" s="140">
        <f t="shared" si="5"/>
        <v>-28.003818070954594</v>
      </c>
      <c r="AA37" s="155">
        <f>AA7+AA22</f>
        <v>14050027</v>
      </c>
    </row>
    <row r="38" spans="1:27" ht="12.75">
      <c r="A38" s="291" t="s">
        <v>207</v>
      </c>
      <c r="B38" s="142"/>
      <c r="C38" s="62">
        <f t="shared" si="4"/>
        <v>10714887</v>
      </c>
      <c r="D38" s="156">
        <f t="shared" si="4"/>
        <v>0</v>
      </c>
      <c r="E38" s="60">
        <f t="shared" si="4"/>
        <v>13389290</v>
      </c>
      <c r="F38" s="60">
        <f t="shared" si="4"/>
        <v>13012975</v>
      </c>
      <c r="G38" s="60">
        <f t="shared" si="4"/>
        <v>26072</v>
      </c>
      <c r="H38" s="60">
        <f t="shared" si="4"/>
        <v>217789</v>
      </c>
      <c r="I38" s="60">
        <f t="shared" si="4"/>
        <v>534942</v>
      </c>
      <c r="J38" s="60">
        <f t="shared" si="4"/>
        <v>778803</v>
      </c>
      <c r="K38" s="60">
        <f t="shared" si="4"/>
        <v>420270</v>
      </c>
      <c r="L38" s="60">
        <f t="shared" si="4"/>
        <v>995472</v>
      </c>
      <c r="M38" s="60">
        <f t="shared" si="4"/>
        <v>489182</v>
      </c>
      <c r="N38" s="60">
        <f t="shared" si="4"/>
        <v>1904924</v>
      </c>
      <c r="O38" s="60">
        <f t="shared" si="4"/>
        <v>961252</v>
      </c>
      <c r="P38" s="60">
        <f t="shared" si="4"/>
        <v>567017</v>
      </c>
      <c r="Q38" s="60">
        <f t="shared" si="4"/>
        <v>936775</v>
      </c>
      <c r="R38" s="60">
        <f t="shared" si="4"/>
        <v>2465044</v>
      </c>
      <c r="S38" s="60">
        <f t="shared" si="4"/>
        <v>603285</v>
      </c>
      <c r="T38" s="60">
        <f t="shared" si="4"/>
        <v>1522386</v>
      </c>
      <c r="U38" s="60">
        <f t="shared" si="4"/>
        <v>3352485</v>
      </c>
      <c r="V38" s="60">
        <f t="shared" si="4"/>
        <v>5478156</v>
      </c>
      <c r="W38" s="60">
        <f t="shared" si="4"/>
        <v>10626927</v>
      </c>
      <c r="X38" s="60">
        <f t="shared" si="4"/>
        <v>13012975</v>
      </c>
      <c r="Y38" s="60">
        <f t="shared" si="4"/>
        <v>-2386048</v>
      </c>
      <c r="Z38" s="140">
        <f t="shared" si="5"/>
        <v>-18.335914731258608</v>
      </c>
      <c r="AA38" s="155">
        <f>AA8+AA23</f>
        <v>13012975</v>
      </c>
    </row>
    <row r="39" spans="1:27" ht="12.75">
      <c r="A39" s="291" t="s">
        <v>208</v>
      </c>
      <c r="B39" s="142"/>
      <c r="C39" s="62">
        <f t="shared" si="4"/>
        <v>8807404</v>
      </c>
      <c r="D39" s="156">
        <f t="shared" si="4"/>
        <v>0</v>
      </c>
      <c r="E39" s="60">
        <f t="shared" si="4"/>
        <v>16861908</v>
      </c>
      <c r="F39" s="60">
        <f t="shared" si="4"/>
        <v>15743489</v>
      </c>
      <c r="G39" s="60">
        <f t="shared" si="4"/>
        <v>261303</v>
      </c>
      <c r="H39" s="60">
        <f t="shared" si="4"/>
        <v>273855</v>
      </c>
      <c r="I39" s="60">
        <f t="shared" si="4"/>
        <v>829779</v>
      </c>
      <c r="J39" s="60">
        <f t="shared" si="4"/>
        <v>1364937</v>
      </c>
      <c r="K39" s="60">
        <f t="shared" si="4"/>
        <v>1072261</v>
      </c>
      <c r="L39" s="60">
        <f t="shared" si="4"/>
        <v>545127</v>
      </c>
      <c r="M39" s="60">
        <f t="shared" si="4"/>
        <v>274842</v>
      </c>
      <c r="N39" s="60">
        <f t="shared" si="4"/>
        <v>1892230</v>
      </c>
      <c r="O39" s="60">
        <f t="shared" si="4"/>
        <v>658936</v>
      </c>
      <c r="P39" s="60">
        <f t="shared" si="4"/>
        <v>588711</v>
      </c>
      <c r="Q39" s="60">
        <f t="shared" si="4"/>
        <v>963837</v>
      </c>
      <c r="R39" s="60">
        <f t="shared" si="4"/>
        <v>2211484</v>
      </c>
      <c r="S39" s="60">
        <f t="shared" si="4"/>
        <v>152733</v>
      </c>
      <c r="T39" s="60">
        <f t="shared" si="4"/>
        <v>2349845</v>
      </c>
      <c r="U39" s="60">
        <f t="shared" si="4"/>
        <v>1701568</v>
      </c>
      <c r="V39" s="60">
        <f t="shared" si="4"/>
        <v>4204146</v>
      </c>
      <c r="W39" s="60">
        <f t="shared" si="4"/>
        <v>9672797</v>
      </c>
      <c r="X39" s="60">
        <f t="shared" si="4"/>
        <v>15743489</v>
      </c>
      <c r="Y39" s="60">
        <f t="shared" si="4"/>
        <v>-6070692</v>
      </c>
      <c r="Z39" s="140">
        <f t="shared" si="5"/>
        <v>-38.56001677899988</v>
      </c>
      <c r="AA39" s="155">
        <f>AA9+AA24</f>
        <v>15743489</v>
      </c>
    </row>
    <row r="40" spans="1:27" ht="12.75">
      <c r="A40" s="291" t="s">
        <v>209</v>
      </c>
      <c r="B40" s="142"/>
      <c r="C40" s="62">
        <f t="shared" si="4"/>
        <v>9573587</v>
      </c>
      <c r="D40" s="156">
        <f t="shared" si="4"/>
        <v>0</v>
      </c>
      <c r="E40" s="60">
        <f t="shared" si="4"/>
        <v>3750000</v>
      </c>
      <c r="F40" s="60">
        <f t="shared" si="4"/>
        <v>4200000</v>
      </c>
      <c r="G40" s="60">
        <f t="shared" si="4"/>
        <v>15391197</v>
      </c>
      <c r="H40" s="60">
        <f t="shared" si="4"/>
        <v>1551817</v>
      </c>
      <c r="I40" s="60">
        <f t="shared" si="4"/>
        <v>-12876562</v>
      </c>
      <c r="J40" s="60">
        <f t="shared" si="4"/>
        <v>4066452</v>
      </c>
      <c r="K40" s="60">
        <f t="shared" si="4"/>
        <v>0</v>
      </c>
      <c r="L40" s="60">
        <f t="shared" si="4"/>
        <v>506030</v>
      </c>
      <c r="M40" s="60">
        <f t="shared" si="4"/>
        <v>812507</v>
      </c>
      <c r="N40" s="60">
        <f t="shared" si="4"/>
        <v>1318537</v>
      </c>
      <c r="O40" s="60">
        <f t="shared" si="4"/>
        <v>0</v>
      </c>
      <c r="P40" s="60">
        <f t="shared" si="4"/>
        <v>310840</v>
      </c>
      <c r="Q40" s="60">
        <f t="shared" si="4"/>
        <v>0</v>
      </c>
      <c r="R40" s="60">
        <f t="shared" si="4"/>
        <v>310840</v>
      </c>
      <c r="S40" s="60">
        <f t="shared" si="4"/>
        <v>0</v>
      </c>
      <c r="T40" s="60">
        <f t="shared" si="4"/>
        <v>290163</v>
      </c>
      <c r="U40" s="60">
        <f t="shared" si="4"/>
        <v>-417047</v>
      </c>
      <c r="V40" s="60">
        <f t="shared" si="4"/>
        <v>-126884</v>
      </c>
      <c r="W40" s="60">
        <f t="shared" si="4"/>
        <v>5568945</v>
      </c>
      <c r="X40" s="60">
        <f t="shared" si="4"/>
        <v>4200000</v>
      </c>
      <c r="Y40" s="60">
        <f t="shared" si="4"/>
        <v>1368945</v>
      </c>
      <c r="Z40" s="140">
        <f t="shared" si="5"/>
        <v>32.59392857142857</v>
      </c>
      <c r="AA40" s="155">
        <f>AA10+AA25</f>
        <v>4200000</v>
      </c>
    </row>
    <row r="41" spans="1:27" ht="12.75">
      <c r="A41" s="292" t="s">
        <v>210</v>
      </c>
      <c r="B41" s="142"/>
      <c r="C41" s="293">
        <f aca="true" t="shared" si="6" ref="C41:Y41">SUM(C36:C40)</f>
        <v>72535444</v>
      </c>
      <c r="D41" s="294">
        <f t="shared" si="6"/>
        <v>0</v>
      </c>
      <c r="E41" s="295">
        <f t="shared" si="6"/>
        <v>87679412</v>
      </c>
      <c r="F41" s="295">
        <f t="shared" si="6"/>
        <v>93862977</v>
      </c>
      <c r="G41" s="295">
        <f t="shared" si="6"/>
        <v>18393089</v>
      </c>
      <c r="H41" s="295">
        <f t="shared" si="6"/>
        <v>4951436</v>
      </c>
      <c r="I41" s="295">
        <f t="shared" si="6"/>
        <v>-5659791</v>
      </c>
      <c r="J41" s="295">
        <f t="shared" si="6"/>
        <v>17684734</v>
      </c>
      <c r="K41" s="295">
        <f t="shared" si="6"/>
        <v>7777084</v>
      </c>
      <c r="L41" s="295">
        <f t="shared" si="6"/>
        <v>7864504</v>
      </c>
      <c r="M41" s="295">
        <f t="shared" si="6"/>
        <v>5483777</v>
      </c>
      <c r="N41" s="295">
        <f t="shared" si="6"/>
        <v>21125365</v>
      </c>
      <c r="O41" s="295">
        <f t="shared" si="6"/>
        <v>4224275</v>
      </c>
      <c r="P41" s="295">
        <f t="shared" si="6"/>
        <v>4868221</v>
      </c>
      <c r="Q41" s="295">
        <f t="shared" si="6"/>
        <v>5848224</v>
      </c>
      <c r="R41" s="295">
        <f t="shared" si="6"/>
        <v>14940720</v>
      </c>
      <c r="S41" s="295">
        <f t="shared" si="6"/>
        <v>4162322</v>
      </c>
      <c r="T41" s="295">
        <f t="shared" si="6"/>
        <v>8671502</v>
      </c>
      <c r="U41" s="295">
        <f t="shared" si="6"/>
        <v>8953590</v>
      </c>
      <c r="V41" s="295">
        <f t="shared" si="6"/>
        <v>21787414</v>
      </c>
      <c r="W41" s="295">
        <f t="shared" si="6"/>
        <v>75538233</v>
      </c>
      <c r="X41" s="295">
        <f t="shared" si="6"/>
        <v>93862977</v>
      </c>
      <c r="Y41" s="295">
        <f t="shared" si="6"/>
        <v>-18324744</v>
      </c>
      <c r="Z41" s="296">
        <f t="shared" si="5"/>
        <v>-19.522866827460632</v>
      </c>
      <c r="AA41" s="297">
        <f>SUM(AA36:AA40)</f>
        <v>93862977</v>
      </c>
    </row>
    <row r="42" spans="1:27" ht="12.75">
      <c r="A42" s="298" t="s">
        <v>211</v>
      </c>
      <c r="B42" s="136"/>
      <c r="C42" s="95">
        <f aca="true" t="shared" si="7" ref="C42:Y48">C12+C27</f>
        <v>1937313</v>
      </c>
      <c r="D42" s="129">
        <f t="shared" si="7"/>
        <v>0</v>
      </c>
      <c r="E42" s="54">
        <f t="shared" si="7"/>
        <v>5141398</v>
      </c>
      <c r="F42" s="54">
        <f t="shared" si="7"/>
        <v>6774990</v>
      </c>
      <c r="G42" s="54">
        <f t="shared" si="7"/>
        <v>571734</v>
      </c>
      <c r="H42" s="54">
        <f t="shared" si="7"/>
        <v>544925</v>
      </c>
      <c r="I42" s="54">
        <f t="shared" si="7"/>
        <v>463217</v>
      </c>
      <c r="J42" s="54">
        <f t="shared" si="7"/>
        <v>1579876</v>
      </c>
      <c r="K42" s="54">
        <f t="shared" si="7"/>
        <v>1071279</v>
      </c>
      <c r="L42" s="54">
        <f t="shared" si="7"/>
        <v>706735</v>
      </c>
      <c r="M42" s="54">
        <f t="shared" si="7"/>
        <v>37006</v>
      </c>
      <c r="N42" s="54">
        <f t="shared" si="7"/>
        <v>1815020</v>
      </c>
      <c r="O42" s="54">
        <f t="shared" si="7"/>
        <v>14960</v>
      </c>
      <c r="P42" s="54">
        <f t="shared" si="7"/>
        <v>0</v>
      </c>
      <c r="Q42" s="54">
        <f t="shared" si="7"/>
        <v>79657</v>
      </c>
      <c r="R42" s="54">
        <f t="shared" si="7"/>
        <v>94617</v>
      </c>
      <c r="S42" s="54">
        <f t="shared" si="7"/>
        <v>-110088</v>
      </c>
      <c r="T42" s="54">
        <f t="shared" si="7"/>
        <v>225968</v>
      </c>
      <c r="U42" s="54">
        <f t="shared" si="7"/>
        <v>195845</v>
      </c>
      <c r="V42" s="54">
        <f t="shared" si="7"/>
        <v>311725</v>
      </c>
      <c r="W42" s="54">
        <f t="shared" si="7"/>
        <v>3801238</v>
      </c>
      <c r="X42" s="54">
        <f t="shared" si="7"/>
        <v>6774990</v>
      </c>
      <c r="Y42" s="54">
        <f t="shared" si="7"/>
        <v>-2973752</v>
      </c>
      <c r="Z42" s="184">
        <f t="shared" si="5"/>
        <v>-43.89308323702323</v>
      </c>
      <c r="AA42" s="130">
        <f aca="true" t="shared" si="8" ref="AA42:AA48">AA12+AA27</f>
        <v>6774990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22116523</v>
      </c>
      <c r="D45" s="129">
        <f t="shared" si="7"/>
        <v>0</v>
      </c>
      <c r="E45" s="54">
        <f t="shared" si="7"/>
        <v>23148490</v>
      </c>
      <c r="F45" s="54">
        <f t="shared" si="7"/>
        <v>39089716</v>
      </c>
      <c r="G45" s="54">
        <f t="shared" si="7"/>
        <v>924592</v>
      </c>
      <c r="H45" s="54">
        <f t="shared" si="7"/>
        <v>6381043</v>
      </c>
      <c r="I45" s="54">
        <f t="shared" si="7"/>
        <v>13806270</v>
      </c>
      <c r="J45" s="54">
        <f t="shared" si="7"/>
        <v>21111905</v>
      </c>
      <c r="K45" s="54">
        <f t="shared" si="7"/>
        <v>668354</v>
      </c>
      <c r="L45" s="54">
        <f t="shared" si="7"/>
        <v>1062931</v>
      </c>
      <c r="M45" s="54">
        <f t="shared" si="7"/>
        <v>181017</v>
      </c>
      <c r="N45" s="54">
        <f t="shared" si="7"/>
        <v>1912302</v>
      </c>
      <c r="O45" s="54">
        <f t="shared" si="7"/>
        <v>4328815</v>
      </c>
      <c r="P45" s="54">
        <f t="shared" si="7"/>
        <v>295375</v>
      </c>
      <c r="Q45" s="54">
        <f t="shared" si="7"/>
        <v>1436129</v>
      </c>
      <c r="R45" s="54">
        <f t="shared" si="7"/>
        <v>6060319</v>
      </c>
      <c r="S45" s="54">
        <f t="shared" si="7"/>
        <v>1081784</v>
      </c>
      <c r="T45" s="54">
        <f t="shared" si="7"/>
        <v>1391031</v>
      </c>
      <c r="U45" s="54">
        <f t="shared" si="7"/>
        <v>2169614</v>
      </c>
      <c r="V45" s="54">
        <f t="shared" si="7"/>
        <v>4642429</v>
      </c>
      <c r="W45" s="54">
        <f t="shared" si="7"/>
        <v>33726955</v>
      </c>
      <c r="X45" s="54">
        <f t="shared" si="7"/>
        <v>39089716</v>
      </c>
      <c r="Y45" s="54">
        <f t="shared" si="7"/>
        <v>-5362761</v>
      </c>
      <c r="Z45" s="184">
        <f t="shared" si="5"/>
        <v>-13.719109650221045</v>
      </c>
      <c r="AA45" s="130">
        <f t="shared" si="8"/>
        <v>39089716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172895</v>
      </c>
      <c r="D48" s="129">
        <f t="shared" si="7"/>
        <v>0</v>
      </c>
      <c r="E48" s="54">
        <f t="shared" si="7"/>
        <v>95000</v>
      </c>
      <c r="F48" s="54">
        <f t="shared" si="7"/>
        <v>95000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95000</v>
      </c>
      <c r="Y48" s="54">
        <f t="shared" si="7"/>
        <v>-95000</v>
      </c>
      <c r="Z48" s="184">
        <f t="shared" si="5"/>
        <v>-100</v>
      </c>
      <c r="AA48" s="130">
        <f t="shared" si="8"/>
        <v>95000</v>
      </c>
    </row>
    <row r="49" spans="1:27" ht="12.75">
      <c r="A49" s="308" t="s">
        <v>220</v>
      </c>
      <c r="B49" s="149"/>
      <c r="C49" s="239">
        <f aca="true" t="shared" si="9" ref="C49:Y49">SUM(C41:C48)</f>
        <v>96762175</v>
      </c>
      <c r="D49" s="218">
        <f t="shared" si="9"/>
        <v>0</v>
      </c>
      <c r="E49" s="220">
        <f t="shared" si="9"/>
        <v>116064300</v>
      </c>
      <c r="F49" s="220">
        <f t="shared" si="9"/>
        <v>139822683</v>
      </c>
      <c r="G49" s="220">
        <f t="shared" si="9"/>
        <v>19889415</v>
      </c>
      <c r="H49" s="220">
        <f t="shared" si="9"/>
        <v>11877404</v>
      </c>
      <c r="I49" s="220">
        <f t="shared" si="9"/>
        <v>8609696</v>
      </c>
      <c r="J49" s="220">
        <f t="shared" si="9"/>
        <v>40376515</v>
      </c>
      <c r="K49" s="220">
        <f t="shared" si="9"/>
        <v>9516717</v>
      </c>
      <c r="L49" s="220">
        <f t="shared" si="9"/>
        <v>9634170</v>
      </c>
      <c r="M49" s="220">
        <f t="shared" si="9"/>
        <v>5701800</v>
      </c>
      <c r="N49" s="220">
        <f t="shared" si="9"/>
        <v>24852687</v>
      </c>
      <c r="O49" s="220">
        <f t="shared" si="9"/>
        <v>8568050</v>
      </c>
      <c r="P49" s="220">
        <f t="shared" si="9"/>
        <v>5163596</v>
      </c>
      <c r="Q49" s="220">
        <f t="shared" si="9"/>
        <v>7364010</v>
      </c>
      <c r="R49" s="220">
        <f t="shared" si="9"/>
        <v>21095656</v>
      </c>
      <c r="S49" s="220">
        <f t="shared" si="9"/>
        <v>5134018</v>
      </c>
      <c r="T49" s="220">
        <f t="shared" si="9"/>
        <v>10288501</v>
      </c>
      <c r="U49" s="220">
        <f t="shared" si="9"/>
        <v>11319049</v>
      </c>
      <c r="V49" s="220">
        <f t="shared" si="9"/>
        <v>26741568</v>
      </c>
      <c r="W49" s="220">
        <f t="shared" si="9"/>
        <v>113066426</v>
      </c>
      <c r="X49" s="220">
        <f t="shared" si="9"/>
        <v>139822683</v>
      </c>
      <c r="Y49" s="220">
        <f t="shared" si="9"/>
        <v>-26756257</v>
      </c>
      <c r="Z49" s="221">
        <f t="shared" si="5"/>
        <v>-19.13584865196729</v>
      </c>
      <c r="AA49" s="222">
        <f>SUM(AA41:AA48)</f>
        <v>139822683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16979141</v>
      </c>
      <c r="D51" s="129">
        <f t="shared" si="10"/>
        <v>0</v>
      </c>
      <c r="E51" s="54">
        <f t="shared" si="10"/>
        <v>28469286</v>
      </c>
      <c r="F51" s="54">
        <f t="shared" si="10"/>
        <v>28621686</v>
      </c>
      <c r="G51" s="54">
        <f t="shared" si="10"/>
        <v>234114</v>
      </c>
      <c r="H51" s="54">
        <f t="shared" si="10"/>
        <v>310092</v>
      </c>
      <c r="I51" s="54">
        <f t="shared" si="10"/>
        <v>1501805</v>
      </c>
      <c r="J51" s="54">
        <f t="shared" si="10"/>
        <v>2046011</v>
      </c>
      <c r="K51" s="54">
        <f t="shared" si="10"/>
        <v>722294</v>
      </c>
      <c r="L51" s="54">
        <f t="shared" si="10"/>
        <v>926686</v>
      </c>
      <c r="M51" s="54">
        <f t="shared" si="10"/>
        <v>1764328</v>
      </c>
      <c r="N51" s="54">
        <f t="shared" si="10"/>
        <v>3413308</v>
      </c>
      <c r="O51" s="54">
        <f t="shared" si="10"/>
        <v>1164020</v>
      </c>
      <c r="P51" s="54">
        <f t="shared" si="10"/>
        <v>1689305</v>
      </c>
      <c r="Q51" s="54">
        <f t="shared" si="10"/>
        <v>1281623</v>
      </c>
      <c r="R51" s="54">
        <f t="shared" si="10"/>
        <v>4134948</v>
      </c>
      <c r="S51" s="54">
        <f t="shared" si="10"/>
        <v>1168814</v>
      </c>
      <c r="T51" s="54">
        <f t="shared" si="10"/>
        <v>1602838</v>
      </c>
      <c r="U51" s="54">
        <f t="shared" si="10"/>
        <v>8741848</v>
      </c>
      <c r="V51" s="54">
        <f t="shared" si="10"/>
        <v>11513500</v>
      </c>
      <c r="W51" s="54">
        <f t="shared" si="10"/>
        <v>21107767</v>
      </c>
      <c r="X51" s="54">
        <f t="shared" si="10"/>
        <v>28621686</v>
      </c>
      <c r="Y51" s="54">
        <f t="shared" si="10"/>
        <v>-7513919</v>
      </c>
      <c r="Z51" s="184">
        <f>+IF(X51&lt;&gt;0,+(Y51/X51)*100,0)</f>
        <v>-26.252538023092004</v>
      </c>
      <c r="AA51" s="130">
        <f>SUM(AA57:AA61)</f>
        <v>28621686</v>
      </c>
    </row>
    <row r="52" spans="1:27" ht="12.75">
      <c r="A52" s="310" t="s">
        <v>205</v>
      </c>
      <c r="B52" s="142"/>
      <c r="C52" s="62">
        <v>3942252</v>
      </c>
      <c r="D52" s="156"/>
      <c r="E52" s="60">
        <v>8182819</v>
      </c>
      <c r="F52" s="60">
        <v>8132819</v>
      </c>
      <c r="G52" s="60">
        <v>1554</v>
      </c>
      <c r="H52" s="60">
        <v>61310</v>
      </c>
      <c r="I52" s="60">
        <v>75088</v>
      </c>
      <c r="J52" s="60">
        <v>137952</v>
      </c>
      <c r="K52" s="60">
        <v>48760</v>
      </c>
      <c r="L52" s="60">
        <v>97607</v>
      </c>
      <c r="M52" s="60">
        <v>593706</v>
      </c>
      <c r="N52" s="60">
        <v>740073</v>
      </c>
      <c r="O52" s="60">
        <v>162616</v>
      </c>
      <c r="P52" s="60">
        <v>139464</v>
      </c>
      <c r="Q52" s="60">
        <v>418528</v>
      </c>
      <c r="R52" s="60">
        <v>720608</v>
      </c>
      <c r="S52" s="60">
        <v>204773</v>
      </c>
      <c r="T52" s="60">
        <v>99178</v>
      </c>
      <c r="U52" s="60">
        <v>4573726</v>
      </c>
      <c r="V52" s="60">
        <v>4877677</v>
      </c>
      <c r="W52" s="60">
        <v>6476310</v>
      </c>
      <c r="X52" s="60">
        <v>8132819</v>
      </c>
      <c r="Y52" s="60">
        <v>-1656509</v>
      </c>
      <c r="Z52" s="140">
        <v>-20.37</v>
      </c>
      <c r="AA52" s="155">
        <v>8132819</v>
      </c>
    </row>
    <row r="53" spans="1:27" ht="12.75">
      <c r="A53" s="310" t="s">
        <v>206</v>
      </c>
      <c r="B53" s="142"/>
      <c r="C53" s="62">
        <v>2771911</v>
      </c>
      <c r="D53" s="156"/>
      <c r="E53" s="60">
        <v>4615610</v>
      </c>
      <c r="F53" s="60">
        <v>2860210</v>
      </c>
      <c r="G53" s="60">
        <v>134331</v>
      </c>
      <c r="H53" s="60">
        <v>71217</v>
      </c>
      <c r="I53" s="60">
        <v>118548</v>
      </c>
      <c r="J53" s="60">
        <v>324096</v>
      </c>
      <c r="K53" s="60">
        <v>208965</v>
      </c>
      <c r="L53" s="60">
        <v>327367</v>
      </c>
      <c r="M53" s="60">
        <v>240930</v>
      </c>
      <c r="N53" s="60">
        <v>777262</v>
      </c>
      <c r="O53" s="60">
        <v>386892</v>
      </c>
      <c r="P53" s="60">
        <v>836036</v>
      </c>
      <c r="Q53" s="60">
        <v>285839</v>
      </c>
      <c r="R53" s="60">
        <v>1508767</v>
      </c>
      <c r="S53" s="60">
        <v>81537</v>
      </c>
      <c r="T53" s="60">
        <v>614484</v>
      </c>
      <c r="U53" s="60">
        <v>481904</v>
      </c>
      <c r="V53" s="60">
        <v>1177925</v>
      </c>
      <c r="W53" s="60">
        <v>3788050</v>
      </c>
      <c r="X53" s="60">
        <v>2860210</v>
      </c>
      <c r="Y53" s="60">
        <v>927840</v>
      </c>
      <c r="Z53" s="140">
        <v>32.44</v>
      </c>
      <c r="AA53" s="155">
        <v>2860210</v>
      </c>
    </row>
    <row r="54" spans="1:27" ht="12.75">
      <c r="A54" s="310" t="s">
        <v>207</v>
      </c>
      <c r="B54" s="142"/>
      <c r="C54" s="62">
        <v>640929</v>
      </c>
      <c r="D54" s="156"/>
      <c r="E54" s="60">
        <v>849548</v>
      </c>
      <c r="F54" s="60">
        <v>789548</v>
      </c>
      <c r="G54" s="60">
        <v>266</v>
      </c>
      <c r="H54" s="60">
        <v>1062</v>
      </c>
      <c r="I54" s="60">
        <v>26064</v>
      </c>
      <c r="J54" s="60">
        <v>27392</v>
      </c>
      <c r="K54" s="60">
        <v>1730</v>
      </c>
      <c r="L54" s="60">
        <v>7250</v>
      </c>
      <c r="M54" s="60">
        <v>97834</v>
      </c>
      <c r="N54" s="60">
        <v>106814</v>
      </c>
      <c r="O54" s="60">
        <v>78240</v>
      </c>
      <c r="P54" s="60">
        <v>17890</v>
      </c>
      <c r="Q54" s="60">
        <v>17036</v>
      </c>
      <c r="R54" s="60">
        <v>113166</v>
      </c>
      <c r="S54" s="60">
        <v>256008</v>
      </c>
      <c r="T54" s="60">
        <v>46388</v>
      </c>
      <c r="U54" s="60">
        <v>61623</v>
      </c>
      <c r="V54" s="60">
        <v>364019</v>
      </c>
      <c r="W54" s="60">
        <v>611391</v>
      </c>
      <c r="X54" s="60">
        <v>789548</v>
      </c>
      <c r="Y54" s="60">
        <v>-178157</v>
      </c>
      <c r="Z54" s="140">
        <v>-22.56</v>
      </c>
      <c r="AA54" s="155">
        <v>789548</v>
      </c>
    </row>
    <row r="55" spans="1:27" ht="12.75">
      <c r="A55" s="310" t="s">
        <v>208</v>
      </c>
      <c r="B55" s="142"/>
      <c r="C55" s="62">
        <v>1908420</v>
      </c>
      <c r="D55" s="156"/>
      <c r="E55" s="60">
        <v>2281048</v>
      </c>
      <c r="F55" s="60">
        <v>2626048</v>
      </c>
      <c r="G55" s="60">
        <v>27336</v>
      </c>
      <c r="H55" s="60">
        <v>43220</v>
      </c>
      <c r="I55" s="60">
        <v>387036</v>
      </c>
      <c r="J55" s="60">
        <v>457592</v>
      </c>
      <c r="K55" s="60">
        <v>237488</v>
      </c>
      <c r="L55" s="60">
        <v>93895</v>
      </c>
      <c r="M55" s="60">
        <v>171254</v>
      </c>
      <c r="N55" s="60">
        <v>502637</v>
      </c>
      <c r="O55" s="60">
        <v>69814</v>
      </c>
      <c r="P55" s="60">
        <v>294441</v>
      </c>
      <c r="Q55" s="60">
        <v>95511</v>
      </c>
      <c r="R55" s="60">
        <v>459766</v>
      </c>
      <c r="S55" s="60">
        <v>95096</v>
      </c>
      <c r="T55" s="60">
        <v>179293</v>
      </c>
      <c r="U55" s="60">
        <v>359154</v>
      </c>
      <c r="V55" s="60">
        <v>633543</v>
      </c>
      <c r="W55" s="60">
        <v>2053538</v>
      </c>
      <c r="X55" s="60">
        <v>2626048</v>
      </c>
      <c r="Y55" s="60">
        <v>-572510</v>
      </c>
      <c r="Z55" s="140">
        <v>-21.8</v>
      </c>
      <c r="AA55" s="155">
        <v>2626048</v>
      </c>
    </row>
    <row r="56" spans="1:27" ht="12.75">
      <c r="A56" s="310" t="s">
        <v>209</v>
      </c>
      <c r="B56" s="142"/>
      <c r="C56" s="62"/>
      <c r="D56" s="156"/>
      <c r="E56" s="60">
        <v>1710430</v>
      </c>
      <c r="F56" s="60">
        <v>3100000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>
        <v>323351</v>
      </c>
      <c r="V56" s="60">
        <v>323351</v>
      </c>
      <c r="W56" s="60">
        <v>323351</v>
      </c>
      <c r="X56" s="60">
        <v>3100000</v>
      </c>
      <c r="Y56" s="60">
        <v>-2776649</v>
      </c>
      <c r="Z56" s="140">
        <v>-89.57</v>
      </c>
      <c r="AA56" s="155">
        <v>3100000</v>
      </c>
    </row>
    <row r="57" spans="1:27" ht="12.75">
      <c r="A57" s="138" t="s">
        <v>210</v>
      </c>
      <c r="B57" s="142"/>
      <c r="C57" s="293">
        <f aca="true" t="shared" si="11" ref="C57:Y57">SUM(C52:C56)</f>
        <v>9263512</v>
      </c>
      <c r="D57" s="294">
        <f t="shared" si="11"/>
        <v>0</v>
      </c>
      <c r="E57" s="295">
        <f t="shared" si="11"/>
        <v>17639455</v>
      </c>
      <c r="F57" s="295">
        <f t="shared" si="11"/>
        <v>17508625</v>
      </c>
      <c r="G57" s="295">
        <f t="shared" si="11"/>
        <v>163487</v>
      </c>
      <c r="H57" s="295">
        <f t="shared" si="11"/>
        <v>176809</v>
      </c>
      <c r="I57" s="295">
        <f t="shared" si="11"/>
        <v>606736</v>
      </c>
      <c r="J57" s="295">
        <f t="shared" si="11"/>
        <v>947032</v>
      </c>
      <c r="K57" s="295">
        <f t="shared" si="11"/>
        <v>496943</v>
      </c>
      <c r="L57" s="295">
        <f t="shared" si="11"/>
        <v>526119</v>
      </c>
      <c r="M57" s="295">
        <f t="shared" si="11"/>
        <v>1103724</v>
      </c>
      <c r="N57" s="295">
        <f t="shared" si="11"/>
        <v>2126786</v>
      </c>
      <c r="O57" s="295">
        <f t="shared" si="11"/>
        <v>697562</v>
      </c>
      <c r="P57" s="295">
        <f t="shared" si="11"/>
        <v>1287831</v>
      </c>
      <c r="Q57" s="295">
        <f t="shared" si="11"/>
        <v>816914</v>
      </c>
      <c r="R57" s="295">
        <f t="shared" si="11"/>
        <v>2802307</v>
      </c>
      <c r="S57" s="295">
        <f t="shared" si="11"/>
        <v>637414</v>
      </c>
      <c r="T57" s="295">
        <f t="shared" si="11"/>
        <v>939343</v>
      </c>
      <c r="U57" s="295">
        <f t="shared" si="11"/>
        <v>5799758</v>
      </c>
      <c r="V57" s="295">
        <f t="shared" si="11"/>
        <v>7376515</v>
      </c>
      <c r="W57" s="295">
        <f t="shared" si="11"/>
        <v>13252640</v>
      </c>
      <c r="X57" s="295">
        <f t="shared" si="11"/>
        <v>17508625</v>
      </c>
      <c r="Y57" s="295">
        <f t="shared" si="11"/>
        <v>-4255985</v>
      </c>
      <c r="Z57" s="296">
        <f>+IF(X57&lt;&gt;0,+(Y57/X57)*100,0)</f>
        <v>-24.307933946840485</v>
      </c>
      <c r="AA57" s="297">
        <f>SUM(AA52:AA56)</f>
        <v>17508625</v>
      </c>
    </row>
    <row r="58" spans="1:27" ht="12.75">
      <c r="A58" s="311" t="s">
        <v>211</v>
      </c>
      <c r="B58" s="136"/>
      <c r="C58" s="62">
        <v>3632519</v>
      </c>
      <c r="D58" s="156"/>
      <c r="E58" s="60">
        <v>3694574</v>
      </c>
      <c r="F58" s="60">
        <v>3650644</v>
      </c>
      <c r="G58" s="60">
        <v>20953</v>
      </c>
      <c r="H58" s="60">
        <v>28411</v>
      </c>
      <c r="I58" s="60">
        <v>33567</v>
      </c>
      <c r="J58" s="60">
        <v>82931</v>
      </c>
      <c r="K58" s="60">
        <v>33823</v>
      </c>
      <c r="L58" s="60">
        <v>90520</v>
      </c>
      <c r="M58" s="60">
        <v>232220</v>
      </c>
      <c r="N58" s="60">
        <v>356563</v>
      </c>
      <c r="O58" s="60">
        <v>62474</v>
      </c>
      <c r="P58" s="60">
        <v>156179</v>
      </c>
      <c r="Q58" s="60">
        <v>172335</v>
      </c>
      <c r="R58" s="60">
        <v>390988</v>
      </c>
      <c r="S58" s="60">
        <v>201107</v>
      </c>
      <c r="T58" s="60">
        <v>153828</v>
      </c>
      <c r="U58" s="60">
        <v>2427306</v>
      </c>
      <c r="V58" s="60">
        <v>2782241</v>
      </c>
      <c r="W58" s="60">
        <v>3612723</v>
      </c>
      <c r="X58" s="60">
        <v>3650644</v>
      </c>
      <c r="Y58" s="60">
        <v>-37921</v>
      </c>
      <c r="Z58" s="140">
        <v>-1.04</v>
      </c>
      <c r="AA58" s="155">
        <v>3650644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4083110</v>
      </c>
      <c r="D61" s="156"/>
      <c r="E61" s="60">
        <v>7135257</v>
      </c>
      <c r="F61" s="60">
        <v>7462417</v>
      </c>
      <c r="G61" s="60">
        <v>49674</v>
      </c>
      <c r="H61" s="60">
        <v>104872</v>
      </c>
      <c r="I61" s="60">
        <v>861502</v>
      </c>
      <c r="J61" s="60">
        <v>1016048</v>
      </c>
      <c r="K61" s="60">
        <v>191528</v>
      </c>
      <c r="L61" s="60">
        <v>310047</v>
      </c>
      <c r="M61" s="60">
        <v>428384</v>
      </c>
      <c r="N61" s="60">
        <v>929959</v>
      </c>
      <c r="O61" s="60">
        <v>403984</v>
      </c>
      <c r="P61" s="60">
        <v>245295</v>
      </c>
      <c r="Q61" s="60">
        <v>292374</v>
      </c>
      <c r="R61" s="60">
        <v>941653</v>
      </c>
      <c r="S61" s="60">
        <v>330293</v>
      </c>
      <c r="T61" s="60">
        <v>509667</v>
      </c>
      <c r="U61" s="60">
        <v>514784</v>
      </c>
      <c r="V61" s="60">
        <v>1354744</v>
      </c>
      <c r="W61" s="60">
        <v>4242404</v>
      </c>
      <c r="X61" s="60">
        <v>7462417</v>
      </c>
      <c r="Y61" s="60">
        <v>-3220013</v>
      </c>
      <c r="Z61" s="140">
        <v>-43.15</v>
      </c>
      <c r="AA61" s="155">
        <v>7462417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28469286</v>
      </c>
      <c r="F68" s="60"/>
      <c r="G68" s="60">
        <v>234114</v>
      </c>
      <c r="H68" s="60">
        <v>310091</v>
      </c>
      <c r="I68" s="60">
        <v>1501806</v>
      </c>
      <c r="J68" s="60">
        <v>2046011</v>
      </c>
      <c r="K68" s="60">
        <v>722294</v>
      </c>
      <c r="L68" s="60">
        <v>926684</v>
      </c>
      <c r="M68" s="60">
        <v>1764328</v>
      </c>
      <c r="N68" s="60">
        <v>3413306</v>
      </c>
      <c r="O68" s="60">
        <v>1164020</v>
      </c>
      <c r="P68" s="60">
        <v>1689304</v>
      </c>
      <c r="Q68" s="60">
        <v>1281623</v>
      </c>
      <c r="R68" s="60">
        <v>4134947</v>
      </c>
      <c r="S68" s="60">
        <v>1168814</v>
      </c>
      <c r="T68" s="60">
        <v>1602836</v>
      </c>
      <c r="U68" s="60">
        <v>8741845</v>
      </c>
      <c r="V68" s="60">
        <v>11513495</v>
      </c>
      <c r="W68" s="60">
        <v>21107759</v>
      </c>
      <c r="X68" s="60"/>
      <c r="Y68" s="60">
        <v>21107759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28469286</v>
      </c>
      <c r="F69" s="220">
        <f t="shared" si="12"/>
        <v>0</v>
      </c>
      <c r="G69" s="220">
        <f t="shared" si="12"/>
        <v>234114</v>
      </c>
      <c r="H69" s="220">
        <f t="shared" si="12"/>
        <v>310091</v>
      </c>
      <c r="I69" s="220">
        <f t="shared" si="12"/>
        <v>1501806</v>
      </c>
      <c r="J69" s="220">
        <f t="shared" si="12"/>
        <v>2046011</v>
      </c>
      <c r="K69" s="220">
        <f t="shared" si="12"/>
        <v>722294</v>
      </c>
      <c r="L69" s="220">
        <f t="shared" si="12"/>
        <v>926684</v>
      </c>
      <c r="M69" s="220">
        <f t="shared" si="12"/>
        <v>1764328</v>
      </c>
      <c r="N69" s="220">
        <f t="shared" si="12"/>
        <v>3413306</v>
      </c>
      <c r="O69" s="220">
        <f t="shared" si="12"/>
        <v>1164020</v>
      </c>
      <c r="P69" s="220">
        <f t="shared" si="12"/>
        <v>1689304</v>
      </c>
      <c r="Q69" s="220">
        <f t="shared" si="12"/>
        <v>1281623</v>
      </c>
      <c r="R69" s="220">
        <f t="shared" si="12"/>
        <v>4134947</v>
      </c>
      <c r="S69" s="220">
        <f t="shared" si="12"/>
        <v>1168814</v>
      </c>
      <c r="T69" s="220">
        <f t="shared" si="12"/>
        <v>1602836</v>
      </c>
      <c r="U69" s="220">
        <f t="shared" si="12"/>
        <v>8741845</v>
      </c>
      <c r="V69" s="220">
        <f t="shared" si="12"/>
        <v>11513495</v>
      </c>
      <c r="W69" s="220">
        <f t="shared" si="12"/>
        <v>21107759</v>
      </c>
      <c r="X69" s="220">
        <f t="shared" si="12"/>
        <v>0</v>
      </c>
      <c r="Y69" s="220">
        <f t="shared" si="12"/>
        <v>21107759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63713382</v>
      </c>
      <c r="D5" s="357">
        <f t="shared" si="0"/>
        <v>0</v>
      </c>
      <c r="E5" s="356">
        <f t="shared" si="0"/>
        <v>78017683</v>
      </c>
      <c r="F5" s="358">
        <f t="shared" si="0"/>
        <v>83485748</v>
      </c>
      <c r="G5" s="358">
        <f t="shared" si="0"/>
        <v>18393089</v>
      </c>
      <c r="H5" s="356">
        <f t="shared" si="0"/>
        <v>4722778</v>
      </c>
      <c r="I5" s="356">
        <f t="shared" si="0"/>
        <v>-5659791</v>
      </c>
      <c r="J5" s="358">
        <f t="shared" si="0"/>
        <v>17456076</v>
      </c>
      <c r="K5" s="358">
        <f t="shared" si="0"/>
        <v>6903419</v>
      </c>
      <c r="L5" s="356">
        <f t="shared" si="0"/>
        <v>6931113</v>
      </c>
      <c r="M5" s="356">
        <f t="shared" si="0"/>
        <v>3968450</v>
      </c>
      <c r="N5" s="358">
        <f t="shared" si="0"/>
        <v>17802982</v>
      </c>
      <c r="O5" s="358">
        <f t="shared" si="0"/>
        <v>3188369</v>
      </c>
      <c r="P5" s="356">
        <f t="shared" si="0"/>
        <v>3651262</v>
      </c>
      <c r="Q5" s="356">
        <f t="shared" si="0"/>
        <v>4905294</v>
      </c>
      <c r="R5" s="358">
        <f t="shared" si="0"/>
        <v>11744925</v>
      </c>
      <c r="S5" s="358">
        <f t="shared" si="0"/>
        <v>3854641</v>
      </c>
      <c r="T5" s="356">
        <f t="shared" si="0"/>
        <v>8087352</v>
      </c>
      <c r="U5" s="356">
        <f t="shared" si="0"/>
        <v>8605027</v>
      </c>
      <c r="V5" s="358">
        <f t="shared" si="0"/>
        <v>20547020</v>
      </c>
      <c r="W5" s="358">
        <f t="shared" si="0"/>
        <v>67551003</v>
      </c>
      <c r="X5" s="356">
        <f t="shared" si="0"/>
        <v>83485748</v>
      </c>
      <c r="Y5" s="358">
        <f t="shared" si="0"/>
        <v>-15934745</v>
      </c>
      <c r="Z5" s="359">
        <f>+IF(X5&lt;&gt;0,+(Y5/X5)*100,0)</f>
        <v>-19.086784728813832</v>
      </c>
      <c r="AA5" s="360">
        <f>+AA6+AA8+AA11+AA13+AA15</f>
        <v>83485748</v>
      </c>
    </row>
    <row r="6" spans="1:27" ht="12.75">
      <c r="A6" s="361" t="s">
        <v>205</v>
      </c>
      <c r="B6" s="142"/>
      <c r="C6" s="60">
        <f>+C7</f>
        <v>17085203</v>
      </c>
      <c r="D6" s="340">
        <f aca="true" t="shared" si="1" ref="D6:AA6">+D7</f>
        <v>0</v>
      </c>
      <c r="E6" s="60">
        <f t="shared" si="1"/>
        <v>31868935</v>
      </c>
      <c r="F6" s="59">
        <f t="shared" si="1"/>
        <v>38829257</v>
      </c>
      <c r="G6" s="59">
        <f t="shared" si="1"/>
        <v>2714517</v>
      </c>
      <c r="H6" s="60">
        <f t="shared" si="1"/>
        <v>2524117</v>
      </c>
      <c r="I6" s="60">
        <f t="shared" si="1"/>
        <v>5343091</v>
      </c>
      <c r="J6" s="59">
        <f t="shared" si="1"/>
        <v>10581725</v>
      </c>
      <c r="K6" s="59">
        <f t="shared" si="1"/>
        <v>5199797</v>
      </c>
      <c r="L6" s="60">
        <f t="shared" si="1"/>
        <v>4496295</v>
      </c>
      <c r="M6" s="60">
        <f t="shared" si="1"/>
        <v>2041568</v>
      </c>
      <c r="N6" s="59">
        <f t="shared" si="1"/>
        <v>11737660</v>
      </c>
      <c r="O6" s="59">
        <f t="shared" si="1"/>
        <v>1648427</v>
      </c>
      <c r="P6" s="60">
        <f t="shared" si="1"/>
        <v>2165310</v>
      </c>
      <c r="Q6" s="60">
        <f t="shared" si="1"/>
        <v>1807065</v>
      </c>
      <c r="R6" s="59">
        <f t="shared" si="1"/>
        <v>5620802</v>
      </c>
      <c r="S6" s="59">
        <f t="shared" si="1"/>
        <v>1484809</v>
      </c>
      <c r="T6" s="60">
        <f t="shared" si="1"/>
        <v>2273258</v>
      </c>
      <c r="U6" s="60">
        <f t="shared" si="1"/>
        <v>2196469</v>
      </c>
      <c r="V6" s="59">
        <f t="shared" si="1"/>
        <v>5954536</v>
      </c>
      <c r="W6" s="59">
        <f t="shared" si="1"/>
        <v>33894723</v>
      </c>
      <c r="X6" s="60">
        <f t="shared" si="1"/>
        <v>38829257</v>
      </c>
      <c r="Y6" s="59">
        <f t="shared" si="1"/>
        <v>-4934534</v>
      </c>
      <c r="Z6" s="61">
        <f>+IF(X6&lt;&gt;0,+(Y6/X6)*100,0)</f>
        <v>-12.708288494935664</v>
      </c>
      <c r="AA6" s="62">
        <f t="shared" si="1"/>
        <v>38829257</v>
      </c>
    </row>
    <row r="7" spans="1:27" ht="12.75">
      <c r="A7" s="291" t="s">
        <v>229</v>
      </c>
      <c r="B7" s="142"/>
      <c r="C7" s="60">
        <v>17085203</v>
      </c>
      <c r="D7" s="340"/>
      <c r="E7" s="60">
        <v>31868935</v>
      </c>
      <c r="F7" s="59">
        <v>38829257</v>
      </c>
      <c r="G7" s="59">
        <v>2714517</v>
      </c>
      <c r="H7" s="60">
        <v>2524117</v>
      </c>
      <c r="I7" s="60">
        <v>5343091</v>
      </c>
      <c r="J7" s="59">
        <v>10581725</v>
      </c>
      <c r="K7" s="59">
        <v>5199797</v>
      </c>
      <c r="L7" s="60">
        <v>4496295</v>
      </c>
      <c r="M7" s="60">
        <v>2041568</v>
      </c>
      <c r="N7" s="59">
        <v>11737660</v>
      </c>
      <c r="O7" s="59">
        <v>1648427</v>
      </c>
      <c r="P7" s="60">
        <v>2165310</v>
      </c>
      <c r="Q7" s="60">
        <v>1807065</v>
      </c>
      <c r="R7" s="59">
        <v>5620802</v>
      </c>
      <c r="S7" s="59">
        <v>1484809</v>
      </c>
      <c r="T7" s="60">
        <v>2273258</v>
      </c>
      <c r="U7" s="60">
        <v>2196469</v>
      </c>
      <c r="V7" s="59">
        <v>5954536</v>
      </c>
      <c r="W7" s="59">
        <v>33894723</v>
      </c>
      <c r="X7" s="60">
        <v>38829257</v>
      </c>
      <c r="Y7" s="59">
        <v>-4934534</v>
      </c>
      <c r="Z7" s="61">
        <v>-12.71</v>
      </c>
      <c r="AA7" s="62">
        <v>38829257</v>
      </c>
    </row>
    <row r="8" spans="1:27" ht="12.75">
      <c r="A8" s="361" t="s">
        <v>206</v>
      </c>
      <c r="B8" s="142"/>
      <c r="C8" s="60">
        <f aca="true" t="shared" si="2" ref="C8:Y8">SUM(C9:C10)</f>
        <v>18027079</v>
      </c>
      <c r="D8" s="340">
        <f t="shared" si="2"/>
        <v>0</v>
      </c>
      <c r="E8" s="60">
        <f t="shared" si="2"/>
        <v>14047550</v>
      </c>
      <c r="F8" s="59">
        <f t="shared" si="2"/>
        <v>14050027</v>
      </c>
      <c r="G8" s="59">
        <f t="shared" si="2"/>
        <v>0</v>
      </c>
      <c r="H8" s="60">
        <f t="shared" si="2"/>
        <v>155200</v>
      </c>
      <c r="I8" s="60">
        <f t="shared" si="2"/>
        <v>508959</v>
      </c>
      <c r="J8" s="59">
        <f t="shared" si="2"/>
        <v>664159</v>
      </c>
      <c r="K8" s="59">
        <f t="shared" si="2"/>
        <v>211091</v>
      </c>
      <c r="L8" s="60">
        <f t="shared" si="2"/>
        <v>894219</v>
      </c>
      <c r="M8" s="60">
        <f t="shared" si="2"/>
        <v>1045865</v>
      </c>
      <c r="N8" s="59">
        <f t="shared" si="2"/>
        <v>2151175</v>
      </c>
      <c r="O8" s="59">
        <f t="shared" si="2"/>
        <v>391853</v>
      </c>
      <c r="P8" s="60">
        <f t="shared" si="2"/>
        <v>19384</v>
      </c>
      <c r="Q8" s="60">
        <f t="shared" si="2"/>
        <v>1226023</v>
      </c>
      <c r="R8" s="59">
        <f t="shared" si="2"/>
        <v>1637260</v>
      </c>
      <c r="S8" s="59">
        <f t="shared" si="2"/>
        <v>1653923</v>
      </c>
      <c r="T8" s="60">
        <f t="shared" si="2"/>
        <v>1909255</v>
      </c>
      <c r="U8" s="60">
        <f t="shared" si="2"/>
        <v>2099711</v>
      </c>
      <c r="V8" s="59">
        <f t="shared" si="2"/>
        <v>5662889</v>
      </c>
      <c r="W8" s="59">
        <f t="shared" si="2"/>
        <v>10115483</v>
      </c>
      <c r="X8" s="60">
        <f t="shared" si="2"/>
        <v>14050027</v>
      </c>
      <c r="Y8" s="59">
        <f t="shared" si="2"/>
        <v>-3934544</v>
      </c>
      <c r="Z8" s="61">
        <f>+IF(X8&lt;&gt;0,+(Y8/X8)*100,0)</f>
        <v>-28.003818070954594</v>
      </c>
      <c r="AA8" s="62">
        <f>SUM(AA9:AA10)</f>
        <v>14050027</v>
      </c>
    </row>
    <row r="9" spans="1:27" ht="12.75">
      <c r="A9" s="291" t="s">
        <v>230</v>
      </c>
      <c r="B9" s="142"/>
      <c r="C9" s="60">
        <v>15499738</v>
      </c>
      <c r="D9" s="340"/>
      <c r="E9" s="60">
        <v>13647550</v>
      </c>
      <c r="F9" s="59">
        <v>13650027</v>
      </c>
      <c r="G9" s="59"/>
      <c r="H9" s="60"/>
      <c r="I9" s="60">
        <v>508959</v>
      </c>
      <c r="J9" s="59">
        <v>508959</v>
      </c>
      <c r="K9" s="59">
        <v>211091</v>
      </c>
      <c r="L9" s="60">
        <v>785599</v>
      </c>
      <c r="M9" s="60">
        <v>1045865</v>
      </c>
      <c r="N9" s="59">
        <v>2042555</v>
      </c>
      <c r="O9" s="59">
        <v>257353</v>
      </c>
      <c r="P9" s="60">
        <v>19384</v>
      </c>
      <c r="Q9" s="60">
        <v>1226023</v>
      </c>
      <c r="R9" s="59">
        <v>1502760</v>
      </c>
      <c r="S9" s="59">
        <v>1653923</v>
      </c>
      <c r="T9" s="60">
        <v>1909255</v>
      </c>
      <c r="U9" s="60">
        <v>2099711</v>
      </c>
      <c r="V9" s="59">
        <v>5662889</v>
      </c>
      <c r="W9" s="59">
        <v>9717163</v>
      </c>
      <c r="X9" s="60">
        <v>13650027</v>
      </c>
      <c r="Y9" s="59">
        <v>-3932864</v>
      </c>
      <c r="Z9" s="61">
        <v>-28.81</v>
      </c>
      <c r="AA9" s="62">
        <v>13650027</v>
      </c>
    </row>
    <row r="10" spans="1:27" ht="12.75">
      <c r="A10" s="291" t="s">
        <v>231</v>
      </c>
      <c r="B10" s="142"/>
      <c r="C10" s="60">
        <v>2527341</v>
      </c>
      <c r="D10" s="340"/>
      <c r="E10" s="60">
        <v>400000</v>
      </c>
      <c r="F10" s="59">
        <v>400000</v>
      </c>
      <c r="G10" s="59"/>
      <c r="H10" s="60">
        <v>155200</v>
      </c>
      <c r="I10" s="60"/>
      <c r="J10" s="59">
        <v>155200</v>
      </c>
      <c r="K10" s="59"/>
      <c r="L10" s="60">
        <v>108620</v>
      </c>
      <c r="M10" s="60"/>
      <c r="N10" s="59">
        <v>108620</v>
      </c>
      <c r="O10" s="59">
        <v>134500</v>
      </c>
      <c r="P10" s="60"/>
      <c r="Q10" s="60"/>
      <c r="R10" s="59">
        <v>134500</v>
      </c>
      <c r="S10" s="59"/>
      <c r="T10" s="60"/>
      <c r="U10" s="60"/>
      <c r="V10" s="59"/>
      <c r="W10" s="59">
        <v>398320</v>
      </c>
      <c r="X10" s="60">
        <v>400000</v>
      </c>
      <c r="Y10" s="59">
        <v>-1680</v>
      </c>
      <c r="Z10" s="61">
        <v>-0.42</v>
      </c>
      <c r="AA10" s="62">
        <v>400000</v>
      </c>
    </row>
    <row r="11" spans="1:27" ht="12.75">
      <c r="A11" s="361" t="s">
        <v>207</v>
      </c>
      <c r="B11" s="142"/>
      <c r="C11" s="362">
        <f>+C12</f>
        <v>10329077</v>
      </c>
      <c r="D11" s="363">
        <f aca="true" t="shared" si="3" ref="D11:AA11">+D12</f>
        <v>0</v>
      </c>
      <c r="E11" s="362">
        <f t="shared" si="3"/>
        <v>12489290</v>
      </c>
      <c r="F11" s="364">
        <f t="shared" si="3"/>
        <v>12112975</v>
      </c>
      <c r="G11" s="364">
        <f t="shared" si="3"/>
        <v>26072</v>
      </c>
      <c r="H11" s="362">
        <f t="shared" si="3"/>
        <v>217789</v>
      </c>
      <c r="I11" s="362">
        <f t="shared" si="3"/>
        <v>534942</v>
      </c>
      <c r="J11" s="364">
        <f t="shared" si="3"/>
        <v>778803</v>
      </c>
      <c r="K11" s="364">
        <f t="shared" si="3"/>
        <v>420270</v>
      </c>
      <c r="L11" s="362">
        <f t="shared" si="3"/>
        <v>995472</v>
      </c>
      <c r="M11" s="362">
        <f t="shared" si="3"/>
        <v>489182</v>
      </c>
      <c r="N11" s="364">
        <f t="shared" si="3"/>
        <v>1904924</v>
      </c>
      <c r="O11" s="364">
        <f t="shared" si="3"/>
        <v>489153</v>
      </c>
      <c r="P11" s="362">
        <f t="shared" si="3"/>
        <v>567017</v>
      </c>
      <c r="Q11" s="362">
        <f t="shared" si="3"/>
        <v>908369</v>
      </c>
      <c r="R11" s="364">
        <f t="shared" si="3"/>
        <v>1964539</v>
      </c>
      <c r="S11" s="364">
        <f t="shared" si="3"/>
        <v>563176</v>
      </c>
      <c r="T11" s="362">
        <f t="shared" si="3"/>
        <v>1472386</v>
      </c>
      <c r="U11" s="362">
        <f t="shared" si="3"/>
        <v>3024326</v>
      </c>
      <c r="V11" s="364">
        <f t="shared" si="3"/>
        <v>5059888</v>
      </c>
      <c r="W11" s="364">
        <f t="shared" si="3"/>
        <v>9708154</v>
      </c>
      <c r="X11" s="362">
        <f t="shared" si="3"/>
        <v>12112975</v>
      </c>
      <c r="Y11" s="364">
        <f t="shared" si="3"/>
        <v>-2404821</v>
      </c>
      <c r="Z11" s="365">
        <f>+IF(X11&lt;&gt;0,+(Y11/X11)*100,0)</f>
        <v>-19.853264784249948</v>
      </c>
      <c r="AA11" s="366">
        <f t="shared" si="3"/>
        <v>12112975</v>
      </c>
    </row>
    <row r="12" spans="1:27" ht="12.75">
      <c r="A12" s="291" t="s">
        <v>232</v>
      </c>
      <c r="B12" s="136"/>
      <c r="C12" s="60">
        <v>10329077</v>
      </c>
      <c r="D12" s="340"/>
      <c r="E12" s="60">
        <v>12489290</v>
      </c>
      <c r="F12" s="59">
        <v>12112975</v>
      </c>
      <c r="G12" s="59">
        <v>26072</v>
      </c>
      <c r="H12" s="60">
        <v>217789</v>
      </c>
      <c r="I12" s="60">
        <v>534942</v>
      </c>
      <c r="J12" s="59">
        <v>778803</v>
      </c>
      <c r="K12" s="59">
        <v>420270</v>
      </c>
      <c r="L12" s="60">
        <v>995472</v>
      </c>
      <c r="M12" s="60">
        <v>489182</v>
      </c>
      <c r="N12" s="59">
        <v>1904924</v>
      </c>
      <c r="O12" s="59">
        <v>489153</v>
      </c>
      <c r="P12" s="60">
        <v>567017</v>
      </c>
      <c r="Q12" s="60">
        <v>908369</v>
      </c>
      <c r="R12" s="59">
        <v>1964539</v>
      </c>
      <c r="S12" s="59">
        <v>563176</v>
      </c>
      <c r="T12" s="60">
        <v>1472386</v>
      </c>
      <c r="U12" s="60">
        <v>3024326</v>
      </c>
      <c r="V12" s="59">
        <v>5059888</v>
      </c>
      <c r="W12" s="59">
        <v>9708154</v>
      </c>
      <c r="X12" s="60">
        <v>12112975</v>
      </c>
      <c r="Y12" s="59">
        <v>-2404821</v>
      </c>
      <c r="Z12" s="61">
        <v>-19.85</v>
      </c>
      <c r="AA12" s="62">
        <v>12112975</v>
      </c>
    </row>
    <row r="13" spans="1:27" ht="12.75">
      <c r="A13" s="361" t="s">
        <v>208</v>
      </c>
      <c r="B13" s="136"/>
      <c r="C13" s="275">
        <f>+C14</f>
        <v>8807404</v>
      </c>
      <c r="D13" s="341">
        <f aca="true" t="shared" si="4" ref="D13:AA13">+D14</f>
        <v>0</v>
      </c>
      <c r="E13" s="275">
        <f t="shared" si="4"/>
        <v>16861908</v>
      </c>
      <c r="F13" s="342">
        <f t="shared" si="4"/>
        <v>15743489</v>
      </c>
      <c r="G13" s="342">
        <f t="shared" si="4"/>
        <v>261303</v>
      </c>
      <c r="H13" s="275">
        <f t="shared" si="4"/>
        <v>273855</v>
      </c>
      <c r="I13" s="275">
        <f t="shared" si="4"/>
        <v>829779</v>
      </c>
      <c r="J13" s="342">
        <f t="shared" si="4"/>
        <v>1364937</v>
      </c>
      <c r="K13" s="342">
        <f t="shared" si="4"/>
        <v>1072261</v>
      </c>
      <c r="L13" s="275">
        <f t="shared" si="4"/>
        <v>545127</v>
      </c>
      <c r="M13" s="275">
        <f t="shared" si="4"/>
        <v>274842</v>
      </c>
      <c r="N13" s="342">
        <f t="shared" si="4"/>
        <v>1892230</v>
      </c>
      <c r="O13" s="342">
        <f t="shared" si="4"/>
        <v>658936</v>
      </c>
      <c r="P13" s="275">
        <f t="shared" si="4"/>
        <v>588711</v>
      </c>
      <c r="Q13" s="275">
        <f t="shared" si="4"/>
        <v>963837</v>
      </c>
      <c r="R13" s="342">
        <f t="shared" si="4"/>
        <v>2211484</v>
      </c>
      <c r="S13" s="342">
        <f t="shared" si="4"/>
        <v>152733</v>
      </c>
      <c r="T13" s="275">
        <f t="shared" si="4"/>
        <v>2349845</v>
      </c>
      <c r="U13" s="275">
        <f t="shared" si="4"/>
        <v>1701568</v>
      </c>
      <c r="V13" s="342">
        <f t="shared" si="4"/>
        <v>4204146</v>
      </c>
      <c r="W13" s="342">
        <f t="shared" si="4"/>
        <v>9672797</v>
      </c>
      <c r="X13" s="275">
        <f t="shared" si="4"/>
        <v>15743489</v>
      </c>
      <c r="Y13" s="342">
        <f t="shared" si="4"/>
        <v>-6070692</v>
      </c>
      <c r="Z13" s="335">
        <f>+IF(X13&lt;&gt;0,+(Y13/X13)*100,0)</f>
        <v>-38.56001677899988</v>
      </c>
      <c r="AA13" s="273">
        <f t="shared" si="4"/>
        <v>15743489</v>
      </c>
    </row>
    <row r="14" spans="1:27" ht="12.75">
      <c r="A14" s="291" t="s">
        <v>233</v>
      </c>
      <c r="B14" s="136"/>
      <c r="C14" s="60">
        <v>8807404</v>
      </c>
      <c r="D14" s="340"/>
      <c r="E14" s="60">
        <v>16861908</v>
      </c>
      <c r="F14" s="59">
        <v>15743489</v>
      </c>
      <c r="G14" s="59">
        <v>261303</v>
      </c>
      <c r="H14" s="60">
        <v>273855</v>
      </c>
      <c r="I14" s="60">
        <v>829779</v>
      </c>
      <c r="J14" s="59">
        <v>1364937</v>
      </c>
      <c r="K14" s="59">
        <v>1072261</v>
      </c>
      <c r="L14" s="60">
        <v>545127</v>
      </c>
      <c r="M14" s="60">
        <v>274842</v>
      </c>
      <c r="N14" s="59">
        <v>1892230</v>
      </c>
      <c r="O14" s="59">
        <v>658936</v>
      </c>
      <c r="P14" s="60">
        <v>588711</v>
      </c>
      <c r="Q14" s="60">
        <v>963837</v>
      </c>
      <c r="R14" s="59">
        <v>2211484</v>
      </c>
      <c r="S14" s="59">
        <v>152733</v>
      </c>
      <c r="T14" s="60">
        <v>2349845</v>
      </c>
      <c r="U14" s="60">
        <v>1701568</v>
      </c>
      <c r="V14" s="59">
        <v>4204146</v>
      </c>
      <c r="W14" s="59">
        <v>9672797</v>
      </c>
      <c r="X14" s="60">
        <v>15743489</v>
      </c>
      <c r="Y14" s="59">
        <v>-6070692</v>
      </c>
      <c r="Z14" s="61">
        <v>-38.56</v>
      </c>
      <c r="AA14" s="62">
        <v>15743489</v>
      </c>
    </row>
    <row r="15" spans="1:27" ht="12.75">
      <c r="A15" s="361" t="s">
        <v>209</v>
      </c>
      <c r="B15" s="136"/>
      <c r="C15" s="60">
        <f aca="true" t="shared" si="5" ref="C15:Y15">SUM(C16:C20)</f>
        <v>9464619</v>
      </c>
      <c r="D15" s="340">
        <f t="shared" si="5"/>
        <v>0</v>
      </c>
      <c r="E15" s="60">
        <f t="shared" si="5"/>
        <v>2750000</v>
      </c>
      <c r="F15" s="59">
        <f t="shared" si="5"/>
        <v>2750000</v>
      </c>
      <c r="G15" s="59">
        <f t="shared" si="5"/>
        <v>15391197</v>
      </c>
      <c r="H15" s="60">
        <f t="shared" si="5"/>
        <v>1551817</v>
      </c>
      <c r="I15" s="60">
        <f t="shared" si="5"/>
        <v>-12876562</v>
      </c>
      <c r="J15" s="59">
        <f t="shared" si="5"/>
        <v>4066452</v>
      </c>
      <c r="K15" s="59">
        <f t="shared" si="5"/>
        <v>0</v>
      </c>
      <c r="L15" s="60">
        <f t="shared" si="5"/>
        <v>0</v>
      </c>
      <c r="M15" s="60">
        <f t="shared" si="5"/>
        <v>116993</v>
      </c>
      <c r="N15" s="59">
        <f t="shared" si="5"/>
        <v>116993</v>
      </c>
      <c r="O15" s="59">
        <f t="shared" si="5"/>
        <v>0</v>
      </c>
      <c r="P15" s="60">
        <f t="shared" si="5"/>
        <v>310840</v>
      </c>
      <c r="Q15" s="60">
        <f t="shared" si="5"/>
        <v>0</v>
      </c>
      <c r="R15" s="59">
        <f t="shared" si="5"/>
        <v>310840</v>
      </c>
      <c r="S15" s="59">
        <f t="shared" si="5"/>
        <v>0</v>
      </c>
      <c r="T15" s="60">
        <f t="shared" si="5"/>
        <v>82608</v>
      </c>
      <c r="U15" s="60">
        <f t="shared" si="5"/>
        <v>-417047</v>
      </c>
      <c r="V15" s="59">
        <f t="shared" si="5"/>
        <v>-334439</v>
      </c>
      <c r="W15" s="59">
        <f t="shared" si="5"/>
        <v>4159846</v>
      </c>
      <c r="X15" s="60">
        <f t="shared" si="5"/>
        <v>2750000</v>
      </c>
      <c r="Y15" s="59">
        <f t="shared" si="5"/>
        <v>1409846</v>
      </c>
      <c r="Z15" s="61">
        <f>+IF(X15&lt;&gt;0,+(Y15/X15)*100,0)</f>
        <v>51.26712727272727</v>
      </c>
      <c r="AA15" s="62">
        <f>SUM(AA16:AA20)</f>
        <v>2750000</v>
      </c>
    </row>
    <row r="16" spans="1:27" ht="12.75">
      <c r="A16" s="291" t="s">
        <v>234</v>
      </c>
      <c r="B16" s="300"/>
      <c r="C16" s="60">
        <v>9464619</v>
      </c>
      <c r="D16" s="340"/>
      <c r="E16" s="60">
        <v>750000</v>
      </c>
      <c r="F16" s="59">
        <v>750000</v>
      </c>
      <c r="G16" s="59"/>
      <c r="H16" s="60"/>
      <c r="I16" s="60"/>
      <c r="J16" s="59"/>
      <c r="K16" s="59"/>
      <c r="L16" s="60"/>
      <c r="M16" s="60">
        <v>116993</v>
      </c>
      <c r="N16" s="59">
        <v>116993</v>
      </c>
      <c r="O16" s="59"/>
      <c r="P16" s="60">
        <v>310840</v>
      </c>
      <c r="Q16" s="60"/>
      <c r="R16" s="59">
        <v>310840</v>
      </c>
      <c r="S16" s="59"/>
      <c r="T16" s="60">
        <v>82608</v>
      </c>
      <c r="U16" s="60">
        <v>146453</v>
      </c>
      <c r="V16" s="59">
        <v>229061</v>
      </c>
      <c r="W16" s="59">
        <v>656894</v>
      </c>
      <c r="X16" s="60">
        <v>750000</v>
      </c>
      <c r="Y16" s="59">
        <v>-93106</v>
      </c>
      <c r="Z16" s="61">
        <v>-12.41</v>
      </c>
      <c r="AA16" s="62">
        <v>750000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2000000</v>
      </c>
      <c r="F20" s="59">
        <v>2000000</v>
      </c>
      <c r="G20" s="59">
        <v>15391197</v>
      </c>
      <c r="H20" s="60">
        <v>1551817</v>
      </c>
      <c r="I20" s="60">
        <v>-12876562</v>
      </c>
      <c r="J20" s="59">
        <v>4066452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-563500</v>
      </c>
      <c r="V20" s="59">
        <v>-563500</v>
      </c>
      <c r="W20" s="59">
        <v>3502952</v>
      </c>
      <c r="X20" s="60">
        <v>2000000</v>
      </c>
      <c r="Y20" s="59">
        <v>1502952</v>
      </c>
      <c r="Z20" s="61">
        <v>75.15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1498717</v>
      </c>
      <c r="D22" s="344">
        <f t="shared" si="6"/>
        <v>0</v>
      </c>
      <c r="E22" s="343">
        <f t="shared" si="6"/>
        <v>2499123</v>
      </c>
      <c r="F22" s="345">
        <f t="shared" si="6"/>
        <v>4212715</v>
      </c>
      <c r="G22" s="345">
        <f t="shared" si="6"/>
        <v>0</v>
      </c>
      <c r="H22" s="343">
        <f t="shared" si="6"/>
        <v>104541</v>
      </c>
      <c r="I22" s="343">
        <f t="shared" si="6"/>
        <v>235450</v>
      </c>
      <c r="J22" s="345">
        <f t="shared" si="6"/>
        <v>339991</v>
      </c>
      <c r="K22" s="345">
        <f t="shared" si="6"/>
        <v>12615</v>
      </c>
      <c r="L22" s="343">
        <f t="shared" si="6"/>
        <v>255790</v>
      </c>
      <c r="M22" s="343">
        <f t="shared" si="6"/>
        <v>2429</v>
      </c>
      <c r="N22" s="345">
        <f t="shared" si="6"/>
        <v>270834</v>
      </c>
      <c r="O22" s="345">
        <f t="shared" si="6"/>
        <v>14960</v>
      </c>
      <c r="P22" s="343">
        <f t="shared" si="6"/>
        <v>0</v>
      </c>
      <c r="Q22" s="343">
        <f t="shared" si="6"/>
        <v>79657</v>
      </c>
      <c r="R22" s="345">
        <f t="shared" si="6"/>
        <v>94617</v>
      </c>
      <c r="S22" s="345">
        <f t="shared" si="6"/>
        <v>43103</v>
      </c>
      <c r="T22" s="343">
        <f t="shared" si="6"/>
        <v>294573</v>
      </c>
      <c r="U22" s="343">
        <f t="shared" si="6"/>
        <v>195845</v>
      </c>
      <c r="V22" s="345">
        <f t="shared" si="6"/>
        <v>533521</v>
      </c>
      <c r="W22" s="345">
        <f t="shared" si="6"/>
        <v>1238963</v>
      </c>
      <c r="X22" s="343">
        <f t="shared" si="6"/>
        <v>4212715</v>
      </c>
      <c r="Y22" s="345">
        <f t="shared" si="6"/>
        <v>-2973752</v>
      </c>
      <c r="Z22" s="336">
        <f>+IF(X22&lt;&gt;0,+(Y22/X22)*100,0)</f>
        <v>-70.58991647904024</v>
      </c>
      <c r="AA22" s="350">
        <f>SUM(AA23:AA32)</f>
        <v>4212715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724945</v>
      </c>
      <c r="D26" s="363"/>
      <c r="E26" s="362">
        <v>399123</v>
      </c>
      <c r="F26" s="364">
        <v>1271460</v>
      </c>
      <c r="G26" s="364"/>
      <c r="H26" s="362">
        <v>104541</v>
      </c>
      <c r="I26" s="362">
        <v>235450</v>
      </c>
      <c r="J26" s="364">
        <v>339991</v>
      </c>
      <c r="K26" s="364">
        <v>12615</v>
      </c>
      <c r="L26" s="362">
        <v>255790</v>
      </c>
      <c r="M26" s="362">
        <v>2429</v>
      </c>
      <c r="N26" s="364">
        <v>270834</v>
      </c>
      <c r="O26" s="364">
        <v>14960</v>
      </c>
      <c r="P26" s="362"/>
      <c r="Q26" s="362"/>
      <c r="R26" s="364">
        <v>14960</v>
      </c>
      <c r="S26" s="364"/>
      <c r="T26" s="362">
        <v>209864</v>
      </c>
      <c r="U26" s="362">
        <v>181739</v>
      </c>
      <c r="V26" s="364">
        <v>391603</v>
      </c>
      <c r="W26" s="364">
        <v>1017388</v>
      </c>
      <c r="X26" s="362">
        <v>1271460</v>
      </c>
      <c r="Y26" s="364">
        <v>-254072</v>
      </c>
      <c r="Z26" s="365">
        <v>-19.98</v>
      </c>
      <c r="AA26" s="366">
        <v>1271460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381310</v>
      </c>
      <c r="D28" s="341"/>
      <c r="E28" s="275">
        <v>900000</v>
      </c>
      <c r="F28" s="342">
        <v>1450630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>
        <v>79657</v>
      </c>
      <c r="R28" s="342">
        <v>79657</v>
      </c>
      <c r="S28" s="342">
        <v>43103</v>
      </c>
      <c r="T28" s="275">
        <v>84709</v>
      </c>
      <c r="U28" s="275">
        <v>14106</v>
      </c>
      <c r="V28" s="342">
        <v>141918</v>
      </c>
      <c r="W28" s="342">
        <v>221575</v>
      </c>
      <c r="X28" s="275">
        <v>1450630</v>
      </c>
      <c r="Y28" s="342">
        <v>-1229055</v>
      </c>
      <c r="Z28" s="335">
        <v>-84.73</v>
      </c>
      <c r="AA28" s="273">
        <v>1450630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392462</v>
      </c>
      <c r="D32" s="340"/>
      <c r="E32" s="60">
        <v>1200000</v>
      </c>
      <c r="F32" s="59">
        <v>1490625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1490625</v>
      </c>
      <c r="Y32" s="59">
        <v>-1490625</v>
      </c>
      <c r="Z32" s="61">
        <v>-100</v>
      </c>
      <c r="AA32" s="62">
        <v>1490625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16433018</v>
      </c>
      <c r="D40" s="344">
        <f t="shared" si="9"/>
        <v>0</v>
      </c>
      <c r="E40" s="343">
        <f t="shared" si="9"/>
        <v>18189457</v>
      </c>
      <c r="F40" s="345">
        <f t="shared" si="9"/>
        <v>32595442</v>
      </c>
      <c r="G40" s="345">
        <f t="shared" si="9"/>
        <v>924592</v>
      </c>
      <c r="H40" s="343">
        <f t="shared" si="9"/>
        <v>6159998</v>
      </c>
      <c r="I40" s="343">
        <f t="shared" si="9"/>
        <v>13807001</v>
      </c>
      <c r="J40" s="345">
        <f t="shared" si="9"/>
        <v>20891591</v>
      </c>
      <c r="K40" s="345">
        <f t="shared" si="9"/>
        <v>1546</v>
      </c>
      <c r="L40" s="343">
        <f t="shared" si="9"/>
        <v>511813</v>
      </c>
      <c r="M40" s="343">
        <f t="shared" si="9"/>
        <v>73078</v>
      </c>
      <c r="N40" s="345">
        <f t="shared" si="9"/>
        <v>586437</v>
      </c>
      <c r="O40" s="345">
        <f t="shared" si="9"/>
        <v>4264065</v>
      </c>
      <c r="P40" s="343">
        <f t="shared" si="9"/>
        <v>244314</v>
      </c>
      <c r="Q40" s="343">
        <f t="shared" si="9"/>
        <v>1019881</v>
      </c>
      <c r="R40" s="345">
        <f t="shared" si="9"/>
        <v>5528260</v>
      </c>
      <c r="S40" s="345">
        <f t="shared" si="9"/>
        <v>748922</v>
      </c>
      <c r="T40" s="343">
        <f t="shared" si="9"/>
        <v>845092</v>
      </c>
      <c r="U40" s="343">
        <f t="shared" si="9"/>
        <v>1401526</v>
      </c>
      <c r="V40" s="345">
        <f t="shared" si="9"/>
        <v>2995540</v>
      </c>
      <c r="W40" s="345">
        <f t="shared" si="9"/>
        <v>30001828</v>
      </c>
      <c r="X40" s="343">
        <f t="shared" si="9"/>
        <v>32595442</v>
      </c>
      <c r="Y40" s="345">
        <f t="shared" si="9"/>
        <v>-2593614</v>
      </c>
      <c r="Z40" s="336">
        <f>+IF(X40&lt;&gt;0,+(Y40/X40)*100,0)</f>
        <v>-7.956983678883692</v>
      </c>
      <c r="AA40" s="350">
        <f>SUM(AA41:AA49)</f>
        <v>32595442</v>
      </c>
    </row>
    <row r="41" spans="1:27" ht="12.75">
      <c r="A41" s="361" t="s">
        <v>248</v>
      </c>
      <c r="B41" s="142"/>
      <c r="C41" s="362">
        <v>11415673</v>
      </c>
      <c r="D41" s="363"/>
      <c r="E41" s="362">
        <v>9845000</v>
      </c>
      <c r="F41" s="364">
        <v>9845000</v>
      </c>
      <c r="G41" s="364"/>
      <c r="H41" s="362">
        <v>6158238</v>
      </c>
      <c r="I41" s="362"/>
      <c r="J41" s="364">
        <v>6158238</v>
      </c>
      <c r="K41" s="364"/>
      <c r="L41" s="362">
        <v>367910</v>
      </c>
      <c r="M41" s="362"/>
      <c r="N41" s="364">
        <v>367910</v>
      </c>
      <c r="O41" s="364">
        <v>3545052</v>
      </c>
      <c r="P41" s="362"/>
      <c r="Q41" s="362"/>
      <c r="R41" s="364">
        <v>3545052</v>
      </c>
      <c r="S41" s="364"/>
      <c r="T41" s="362"/>
      <c r="U41" s="362"/>
      <c r="V41" s="364"/>
      <c r="W41" s="364">
        <v>10071200</v>
      </c>
      <c r="X41" s="362">
        <v>9845000</v>
      </c>
      <c r="Y41" s="364">
        <v>226200</v>
      </c>
      <c r="Z41" s="365">
        <v>2.3</v>
      </c>
      <c r="AA41" s="366">
        <v>9845000</v>
      </c>
    </row>
    <row r="42" spans="1:27" ht="12.75">
      <c r="A42" s="361" t="s">
        <v>249</v>
      </c>
      <c r="B42" s="136"/>
      <c r="C42" s="60">
        <f aca="true" t="shared" si="10" ref="C42:Y42">+C62</f>
        <v>1095221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1184932</v>
      </c>
      <c r="D43" s="369"/>
      <c r="E43" s="305">
        <v>668000</v>
      </c>
      <c r="F43" s="370">
        <v>1402500</v>
      </c>
      <c r="G43" s="370"/>
      <c r="H43" s="305"/>
      <c r="I43" s="305"/>
      <c r="J43" s="370"/>
      <c r="K43" s="370">
        <v>438</v>
      </c>
      <c r="L43" s="305">
        <v>32151</v>
      </c>
      <c r="M43" s="305">
        <v>36760</v>
      </c>
      <c r="N43" s="370">
        <v>69349</v>
      </c>
      <c r="O43" s="370">
        <v>36807</v>
      </c>
      <c r="P43" s="305">
        <v>62133</v>
      </c>
      <c r="Q43" s="305"/>
      <c r="R43" s="370">
        <v>98940</v>
      </c>
      <c r="S43" s="370">
        <v>54365</v>
      </c>
      <c r="T43" s="305">
        <v>152798</v>
      </c>
      <c r="U43" s="305">
        <v>152769</v>
      </c>
      <c r="V43" s="370">
        <v>359932</v>
      </c>
      <c r="W43" s="370">
        <v>528221</v>
      </c>
      <c r="X43" s="305">
        <v>1402500</v>
      </c>
      <c r="Y43" s="370">
        <v>-874279</v>
      </c>
      <c r="Z43" s="371">
        <v>-62.34</v>
      </c>
      <c r="AA43" s="303">
        <v>1402500</v>
      </c>
    </row>
    <row r="44" spans="1:27" ht="12.75">
      <c r="A44" s="361" t="s">
        <v>251</v>
      </c>
      <c r="B44" s="136"/>
      <c r="C44" s="60">
        <v>1850499</v>
      </c>
      <c r="D44" s="368"/>
      <c r="E44" s="54">
        <v>1962422</v>
      </c>
      <c r="F44" s="53">
        <v>1894392</v>
      </c>
      <c r="G44" s="53"/>
      <c r="H44" s="54"/>
      <c r="I44" s="54">
        <v>31593</v>
      </c>
      <c r="J44" s="53">
        <v>31593</v>
      </c>
      <c r="K44" s="53">
        <v>1108</v>
      </c>
      <c r="L44" s="54">
        <v>111752</v>
      </c>
      <c r="M44" s="54">
        <v>36318</v>
      </c>
      <c r="N44" s="53">
        <v>149178</v>
      </c>
      <c r="O44" s="53"/>
      <c r="P44" s="54">
        <v>43169</v>
      </c>
      <c r="Q44" s="54">
        <v>172104</v>
      </c>
      <c r="R44" s="53">
        <v>215273</v>
      </c>
      <c r="S44" s="53">
        <v>30695</v>
      </c>
      <c r="T44" s="54">
        <v>8862</v>
      </c>
      <c r="U44" s="54">
        <v>626305</v>
      </c>
      <c r="V44" s="53">
        <v>665862</v>
      </c>
      <c r="W44" s="53">
        <v>1061906</v>
      </c>
      <c r="X44" s="54">
        <v>1894392</v>
      </c>
      <c r="Y44" s="53">
        <v>-832486</v>
      </c>
      <c r="Z44" s="94">
        <v>-43.94</v>
      </c>
      <c r="AA44" s="95">
        <v>1894392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886693</v>
      </c>
      <c r="D48" s="368"/>
      <c r="E48" s="54">
        <v>5714035</v>
      </c>
      <c r="F48" s="53">
        <v>19453550</v>
      </c>
      <c r="G48" s="53">
        <v>924592</v>
      </c>
      <c r="H48" s="54">
        <v>1760</v>
      </c>
      <c r="I48" s="54">
        <v>13775408</v>
      </c>
      <c r="J48" s="53">
        <v>14701760</v>
      </c>
      <c r="K48" s="53"/>
      <c r="L48" s="54"/>
      <c r="M48" s="54"/>
      <c r="N48" s="53"/>
      <c r="O48" s="53">
        <v>682206</v>
      </c>
      <c r="P48" s="54">
        <v>139012</v>
      </c>
      <c r="Q48" s="54">
        <v>847777</v>
      </c>
      <c r="R48" s="53">
        <v>1668995</v>
      </c>
      <c r="S48" s="53">
        <v>663862</v>
      </c>
      <c r="T48" s="54">
        <v>683432</v>
      </c>
      <c r="U48" s="54">
        <v>622452</v>
      </c>
      <c r="V48" s="53">
        <v>1969746</v>
      </c>
      <c r="W48" s="53">
        <v>18340501</v>
      </c>
      <c r="X48" s="54">
        <v>19453550</v>
      </c>
      <c r="Y48" s="53">
        <v>-1113049</v>
      </c>
      <c r="Z48" s="94">
        <v>-5.72</v>
      </c>
      <c r="AA48" s="95">
        <v>19453550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172895</v>
      </c>
      <c r="D57" s="344">
        <f aca="true" t="shared" si="13" ref="D57:AA57">+D58</f>
        <v>0</v>
      </c>
      <c r="E57" s="343">
        <f t="shared" si="13"/>
        <v>95000</v>
      </c>
      <c r="F57" s="345">
        <f t="shared" si="13"/>
        <v>95000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95000</v>
      </c>
      <c r="Y57" s="345">
        <f t="shared" si="13"/>
        <v>-95000</v>
      </c>
      <c r="Z57" s="336">
        <f>+IF(X57&lt;&gt;0,+(Y57/X57)*100,0)</f>
        <v>-100</v>
      </c>
      <c r="AA57" s="350">
        <f t="shared" si="13"/>
        <v>95000</v>
      </c>
    </row>
    <row r="58" spans="1:27" ht="12.75">
      <c r="A58" s="361" t="s">
        <v>217</v>
      </c>
      <c r="B58" s="136"/>
      <c r="C58" s="60">
        <v>172895</v>
      </c>
      <c r="D58" s="340"/>
      <c r="E58" s="60">
        <v>95000</v>
      </c>
      <c r="F58" s="59">
        <v>95000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95000</v>
      </c>
      <c r="Y58" s="59">
        <v>-95000</v>
      </c>
      <c r="Z58" s="61">
        <v>-100</v>
      </c>
      <c r="AA58" s="62">
        <v>95000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81818012</v>
      </c>
      <c r="D60" s="346">
        <f t="shared" si="14"/>
        <v>0</v>
      </c>
      <c r="E60" s="219">
        <f t="shared" si="14"/>
        <v>98801263</v>
      </c>
      <c r="F60" s="264">
        <f t="shared" si="14"/>
        <v>120388905</v>
      </c>
      <c r="G60" s="264">
        <f t="shared" si="14"/>
        <v>19317681</v>
      </c>
      <c r="H60" s="219">
        <f t="shared" si="14"/>
        <v>10987317</v>
      </c>
      <c r="I60" s="219">
        <f t="shared" si="14"/>
        <v>8382660</v>
      </c>
      <c r="J60" s="264">
        <f t="shared" si="14"/>
        <v>38687658</v>
      </c>
      <c r="K60" s="264">
        <f t="shared" si="14"/>
        <v>6917580</v>
      </c>
      <c r="L60" s="219">
        <f t="shared" si="14"/>
        <v>7698716</v>
      </c>
      <c r="M60" s="219">
        <f t="shared" si="14"/>
        <v>4043957</v>
      </c>
      <c r="N60" s="264">
        <f t="shared" si="14"/>
        <v>18660253</v>
      </c>
      <c r="O60" s="264">
        <f t="shared" si="14"/>
        <v>7467394</v>
      </c>
      <c r="P60" s="219">
        <f t="shared" si="14"/>
        <v>3895576</v>
      </c>
      <c r="Q60" s="219">
        <f t="shared" si="14"/>
        <v>6004832</v>
      </c>
      <c r="R60" s="264">
        <f t="shared" si="14"/>
        <v>17367802</v>
      </c>
      <c r="S60" s="264">
        <f t="shared" si="14"/>
        <v>4646666</v>
      </c>
      <c r="T60" s="219">
        <f t="shared" si="14"/>
        <v>9227017</v>
      </c>
      <c r="U60" s="219">
        <f t="shared" si="14"/>
        <v>10202398</v>
      </c>
      <c r="V60" s="264">
        <f t="shared" si="14"/>
        <v>24076081</v>
      </c>
      <c r="W60" s="264">
        <f t="shared" si="14"/>
        <v>98791794</v>
      </c>
      <c r="X60" s="219">
        <f t="shared" si="14"/>
        <v>120388905</v>
      </c>
      <c r="Y60" s="264">
        <f t="shared" si="14"/>
        <v>-21597111</v>
      </c>
      <c r="Z60" s="337">
        <f>+IF(X60&lt;&gt;0,+(Y60/X60)*100,0)</f>
        <v>-17.93945297533855</v>
      </c>
      <c r="AA60" s="232">
        <f>+AA57+AA54+AA51+AA40+AA37+AA34+AA22+AA5</f>
        <v>120388905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1095221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1095221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8822062</v>
      </c>
      <c r="D5" s="357">
        <f t="shared" si="0"/>
        <v>0</v>
      </c>
      <c r="E5" s="356">
        <f t="shared" si="0"/>
        <v>9661729</v>
      </c>
      <c r="F5" s="358">
        <f t="shared" si="0"/>
        <v>10377229</v>
      </c>
      <c r="G5" s="358">
        <f t="shared" si="0"/>
        <v>0</v>
      </c>
      <c r="H5" s="356">
        <f t="shared" si="0"/>
        <v>228658</v>
      </c>
      <c r="I5" s="356">
        <f t="shared" si="0"/>
        <v>0</v>
      </c>
      <c r="J5" s="358">
        <f t="shared" si="0"/>
        <v>228658</v>
      </c>
      <c r="K5" s="358">
        <f t="shared" si="0"/>
        <v>873665</v>
      </c>
      <c r="L5" s="356">
        <f t="shared" si="0"/>
        <v>933391</v>
      </c>
      <c r="M5" s="356">
        <f t="shared" si="0"/>
        <v>1515327</v>
      </c>
      <c r="N5" s="358">
        <f t="shared" si="0"/>
        <v>3322383</v>
      </c>
      <c r="O5" s="358">
        <f t="shared" si="0"/>
        <v>1035906</v>
      </c>
      <c r="P5" s="356">
        <f t="shared" si="0"/>
        <v>1216959</v>
      </c>
      <c r="Q5" s="356">
        <f t="shared" si="0"/>
        <v>942930</v>
      </c>
      <c r="R5" s="358">
        <f t="shared" si="0"/>
        <v>3195795</v>
      </c>
      <c r="S5" s="358">
        <f t="shared" si="0"/>
        <v>307681</v>
      </c>
      <c r="T5" s="356">
        <f t="shared" si="0"/>
        <v>584150</v>
      </c>
      <c r="U5" s="356">
        <f t="shared" si="0"/>
        <v>348563</v>
      </c>
      <c r="V5" s="358">
        <f t="shared" si="0"/>
        <v>1240394</v>
      </c>
      <c r="W5" s="358">
        <f t="shared" si="0"/>
        <v>7987230</v>
      </c>
      <c r="X5" s="356">
        <f t="shared" si="0"/>
        <v>10377229</v>
      </c>
      <c r="Y5" s="358">
        <f t="shared" si="0"/>
        <v>-2389999</v>
      </c>
      <c r="Z5" s="359">
        <f>+IF(X5&lt;&gt;0,+(Y5/X5)*100,0)</f>
        <v>-23.031186841882356</v>
      </c>
      <c r="AA5" s="360">
        <f>+AA6+AA8+AA11+AA13+AA15</f>
        <v>10377229</v>
      </c>
    </row>
    <row r="6" spans="1:27" ht="12.75">
      <c r="A6" s="361" t="s">
        <v>205</v>
      </c>
      <c r="B6" s="142"/>
      <c r="C6" s="60">
        <f>+C7</f>
        <v>4935396</v>
      </c>
      <c r="D6" s="340">
        <f aca="true" t="shared" si="1" ref="D6:AA6">+D7</f>
        <v>0</v>
      </c>
      <c r="E6" s="60">
        <f t="shared" si="1"/>
        <v>7761729</v>
      </c>
      <c r="F6" s="59">
        <f t="shared" si="1"/>
        <v>8027229</v>
      </c>
      <c r="G6" s="59">
        <f t="shared" si="1"/>
        <v>0</v>
      </c>
      <c r="H6" s="60">
        <f t="shared" si="1"/>
        <v>228658</v>
      </c>
      <c r="I6" s="60">
        <f t="shared" si="1"/>
        <v>0</v>
      </c>
      <c r="J6" s="59">
        <f t="shared" si="1"/>
        <v>228658</v>
      </c>
      <c r="K6" s="59">
        <f t="shared" si="1"/>
        <v>873665</v>
      </c>
      <c r="L6" s="60">
        <f t="shared" si="1"/>
        <v>427361</v>
      </c>
      <c r="M6" s="60">
        <f t="shared" si="1"/>
        <v>819813</v>
      </c>
      <c r="N6" s="59">
        <f t="shared" si="1"/>
        <v>2120839</v>
      </c>
      <c r="O6" s="59">
        <f t="shared" si="1"/>
        <v>563807</v>
      </c>
      <c r="P6" s="60">
        <f t="shared" si="1"/>
        <v>1216959</v>
      </c>
      <c r="Q6" s="60">
        <f t="shared" si="1"/>
        <v>914524</v>
      </c>
      <c r="R6" s="59">
        <f t="shared" si="1"/>
        <v>2695290</v>
      </c>
      <c r="S6" s="59">
        <f t="shared" si="1"/>
        <v>267572</v>
      </c>
      <c r="T6" s="60">
        <f t="shared" si="1"/>
        <v>326595</v>
      </c>
      <c r="U6" s="60">
        <f t="shared" si="1"/>
        <v>20404</v>
      </c>
      <c r="V6" s="59">
        <f t="shared" si="1"/>
        <v>614571</v>
      </c>
      <c r="W6" s="59">
        <f t="shared" si="1"/>
        <v>5659358</v>
      </c>
      <c r="X6" s="60">
        <f t="shared" si="1"/>
        <v>8027229</v>
      </c>
      <c r="Y6" s="59">
        <f t="shared" si="1"/>
        <v>-2367871</v>
      </c>
      <c r="Z6" s="61">
        <f>+IF(X6&lt;&gt;0,+(Y6/X6)*100,0)</f>
        <v>-29.497987412592813</v>
      </c>
      <c r="AA6" s="62">
        <f t="shared" si="1"/>
        <v>8027229</v>
      </c>
    </row>
    <row r="7" spans="1:27" ht="12.75">
      <c r="A7" s="291" t="s">
        <v>229</v>
      </c>
      <c r="B7" s="142"/>
      <c r="C7" s="60">
        <v>4935396</v>
      </c>
      <c r="D7" s="340"/>
      <c r="E7" s="60">
        <v>7761729</v>
      </c>
      <c r="F7" s="59">
        <v>8027229</v>
      </c>
      <c r="G7" s="59"/>
      <c r="H7" s="60">
        <v>228658</v>
      </c>
      <c r="I7" s="60"/>
      <c r="J7" s="59">
        <v>228658</v>
      </c>
      <c r="K7" s="59">
        <v>873665</v>
      </c>
      <c r="L7" s="60">
        <v>427361</v>
      </c>
      <c r="M7" s="60">
        <v>819813</v>
      </c>
      <c r="N7" s="59">
        <v>2120839</v>
      </c>
      <c r="O7" s="59">
        <v>563807</v>
      </c>
      <c r="P7" s="60">
        <v>1216959</v>
      </c>
      <c r="Q7" s="60">
        <v>914524</v>
      </c>
      <c r="R7" s="59">
        <v>2695290</v>
      </c>
      <c r="S7" s="59">
        <v>267572</v>
      </c>
      <c r="T7" s="60">
        <v>326595</v>
      </c>
      <c r="U7" s="60">
        <v>20404</v>
      </c>
      <c r="V7" s="59">
        <v>614571</v>
      </c>
      <c r="W7" s="59">
        <v>5659358</v>
      </c>
      <c r="X7" s="60">
        <v>8027229</v>
      </c>
      <c r="Y7" s="59">
        <v>-2367871</v>
      </c>
      <c r="Z7" s="61">
        <v>-29.5</v>
      </c>
      <c r="AA7" s="62">
        <v>8027229</v>
      </c>
    </row>
    <row r="8" spans="1:27" ht="12.75">
      <c r="A8" s="361" t="s">
        <v>206</v>
      </c>
      <c r="B8" s="142"/>
      <c r="C8" s="60">
        <f aca="true" t="shared" si="2" ref="C8:Y8">SUM(C9:C10)</f>
        <v>3391888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3391888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385810</v>
      </c>
      <c r="D11" s="363">
        <f aca="true" t="shared" si="3" ref="D11:AA11">+D12</f>
        <v>0</v>
      </c>
      <c r="E11" s="362">
        <f t="shared" si="3"/>
        <v>900000</v>
      </c>
      <c r="F11" s="364">
        <f t="shared" si="3"/>
        <v>900000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472099</v>
      </c>
      <c r="P11" s="362">
        <f t="shared" si="3"/>
        <v>0</v>
      </c>
      <c r="Q11" s="362">
        <f t="shared" si="3"/>
        <v>28406</v>
      </c>
      <c r="R11" s="364">
        <f t="shared" si="3"/>
        <v>500505</v>
      </c>
      <c r="S11" s="364">
        <f t="shared" si="3"/>
        <v>40109</v>
      </c>
      <c r="T11" s="362">
        <f t="shared" si="3"/>
        <v>50000</v>
      </c>
      <c r="U11" s="362">
        <f t="shared" si="3"/>
        <v>328159</v>
      </c>
      <c r="V11" s="364">
        <f t="shared" si="3"/>
        <v>418268</v>
      </c>
      <c r="W11" s="364">
        <f t="shared" si="3"/>
        <v>918773</v>
      </c>
      <c r="X11" s="362">
        <f t="shared" si="3"/>
        <v>900000</v>
      </c>
      <c r="Y11" s="364">
        <f t="shared" si="3"/>
        <v>18773</v>
      </c>
      <c r="Z11" s="365">
        <f>+IF(X11&lt;&gt;0,+(Y11/X11)*100,0)</f>
        <v>2.085888888888889</v>
      </c>
      <c r="AA11" s="366">
        <f t="shared" si="3"/>
        <v>900000</v>
      </c>
    </row>
    <row r="12" spans="1:27" ht="12.75">
      <c r="A12" s="291" t="s">
        <v>232</v>
      </c>
      <c r="B12" s="136"/>
      <c r="C12" s="60">
        <v>385810</v>
      </c>
      <c r="D12" s="340"/>
      <c r="E12" s="60">
        <v>900000</v>
      </c>
      <c r="F12" s="59">
        <v>900000</v>
      </c>
      <c r="G12" s="59"/>
      <c r="H12" s="60"/>
      <c r="I12" s="60"/>
      <c r="J12" s="59"/>
      <c r="K12" s="59"/>
      <c r="L12" s="60"/>
      <c r="M12" s="60"/>
      <c r="N12" s="59"/>
      <c r="O12" s="59">
        <v>472099</v>
      </c>
      <c r="P12" s="60"/>
      <c r="Q12" s="60">
        <v>28406</v>
      </c>
      <c r="R12" s="59">
        <v>500505</v>
      </c>
      <c r="S12" s="59">
        <v>40109</v>
      </c>
      <c r="T12" s="60">
        <v>50000</v>
      </c>
      <c r="U12" s="60">
        <v>328159</v>
      </c>
      <c r="V12" s="59">
        <v>418268</v>
      </c>
      <c r="W12" s="59">
        <v>918773</v>
      </c>
      <c r="X12" s="60">
        <v>900000</v>
      </c>
      <c r="Y12" s="59">
        <v>18773</v>
      </c>
      <c r="Z12" s="61">
        <v>2.09</v>
      </c>
      <c r="AA12" s="62">
        <v>900000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108968</v>
      </c>
      <c r="D15" s="340">
        <f t="shared" si="5"/>
        <v>0</v>
      </c>
      <c r="E15" s="60">
        <f t="shared" si="5"/>
        <v>1000000</v>
      </c>
      <c r="F15" s="59">
        <f t="shared" si="5"/>
        <v>1450000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506030</v>
      </c>
      <c r="M15" s="60">
        <f t="shared" si="5"/>
        <v>695514</v>
      </c>
      <c r="N15" s="59">
        <f t="shared" si="5"/>
        <v>1201544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207555</v>
      </c>
      <c r="U15" s="60">
        <f t="shared" si="5"/>
        <v>0</v>
      </c>
      <c r="V15" s="59">
        <f t="shared" si="5"/>
        <v>207555</v>
      </c>
      <c r="W15" s="59">
        <f t="shared" si="5"/>
        <v>1409099</v>
      </c>
      <c r="X15" s="60">
        <f t="shared" si="5"/>
        <v>1450000</v>
      </c>
      <c r="Y15" s="59">
        <f t="shared" si="5"/>
        <v>-40901</v>
      </c>
      <c r="Z15" s="61">
        <f>+IF(X15&lt;&gt;0,+(Y15/X15)*100,0)</f>
        <v>-2.8207586206896553</v>
      </c>
      <c r="AA15" s="62">
        <f>SUM(AA16:AA20)</f>
        <v>1450000</v>
      </c>
    </row>
    <row r="16" spans="1:27" ht="12.75">
      <c r="A16" s="291" t="s">
        <v>234</v>
      </c>
      <c r="B16" s="300"/>
      <c r="C16" s="60"/>
      <c r="D16" s="340"/>
      <c r="E16" s="60">
        <v>1000000</v>
      </c>
      <c r="F16" s="59">
        <v>1450000</v>
      </c>
      <c r="G16" s="59"/>
      <c r="H16" s="60"/>
      <c r="I16" s="60"/>
      <c r="J16" s="59"/>
      <c r="K16" s="59"/>
      <c r="L16" s="60">
        <v>506030</v>
      </c>
      <c r="M16" s="60">
        <v>695514</v>
      </c>
      <c r="N16" s="59">
        <v>1201544</v>
      </c>
      <c r="O16" s="59"/>
      <c r="P16" s="60"/>
      <c r="Q16" s="60"/>
      <c r="R16" s="59"/>
      <c r="S16" s="59"/>
      <c r="T16" s="60">
        <v>207555</v>
      </c>
      <c r="U16" s="60"/>
      <c r="V16" s="59">
        <v>207555</v>
      </c>
      <c r="W16" s="59">
        <v>1409099</v>
      </c>
      <c r="X16" s="60">
        <v>1450000</v>
      </c>
      <c r="Y16" s="59">
        <v>-40901</v>
      </c>
      <c r="Z16" s="61">
        <v>-2.82</v>
      </c>
      <c r="AA16" s="62">
        <v>1450000</v>
      </c>
    </row>
    <row r="17" spans="1:27" ht="12.75">
      <c r="A17" s="291" t="s">
        <v>235</v>
      </c>
      <c r="B17" s="136"/>
      <c r="C17" s="60">
        <v>108968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438596</v>
      </c>
      <c r="D22" s="344">
        <f t="shared" si="6"/>
        <v>0</v>
      </c>
      <c r="E22" s="343">
        <f t="shared" si="6"/>
        <v>2642275</v>
      </c>
      <c r="F22" s="345">
        <f t="shared" si="6"/>
        <v>2562275</v>
      </c>
      <c r="G22" s="345">
        <f t="shared" si="6"/>
        <v>571734</v>
      </c>
      <c r="H22" s="343">
        <f t="shared" si="6"/>
        <v>440384</v>
      </c>
      <c r="I22" s="343">
        <f t="shared" si="6"/>
        <v>227767</v>
      </c>
      <c r="J22" s="345">
        <f t="shared" si="6"/>
        <v>1239885</v>
      </c>
      <c r="K22" s="345">
        <f t="shared" si="6"/>
        <v>1058664</v>
      </c>
      <c r="L22" s="343">
        <f t="shared" si="6"/>
        <v>450945</v>
      </c>
      <c r="M22" s="343">
        <f t="shared" si="6"/>
        <v>34577</v>
      </c>
      <c r="N22" s="345">
        <f t="shared" si="6"/>
        <v>1544186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-153191</v>
      </c>
      <c r="T22" s="343">
        <f t="shared" si="6"/>
        <v>-68605</v>
      </c>
      <c r="U22" s="343">
        <f t="shared" si="6"/>
        <v>0</v>
      </c>
      <c r="V22" s="345">
        <f t="shared" si="6"/>
        <v>-221796</v>
      </c>
      <c r="W22" s="345">
        <f t="shared" si="6"/>
        <v>2562275</v>
      </c>
      <c r="X22" s="343">
        <f t="shared" si="6"/>
        <v>2562275</v>
      </c>
      <c r="Y22" s="345">
        <f t="shared" si="6"/>
        <v>0</v>
      </c>
      <c r="Z22" s="336">
        <f>+IF(X22&lt;&gt;0,+(Y22/X22)*100,0)</f>
        <v>0</v>
      </c>
      <c r="AA22" s="350">
        <f>SUM(AA23:AA32)</f>
        <v>2562275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438596</v>
      </c>
      <c r="D24" s="340"/>
      <c r="E24" s="60">
        <v>2562275</v>
      </c>
      <c r="F24" s="59">
        <v>2562275</v>
      </c>
      <c r="G24" s="59">
        <v>571734</v>
      </c>
      <c r="H24" s="60">
        <v>440384</v>
      </c>
      <c r="I24" s="60">
        <v>227767</v>
      </c>
      <c r="J24" s="59">
        <v>1239885</v>
      </c>
      <c r="K24" s="59">
        <v>1058664</v>
      </c>
      <c r="L24" s="60">
        <v>450945</v>
      </c>
      <c r="M24" s="60">
        <v>34577</v>
      </c>
      <c r="N24" s="59">
        <v>1544186</v>
      </c>
      <c r="O24" s="59"/>
      <c r="P24" s="60"/>
      <c r="Q24" s="60"/>
      <c r="R24" s="59"/>
      <c r="S24" s="59">
        <v>-153191</v>
      </c>
      <c r="T24" s="60">
        <v>-68605</v>
      </c>
      <c r="U24" s="60"/>
      <c r="V24" s="59">
        <v>-221796</v>
      </c>
      <c r="W24" s="59">
        <v>2562275</v>
      </c>
      <c r="X24" s="60">
        <v>2562275</v>
      </c>
      <c r="Y24" s="59"/>
      <c r="Z24" s="61"/>
      <c r="AA24" s="62">
        <v>2562275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80000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5683505</v>
      </c>
      <c r="D40" s="344">
        <f t="shared" si="9"/>
        <v>0</v>
      </c>
      <c r="E40" s="343">
        <f t="shared" si="9"/>
        <v>4959033</v>
      </c>
      <c r="F40" s="345">
        <f t="shared" si="9"/>
        <v>6494274</v>
      </c>
      <c r="G40" s="345">
        <f t="shared" si="9"/>
        <v>0</v>
      </c>
      <c r="H40" s="343">
        <f t="shared" si="9"/>
        <v>221045</v>
      </c>
      <c r="I40" s="343">
        <f t="shared" si="9"/>
        <v>-731</v>
      </c>
      <c r="J40" s="345">
        <f t="shared" si="9"/>
        <v>220314</v>
      </c>
      <c r="K40" s="345">
        <f t="shared" si="9"/>
        <v>666808</v>
      </c>
      <c r="L40" s="343">
        <f t="shared" si="9"/>
        <v>551118</v>
      </c>
      <c r="M40" s="343">
        <f t="shared" si="9"/>
        <v>107939</v>
      </c>
      <c r="N40" s="345">
        <f t="shared" si="9"/>
        <v>1325865</v>
      </c>
      <c r="O40" s="345">
        <f t="shared" si="9"/>
        <v>64750</v>
      </c>
      <c r="P40" s="343">
        <f t="shared" si="9"/>
        <v>51061</v>
      </c>
      <c r="Q40" s="343">
        <f t="shared" si="9"/>
        <v>416248</v>
      </c>
      <c r="R40" s="345">
        <f t="shared" si="9"/>
        <v>532059</v>
      </c>
      <c r="S40" s="345">
        <f t="shared" si="9"/>
        <v>332862</v>
      </c>
      <c r="T40" s="343">
        <f t="shared" si="9"/>
        <v>545939</v>
      </c>
      <c r="U40" s="343">
        <f t="shared" si="9"/>
        <v>768088</v>
      </c>
      <c r="V40" s="345">
        <f t="shared" si="9"/>
        <v>1646889</v>
      </c>
      <c r="W40" s="345">
        <f t="shared" si="9"/>
        <v>3725127</v>
      </c>
      <c r="X40" s="343">
        <f t="shared" si="9"/>
        <v>6494274</v>
      </c>
      <c r="Y40" s="345">
        <f t="shared" si="9"/>
        <v>-2769147</v>
      </c>
      <c r="Z40" s="336">
        <f>+IF(X40&lt;&gt;0,+(Y40/X40)*100,0)</f>
        <v>-42.63982394336919</v>
      </c>
      <c r="AA40" s="350">
        <f>SUM(AA41:AA49)</f>
        <v>6494274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46283</v>
      </c>
      <c r="D43" s="369"/>
      <c r="E43" s="305">
        <v>1510086</v>
      </c>
      <c r="F43" s="370">
        <v>1610086</v>
      </c>
      <c r="G43" s="370"/>
      <c r="H43" s="305"/>
      <c r="I43" s="305">
        <v>202</v>
      </c>
      <c r="J43" s="370">
        <v>202</v>
      </c>
      <c r="K43" s="370">
        <v>48606</v>
      </c>
      <c r="L43" s="305">
        <v>163328</v>
      </c>
      <c r="M43" s="305">
        <v>89120</v>
      </c>
      <c r="N43" s="370">
        <v>301054</v>
      </c>
      <c r="O43" s="370">
        <v>64750</v>
      </c>
      <c r="P43" s="305">
        <v>51061</v>
      </c>
      <c r="Q43" s="305">
        <v>171820</v>
      </c>
      <c r="R43" s="370">
        <v>287631</v>
      </c>
      <c r="S43" s="370">
        <v>332862</v>
      </c>
      <c r="T43" s="305">
        <v>501041</v>
      </c>
      <c r="U43" s="305">
        <v>29006</v>
      </c>
      <c r="V43" s="370">
        <v>862909</v>
      </c>
      <c r="W43" s="370">
        <v>1451796</v>
      </c>
      <c r="X43" s="305">
        <v>1610086</v>
      </c>
      <c r="Y43" s="370">
        <v>-158290</v>
      </c>
      <c r="Z43" s="371">
        <v>-9.83</v>
      </c>
      <c r="AA43" s="303">
        <v>1610086</v>
      </c>
    </row>
    <row r="44" spans="1:27" ht="12.75">
      <c r="A44" s="361" t="s">
        <v>251</v>
      </c>
      <c r="B44" s="136"/>
      <c r="C44" s="60">
        <v>1183852</v>
      </c>
      <c r="D44" s="368"/>
      <c r="E44" s="54">
        <v>748947</v>
      </c>
      <c r="F44" s="53">
        <v>694818</v>
      </c>
      <c r="G44" s="53"/>
      <c r="H44" s="54"/>
      <c r="I44" s="54"/>
      <c r="J44" s="53"/>
      <c r="K44" s="53"/>
      <c r="L44" s="54">
        <v>372990</v>
      </c>
      <c r="M44" s="54"/>
      <c r="N44" s="53">
        <v>372990</v>
      </c>
      <c r="O44" s="53"/>
      <c r="P44" s="54"/>
      <c r="Q44" s="54">
        <v>201363</v>
      </c>
      <c r="R44" s="53">
        <v>201363</v>
      </c>
      <c r="S44" s="53"/>
      <c r="T44" s="54">
        <v>44898</v>
      </c>
      <c r="U44" s="54"/>
      <c r="V44" s="53">
        <v>44898</v>
      </c>
      <c r="W44" s="53">
        <v>619251</v>
      </c>
      <c r="X44" s="54">
        <v>694818</v>
      </c>
      <c r="Y44" s="53">
        <v>-75567</v>
      </c>
      <c r="Z44" s="94">
        <v>-10.88</v>
      </c>
      <c r="AA44" s="95">
        <v>694818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4453370</v>
      </c>
      <c r="D48" s="368"/>
      <c r="E48" s="54">
        <v>2700000</v>
      </c>
      <c r="F48" s="53">
        <v>4189370</v>
      </c>
      <c r="G48" s="53"/>
      <c r="H48" s="54">
        <v>221045</v>
      </c>
      <c r="I48" s="54">
        <v>-933</v>
      </c>
      <c r="J48" s="53">
        <v>220112</v>
      </c>
      <c r="K48" s="53">
        <v>618202</v>
      </c>
      <c r="L48" s="54">
        <v>14800</v>
      </c>
      <c r="M48" s="54">
        <v>18819</v>
      </c>
      <c r="N48" s="53">
        <v>651821</v>
      </c>
      <c r="O48" s="53"/>
      <c r="P48" s="54"/>
      <c r="Q48" s="54">
        <v>43065</v>
      </c>
      <c r="R48" s="53">
        <v>43065</v>
      </c>
      <c r="S48" s="53"/>
      <c r="T48" s="54"/>
      <c r="U48" s="54">
        <v>739082</v>
      </c>
      <c r="V48" s="53">
        <v>739082</v>
      </c>
      <c r="W48" s="53">
        <v>1654080</v>
      </c>
      <c r="X48" s="54">
        <v>4189370</v>
      </c>
      <c r="Y48" s="53">
        <v>-2535290</v>
      </c>
      <c r="Z48" s="94">
        <v>-60.52</v>
      </c>
      <c r="AA48" s="95">
        <v>4189370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14944163</v>
      </c>
      <c r="D60" s="346">
        <f t="shared" si="14"/>
        <v>0</v>
      </c>
      <c r="E60" s="219">
        <f t="shared" si="14"/>
        <v>17263037</v>
      </c>
      <c r="F60" s="264">
        <f t="shared" si="14"/>
        <v>19433778</v>
      </c>
      <c r="G60" s="264">
        <f t="shared" si="14"/>
        <v>571734</v>
      </c>
      <c r="H60" s="219">
        <f t="shared" si="14"/>
        <v>890087</v>
      </c>
      <c r="I60" s="219">
        <f t="shared" si="14"/>
        <v>227036</v>
      </c>
      <c r="J60" s="264">
        <f t="shared" si="14"/>
        <v>1688857</v>
      </c>
      <c r="K60" s="264">
        <f t="shared" si="14"/>
        <v>2599137</v>
      </c>
      <c r="L60" s="219">
        <f t="shared" si="14"/>
        <v>1935454</v>
      </c>
      <c r="M60" s="219">
        <f t="shared" si="14"/>
        <v>1657843</v>
      </c>
      <c r="N60" s="264">
        <f t="shared" si="14"/>
        <v>6192434</v>
      </c>
      <c r="O60" s="264">
        <f t="shared" si="14"/>
        <v>1100656</v>
      </c>
      <c r="P60" s="219">
        <f t="shared" si="14"/>
        <v>1268020</v>
      </c>
      <c r="Q60" s="219">
        <f t="shared" si="14"/>
        <v>1359178</v>
      </c>
      <c r="R60" s="264">
        <f t="shared" si="14"/>
        <v>3727854</v>
      </c>
      <c r="S60" s="264">
        <f t="shared" si="14"/>
        <v>487352</v>
      </c>
      <c r="T60" s="219">
        <f t="shared" si="14"/>
        <v>1061484</v>
      </c>
      <c r="U60" s="219">
        <f t="shared" si="14"/>
        <v>1116651</v>
      </c>
      <c r="V60" s="264">
        <f t="shared" si="14"/>
        <v>2665487</v>
      </c>
      <c r="W60" s="264">
        <f t="shared" si="14"/>
        <v>14274632</v>
      </c>
      <c r="X60" s="219">
        <f t="shared" si="14"/>
        <v>19433778</v>
      </c>
      <c r="Y60" s="264">
        <f t="shared" si="14"/>
        <v>-5159146</v>
      </c>
      <c r="Z60" s="337">
        <f>+IF(X60&lt;&gt;0,+(Y60/X60)*100,0)</f>
        <v>-26.547313651519534</v>
      </c>
      <c r="AA60" s="232">
        <f>+AA57+AA54+AA51+AA40+AA37+AA34+AA22+AA5</f>
        <v>19433778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2017-08-01T10:07:51Z</dcterms:created>
  <dcterms:modified xsi:type="dcterms:W3CDTF">2017-08-01T10:07:54Z</dcterms:modified>
  <cp:category/>
  <cp:version/>
  <cp:contentType/>
  <cp:contentStatus/>
</cp:coreProperties>
</file>