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<sst xmlns="http://schemas.openxmlformats.org/spreadsheetml/2006/main" count="857" uniqueCount="303">
  <si>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Laingsburg(WC051)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</si>
  <si>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</si>
  <si>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</si>
  <si>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</si>
  <si>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</si>
  <si>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</si>
  <si>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</si>
  <si>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</si>
  <si>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</si>
  <si>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</si>
  <si>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</si>
  <si>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</si>
  <si>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</si>
  <si>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</si>
  <si>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</si>
  <si>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</si>
  <si>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</si>
  <si>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</si>
  <si>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</si>
  <si>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</si>
  <si>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</si>
  <si>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</si>
  <si>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</si>
  <si>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</si>
  <si>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</si>
  <si>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</si>
  <si>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</si>
  <si>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</si>
  <si>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</si>
  <si>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</si>
  <si>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</si>
  <si>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</si>
  <si>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</si>
  <si>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</si>
  <si>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</si>
  <si>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</si>
  <si>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</si>
  <si>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</si>
  <si>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</si>
  <si>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</si>
  <si>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</si>
  <si>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</si>
  <si>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</si>
  <si>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</si>
  <si>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</si>
  <si>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</si>
  <si>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</si>
  <si>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</si>
  <si>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</si>
  <si>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</si>
  <si>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</si>
  <si>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</si>
  <si>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</si>
  <si>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</si>
  <si>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</si>
  <si>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</si>
  <si>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</si>
  <si>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</si>
  <si>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</si>
  <si>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</si>
  <si>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</si>
  <si>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</si>
  <si>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</si>
  <si>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</si>
  <si>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</si>
  <si>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</si>
  <si>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</si>
  <si>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</si>
  <si>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</si>
  <si>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</si>
  <si>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Laingsburg(WC051)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</si>
  <si>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</si>
  <si>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</si>
  <si>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</si>
  <si>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</si>
  <si>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</si>
  <si>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</si>
  <si>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</si>
  <si>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</si>
  <si>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</si>
  <si>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</si>
  <si>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</si>
  <si>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</si>
  <si>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</si>
  <si>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</si>
  <si>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</si>
  <si>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</si>
  <si>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</si>
  <si>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</si>
  <si>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</si>
  <si>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</si>
  <si>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</si>
  <si>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</si>
  <si>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</si>
  <si>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</si>
  <si>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</si>
  <si>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</si>
  <si>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</si>
  <si>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</si>
  <si>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</si>
  <si>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Laingsburg(WC051)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</si>
  <si>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</si>
  <si>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</si>
  <si>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</si>
  <si>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</si>
  <si>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</si>
  <si>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</si>
  <si>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</si>
  <si>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</si>
  <si>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</si>
  <si>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</si>
  <si>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</si>
  <si>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</si>
  <si>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</si>
  <si>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</si>
  <si>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</si>
  <si>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</si>
  <si>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</si>
  <si>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</si>
  <si>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</si>
  <si>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</si>
  <si>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</si>
  <si>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</si>
  <si>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</si>
  <si>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</si>
  <si>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</si>
  <si>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</si>
  <si>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</si>
  <si>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</si>
  <si>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Laingsburg(WC051)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</si>
  <si>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</si>
  <si>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</si>
  <si>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</si>
  <si>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</si>
  <si>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</si>
  <si>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</si>
  <si>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</si>
  <si>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</si>
  <si>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</si>
  <si>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</si>
  <si>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Laingsburg(WC051)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</si>
  <si>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</si>
  <si>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</si>
  <si>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</si>
  <si>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</si>
  <si>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</si>
  <si>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</si>
  <si>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</si>
  <si>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</si>
  <si>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</si>
  <si>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</si>
  <si>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</si>
  <si>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</si>
  <si>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</si>
  <si>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</si>
  <si>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</si>
  <si>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</si>
  <si>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</si>
  <si>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</si>
  <si>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</si>
  <si>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</si>
  <si>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</si>
  <si>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</si>
  <si>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</si>
  <si>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</si>
  <si>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</si>
  <si>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</si>
  <si>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</si>
  <si>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</si>
  <si>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</si>
  <si>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</si>
  <si>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</si>
  <si>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</si>
  <si>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</si>
  <si>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Laingsburg(WC051)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</si>
  <si>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</si>
  <si>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</si>
  <si>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</si>
  <si>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</si>
  <si>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</si>
  <si>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</si>
  <si>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</si>
  <si>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</si>
  <si>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</si>
  <si>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</si>
  <si>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</si>
  <si>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</si>
  <si>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</si>
  <si>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</si>
  <si>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</si>
  <si>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</si>
  <si>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</si>
  <si>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</si>
  <si>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</si>
  <si>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</si>
  <si>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</si>
  <si>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</si>
  <si>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</si>
  <si>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</si>
  <si>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</si>
  <si>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</si>
  <si>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</si>
  <si>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Laingsburg(WC051)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</si>
  <si>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</si>
  <si>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</si>
  <si>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</si>
  <si>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</si>
  <si>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</si>
  <si>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</si>
  <si>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</si>
  <si>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</si>
  <si>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</si>
  <si>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</si>
  <si>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</si>
  <si>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</si>
  <si>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</si>
  <si>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</si>
  <si>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</si>
  <si>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</si>
  <si>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</si>
  <si>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</si>
  <si>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</si>
  <si>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</si>
  <si>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</si>
  <si>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</si>
  <si>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</si>
  <si>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</si>
  <si>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Laingsburg(WC051)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</si>
  <si>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</si>
  <si>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</si>
  <si>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</si>
  <si>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</si>
  <si>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</si>
  <si>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</si>
  <si>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</si>
  <si>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</si>
  <si>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</si>
  <si>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</si>
  <si>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</si>
  <si>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</si>
  <si>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</si>
  <si>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</si>
  <si>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</si>
  <si>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</si>
  <si>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</si>
  <si>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</si>
  <si>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</si>
  <si>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</si>
  <si>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</si>
  <si>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</si>
  <si>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</si>
  <si>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</si>
  <si>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</si>
  <si>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</si>
  <si>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</si>
  <si>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</si>
  <si>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</si>
  <si>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</si>
  <si>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</si>
  <si>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</si>
  <si>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</si>
  <si>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</si>
  <si>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</si>
  <si>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Laingsburg(WC051)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</si>
  <si>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</si>
  <si>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</si>
  <si>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Western Cape: Laingsburg(WC051)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</si>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</sst>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3129332</v>
      </c>
      <c r="C5" s="19">
        <v>0</v>
      </c>
      <c r="D5" s="59">
        <v>4004000</v>
      </c>
      <c r="E5" s="60">
        <v>3501400</v>
      </c>
      <c r="F5" s="60">
        <v>3499557</v>
      </c>
      <c r="G5" s="60">
        <v>71387</v>
      </c>
      <c r="H5" s="60">
        <v>-17716</v>
      </c>
      <c r="I5" s="60">
        <v>3553228</v>
      </c>
      <c r="J5" s="60">
        <v>41226</v>
      </c>
      <c r="K5" s="60">
        <v>36109</v>
      </c>
      <c r="L5" s="60">
        <v>39060</v>
      </c>
      <c r="M5" s="60">
        <v>116395</v>
      </c>
      <c r="N5" s="60">
        <v>38719</v>
      </c>
      <c r="O5" s="60">
        <v>31420</v>
      </c>
      <c r="P5" s="60">
        <v>-216380</v>
      </c>
      <c r="Q5" s="60">
        <v>-146241</v>
      </c>
      <c r="R5" s="60">
        <v>72153</v>
      </c>
      <c r="S5" s="60">
        <v>28917</v>
      </c>
      <c r="T5" s="60">
        <v>-89277</v>
      </c>
      <c r="U5" s="60">
        <v>11793</v>
      </c>
      <c r="V5" s="60">
        <v>3535175</v>
      </c>
      <c r="W5" s="60">
        <v>4004000</v>
      </c>
      <c r="X5" s="60">
        <v>-468825</v>
      </c>
      <c r="Y5" s="61">
        <v>-11.71</v>
      </c>
      <c r="Z5" s="62">
        <v>3501400</v>
      </c>
    </row>
    <row r="6" spans="1:26" ht="12.75">
      <c r="A6" s="58" t="s">
        <v>32</v>
      </c>
      <c r="B6" s="19">
        <v>15257889</v>
      </c>
      <c r="C6" s="19">
        <v>0</v>
      </c>
      <c r="D6" s="59">
        <v>18519300</v>
      </c>
      <c r="E6" s="60">
        <v>16191700</v>
      </c>
      <c r="F6" s="60">
        <v>1621347</v>
      </c>
      <c r="G6" s="60">
        <v>1232048</v>
      </c>
      <c r="H6" s="60">
        <v>1526743</v>
      </c>
      <c r="I6" s="60">
        <v>4380138</v>
      </c>
      <c r="J6" s="60">
        <v>1439073</v>
      </c>
      <c r="K6" s="60">
        <v>1297070</v>
      </c>
      <c r="L6" s="60">
        <v>1342863</v>
      </c>
      <c r="M6" s="60">
        <v>4079006</v>
      </c>
      <c r="N6" s="60">
        <v>1341185</v>
      </c>
      <c r="O6" s="60">
        <v>1555545</v>
      </c>
      <c r="P6" s="60">
        <v>405749</v>
      </c>
      <c r="Q6" s="60">
        <v>3302479</v>
      </c>
      <c r="R6" s="60">
        <v>1362853</v>
      </c>
      <c r="S6" s="60">
        <v>1201966</v>
      </c>
      <c r="T6" s="60">
        <v>1545483</v>
      </c>
      <c r="U6" s="60">
        <v>4110302</v>
      </c>
      <c r="V6" s="60">
        <v>15871925</v>
      </c>
      <c r="W6" s="60">
        <v>18519300</v>
      </c>
      <c r="X6" s="60">
        <v>-2647375</v>
      </c>
      <c r="Y6" s="61">
        <v>-14.3</v>
      </c>
      <c r="Z6" s="62">
        <v>16191700</v>
      </c>
    </row>
    <row r="7" spans="1:26" ht="12.75">
      <c r="A7" s="58" t="s">
        <v>33</v>
      </c>
      <c r="B7" s="19">
        <v>1270010</v>
      </c>
      <c r="C7" s="19">
        <v>0</v>
      </c>
      <c r="D7" s="59">
        <v>906100</v>
      </c>
      <c r="E7" s="60">
        <v>833100</v>
      </c>
      <c r="F7" s="60">
        <v>0</v>
      </c>
      <c r="G7" s="60">
        <v>134689</v>
      </c>
      <c r="H7" s="60">
        <v>110693</v>
      </c>
      <c r="I7" s="60">
        <v>245382</v>
      </c>
      <c r="J7" s="60">
        <v>0</v>
      </c>
      <c r="K7" s="60">
        <v>106778</v>
      </c>
      <c r="L7" s="60">
        <v>60092</v>
      </c>
      <c r="M7" s="60">
        <v>166870</v>
      </c>
      <c r="N7" s="60">
        <v>68457</v>
      </c>
      <c r="O7" s="60">
        <v>31100</v>
      </c>
      <c r="P7" s="60">
        <v>34521</v>
      </c>
      <c r="Q7" s="60">
        <v>134078</v>
      </c>
      <c r="R7" s="60">
        <v>43417</v>
      </c>
      <c r="S7" s="60">
        <v>64247</v>
      </c>
      <c r="T7" s="60">
        <v>73281</v>
      </c>
      <c r="U7" s="60">
        <v>180945</v>
      </c>
      <c r="V7" s="60">
        <v>727275</v>
      </c>
      <c r="W7" s="60">
        <v>906100</v>
      </c>
      <c r="X7" s="60">
        <v>-178825</v>
      </c>
      <c r="Y7" s="61">
        <v>-19.74</v>
      </c>
      <c r="Z7" s="62">
        <v>833100</v>
      </c>
    </row>
    <row r="8" spans="1:26" ht="12.75">
      <c r="A8" s="58" t="s">
        <v>34</v>
      </c>
      <c r="B8" s="19">
        <v>17133404</v>
      </c>
      <c r="C8" s="19">
        <v>0</v>
      </c>
      <c r="D8" s="59">
        <v>16792800</v>
      </c>
      <c r="E8" s="60">
        <v>20806424</v>
      </c>
      <c r="F8" s="60">
        <v>5219000</v>
      </c>
      <c r="G8" s="60">
        <v>327000</v>
      </c>
      <c r="H8" s="60">
        <v>-1970</v>
      </c>
      <c r="I8" s="60">
        <v>5544030</v>
      </c>
      <c r="J8" s="60">
        <v>273888</v>
      </c>
      <c r="K8" s="60">
        <v>2258801</v>
      </c>
      <c r="L8" s="60">
        <v>286234</v>
      </c>
      <c r="M8" s="60">
        <v>2818923</v>
      </c>
      <c r="N8" s="60">
        <v>31184</v>
      </c>
      <c r="O8" s="60">
        <v>-1289421</v>
      </c>
      <c r="P8" s="60">
        <v>3486364</v>
      </c>
      <c r="Q8" s="60">
        <v>2228127</v>
      </c>
      <c r="R8" s="60">
        <v>124870</v>
      </c>
      <c r="S8" s="60">
        <v>193097</v>
      </c>
      <c r="T8" s="60">
        <v>-820</v>
      </c>
      <c r="U8" s="60">
        <v>317147</v>
      </c>
      <c r="V8" s="60">
        <v>10908227</v>
      </c>
      <c r="W8" s="60">
        <v>16792800</v>
      </c>
      <c r="X8" s="60">
        <v>-5884573</v>
      </c>
      <c r="Y8" s="61">
        <v>-35.04</v>
      </c>
      <c r="Z8" s="62">
        <v>20806424</v>
      </c>
    </row>
    <row r="9" spans="1:26" ht="12.75">
      <c r="A9" s="58" t="s">
        <v>35</v>
      </c>
      <c r="B9" s="19">
        <v>21966051</v>
      </c>
      <c r="C9" s="19">
        <v>0</v>
      </c>
      <c r="D9" s="59">
        <v>38472500</v>
      </c>
      <c r="E9" s="60">
        <v>37924000</v>
      </c>
      <c r="F9" s="60">
        <v>226731</v>
      </c>
      <c r="G9" s="60">
        <v>6252218</v>
      </c>
      <c r="H9" s="60">
        <v>6356514</v>
      </c>
      <c r="I9" s="60">
        <v>12835463</v>
      </c>
      <c r="J9" s="60">
        <v>263668</v>
      </c>
      <c r="K9" s="60">
        <v>6339589</v>
      </c>
      <c r="L9" s="60">
        <v>169769</v>
      </c>
      <c r="M9" s="60">
        <v>6773026</v>
      </c>
      <c r="N9" s="60">
        <v>3248575</v>
      </c>
      <c r="O9" s="60">
        <v>3260215</v>
      </c>
      <c r="P9" s="60">
        <v>3239324</v>
      </c>
      <c r="Q9" s="60">
        <v>9748114</v>
      </c>
      <c r="R9" s="60">
        <v>3354161</v>
      </c>
      <c r="S9" s="60">
        <v>3319841</v>
      </c>
      <c r="T9" s="60">
        <v>223377</v>
      </c>
      <c r="U9" s="60">
        <v>6897379</v>
      </c>
      <c r="V9" s="60">
        <v>36253982</v>
      </c>
      <c r="W9" s="60">
        <v>38472500</v>
      </c>
      <c r="X9" s="60">
        <v>-2218518</v>
      </c>
      <c r="Y9" s="61">
        <v>-5.77</v>
      </c>
      <c r="Z9" s="62">
        <v>37924000</v>
      </c>
    </row>
    <row r="10" spans="1:26" ht="22.5">
      <c r="A10" s="63" t="s">
        <v>278</v>
      </c>
      <c r="B10" s="64">
        <f>SUM(B5:B9)</f>
        <v>58756686</v>
      </c>
      <c r="C10" s="64">
        <f>SUM(C5:C9)</f>
        <v>0</v>
      </c>
      <c r="D10" s="65">
        <f aca="true" t="shared" si="0" ref="D10:Z10">SUM(D5:D9)</f>
        <v>78694700</v>
      </c>
      <c r="E10" s="66">
        <f t="shared" si="0"/>
        <v>79256624</v>
      </c>
      <c r="F10" s="66">
        <f t="shared" si="0"/>
        <v>10566635</v>
      </c>
      <c r="G10" s="66">
        <f t="shared" si="0"/>
        <v>8017342</v>
      </c>
      <c r="H10" s="66">
        <f t="shared" si="0"/>
        <v>7974264</v>
      </c>
      <c r="I10" s="66">
        <f t="shared" si="0"/>
        <v>26558241</v>
      </c>
      <c r="J10" s="66">
        <f t="shared" si="0"/>
        <v>2017855</v>
      </c>
      <c r="K10" s="66">
        <f t="shared" si="0"/>
        <v>10038347</v>
      </c>
      <c r="L10" s="66">
        <f t="shared" si="0"/>
        <v>1898018</v>
      </c>
      <c r="M10" s="66">
        <f t="shared" si="0"/>
        <v>13954220</v>
      </c>
      <c r="N10" s="66">
        <f t="shared" si="0"/>
        <v>4728120</v>
      </c>
      <c r="O10" s="66">
        <f t="shared" si="0"/>
        <v>3588859</v>
      </c>
      <c r="P10" s="66">
        <f t="shared" si="0"/>
        <v>6949578</v>
      </c>
      <c r="Q10" s="66">
        <f t="shared" si="0"/>
        <v>15266557</v>
      </c>
      <c r="R10" s="66">
        <f t="shared" si="0"/>
        <v>4957454</v>
      </c>
      <c r="S10" s="66">
        <f t="shared" si="0"/>
        <v>4808068</v>
      </c>
      <c r="T10" s="66">
        <f t="shared" si="0"/>
        <v>1752044</v>
      </c>
      <c r="U10" s="66">
        <f t="shared" si="0"/>
        <v>11517566</v>
      </c>
      <c r="V10" s="66">
        <f t="shared" si="0"/>
        <v>67296584</v>
      </c>
      <c r="W10" s="66">
        <f t="shared" si="0"/>
        <v>78694700</v>
      </c>
      <c r="X10" s="66">
        <f t="shared" si="0"/>
        <v>-11398116</v>
      </c>
      <c r="Y10" s="67">
        <f>+IF(W10&lt;&gt;0,(X10/W10)*100,0)</f>
        <v>-14.483969060178131</v>
      </c>
      <c r="Z10" s="68">
        <f t="shared" si="0"/>
        <v>79256624</v>
      </c>
    </row>
    <row r="11" spans="1:26" ht="12.75">
      <c r="A11" s="58" t="s">
        <v>37</v>
      </c>
      <c r="B11" s="19">
        <v>15022408</v>
      </c>
      <c r="C11" s="19">
        <v>0</v>
      </c>
      <c r="D11" s="59">
        <v>20664400</v>
      </c>
      <c r="E11" s="60">
        <v>20542700</v>
      </c>
      <c r="F11" s="60">
        <v>1416244</v>
      </c>
      <c r="G11" s="60">
        <v>1668993</v>
      </c>
      <c r="H11" s="60">
        <v>1695344</v>
      </c>
      <c r="I11" s="60">
        <v>4780581</v>
      </c>
      <c r="J11" s="60">
        <v>1385467</v>
      </c>
      <c r="K11" s="60">
        <v>1606150</v>
      </c>
      <c r="L11" s="60">
        <v>1554881</v>
      </c>
      <c r="M11" s="60">
        <v>4546498</v>
      </c>
      <c r="N11" s="60">
        <v>1604834</v>
      </c>
      <c r="O11" s="60">
        <v>1595946</v>
      </c>
      <c r="P11" s="60">
        <v>1481307</v>
      </c>
      <c r="Q11" s="60">
        <v>4682087</v>
      </c>
      <c r="R11" s="60">
        <v>1503634</v>
      </c>
      <c r="S11" s="60">
        <v>1515944</v>
      </c>
      <c r="T11" s="60">
        <v>1554554</v>
      </c>
      <c r="U11" s="60">
        <v>4574132</v>
      </c>
      <c r="V11" s="60">
        <v>18583298</v>
      </c>
      <c r="W11" s="60">
        <v>20664400</v>
      </c>
      <c r="X11" s="60">
        <v>-2081102</v>
      </c>
      <c r="Y11" s="61">
        <v>-10.07</v>
      </c>
      <c r="Z11" s="62">
        <v>20542700</v>
      </c>
    </row>
    <row r="12" spans="1:26" ht="12.75">
      <c r="A12" s="58" t="s">
        <v>38</v>
      </c>
      <c r="B12" s="19">
        <v>2518027</v>
      </c>
      <c r="C12" s="19">
        <v>0</v>
      </c>
      <c r="D12" s="59">
        <v>2618500</v>
      </c>
      <c r="E12" s="60">
        <v>2618500</v>
      </c>
      <c r="F12" s="60">
        <v>203926</v>
      </c>
      <c r="G12" s="60">
        <v>167743</v>
      </c>
      <c r="H12" s="60">
        <v>275213</v>
      </c>
      <c r="I12" s="60">
        <v>646882</v>
      </c>
      <c r="J12" s="60">
        <v>200701</v>
      </c>
      <c r="K12" s="60">
        <v>200701</v>
      </c>
      <c r="L12" s="60">
        <v>200701</v>
      </c>
      <c r="M12" s="60">
        <v>602103</v>
      </c>
      <c r="N12" s="60">
        <v>200701</v>
      </c>
      <c r="O12" s="60">
        <v>200701</v>
      </c>
      <c r="P12" s="60">
        <v>202737</v>
      </c>
      <c r="Q12" s="60">
        <v>604139</v>
      </c>
      <c r="R12" s="60">
        <v>200701</v>
      </c>
      <c r="S12" s="60">
        <v>240518</v>
      </c>
      <c r="T12" s="60">
        <v>206778</v>
      </c>
      <c r="U12" s="60">
        <v>647997</v>
      </c>
      <c r="V12" s="60">
        <v>2501121</v>
      </c>
      <c r="W12" s="60">
        <v>2618500</v>
      </c>
      <c r="X12" s="60">
        <v>-117379</v>
      </c>
      <c r="Y12" s="61">
        <v>-4.48</v>
      </c>
      <c r="Z12" s="62">
        <v>2618500</v>
      </c>
    </row>
    <row r="13" spans="1:26" ht="12.75">
      <c r="A13" s="58" t="s">
        <v>279</v>
      </c>
      <c r="B13" s="19">
        <v>7335166</v>
      </c>
      <c r="C13" s="19">
        <v>0</v>
      </c>
      <c r="D13" s="59">
        <v>8904300</v>
      </c>
      <c r="E13" s="60">
        <v>12472500</v>
      </c>
      <c r="F13" s="60">
        <v>-339</v>
      </c>
      <c r="G13" s="60">
        <v>54962</v>
      </c>
      <c r="H13" s="60">
        <v>0</v>
      </c>
      <c r="I13" s="60">
        <v>54623</v>
      </c>
      <c r="J13" s="60">
        <v>1642</v>
      </c>
      <c r="K13" s="60">
        <v>0</v>
      </c>
      <c r="L13" s="60">
        <v>-1642</v>
      </c>
      <c r="M13" s="60">
        <v>0</v>
      </c>
      <c r="N13" s="60">
        <v>4169966</v>
      </c>
      <c r="O13" s="60">
        <v>595224</v>
      </c>
      <c r="P13" s="60">
        <v>595224</v>
      </c>
      <c r="Q13" s="60">
        <v>5360414</v>
      </c>
      <c r="R13" s="60">
        <v>595224</v>
      </c>
      <c r="S13" s="60">
        <v>595307</v>
      </c>
      <c r="T13" s="60">
        <v>22819</v>
      </c>
      <c r="U13" s="60">
        <v>1213350</v>
      </c>
      <c r="V13" s="60">
        <v>6628387</v>
      </c>
      <c r="W13" s="60">
        <v>8904300</v>
      </c>
      <c r="X13" s="60">
        <v>-2275913</v>
      </c>
      <c r="Y13" s="61">
        <v>-25.56</v>
      </c>
      <c r="Z13" s="62">
        <v>12472500</v>
      </c>
    </row>
    <row r="14" spans="1:26" ht="12.75">
      <c r="A14" s="58" t="s">
        <v>40</v>
      </c>
      <c r="B14" s="19">
        <v>164313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7487051</v>
      </c>
      <c r="C15" s="19">
        <v>0</v>
      </c>
      <c r="D15" s="59">
        <v>8713100</v>
      </c>
      <c r="E15" s="60">
        <v>7500000</v>
      </c>
      <c r="F15" s="60">
        <v>819115</v>
      </c>
      <c r="G15" s="60">
        <v>955928</v>
      </c>
      <c r="H15" s="60">
        <v>107163</v>
      </c>
      <c r="I15" s="60">
        <v>1882206</v>
      </c>
      <c r="J15" s="60">
        <v>703348</v>
      </c>
      <c r="K15" s="60">
        <v>997310</v>
      </c>
      <c r="L15" s="60">
        <v>524197</v>
      </c>
      <c r="M15" s="60">
        <v>2224855</v>
      </c>
      <c r="N15" s="60">
        <v>548346</v>
      </c>
      <c r="O15" s="60">
        <v>551017</v>
      </c>
      <c r="P15" s="60">
        <v>500432</v>
      </c>
      <c r="Q15" s="60">
        <v>1599795</v>
      </c>
      <c r="R15" s="60">
        <v>0</v>
      </c>
      <c r="S15" s="60">
        <v>1007038</v>
      </c>
      <c r="T15" s="60">
        <v>68570</v>
      </c>
      <c r="U15" s="60">
        <v>1075608</v>
      </c>
      <c r="V15" s="60">
        <v>6782464</v>
      </c>
      <c r="W15" s="60">
        <v>8713100</v>
      </c>
      <c r="X15" s="60">
        <v>-1930636</v>
      </c>
      <c r="Y15" s="61">
        <v>-22.16</v>
      </c>
      <c r="Z15" s="62">
        <v>7500000</v>
      </c>
    </row>
    <row r="16" spans="1:26" ht="12.75">
      <c r="A16" s="69" t="s">
        <v>42</v>
      </c>
      <c r="B16" s="19">
        <v>32405414</v>
      </c>
      <c r="C16" s="19">
        <v>0</v>
      </c>
      <c r="D16" s="59">
        <v>4558800</v>
      </c>
      <c r="E16" s="60">
        <v>4618800</v>
      </c>
      <c r="F16" s="60">
        <v>341166</v>
      </c>
      <c r="G16" s="60">
        <v>-2964</v>
      </c>
      <c r="H16" s="60">
        <v>308691</v>
      </c>
      <c r="I16" s="60">
        <v>646893</v>
      </c>
      <c r="J16" s="60">
        <v>244960</v>
      </c>
      <c r="K16" s="60">
        <v>310244</v>
      </c>
      <c r="L16" s="60">
        <v>87857</v>
      </c>
      <c r="M16" s="60">
        <v>643061</v>
      </c>
      <c r="N16" s="60">
        <v>143066</v>
      </c>
      <c r="O16" s="60">
        <v>183433</v>
      </c>
      <c r="P16" s="60">
        <v>295921</v>
      </c>
      <c r="Q16" s="60">
        <v>622420</v>
      </c>
      <c r="R16" s="60">
        <v>193195</v>
      </c>
      <c r="S16" s="60">
        <v>334556</v>
      </c>
      <c r="T16" s="60">
        <v>591496</v>
      </c>
      <c r="U16" s="60">
        <v>1119247</v>
      </c>
      <c r="V16" s="60">
        <v>3031621</v>
      </c>
      <c r="W16" s="60">
        <v>4558800</v>
      </c>
      <c r="X16" s="60">
        <v>-1527179</v>
      </c>
      <c r="Y16" s="61">
        <v>-33.5</v>
      </c>
      <c r="Z16" s="62">
        <v>4618800</v>
      </c>
    </row>
    <row r="17" spans="1:26" ht="12.75">
      <c r="A17" s="58" t="s">
        <v>43</v>
      </c>
      <c r="B17" s="19">
        <v>36062284</v>
      </c>
      <c r="C17" s="19">
        <v>0</v>
      </c>
      <c r="D17" s="59">
        <v>50138800</v>
      </c>
      <c r="E17" s="60">
        <v>49370624</v>
      </c>
      <c r="F17" s="60">
        <v>528004</v>
      </c>
      <c r="G17" s="60">
        <v>5112718</v>
      </c>
      <c r="H17" s="60">
        <v>5641397</v>
      </c>
      <c r="I17" s="60">
        <v>11282119</v>
      </c>
      <c r="J17" s="60">
        <v>1175845</v>
      </c>
      <c r="K17" s="60">
        <v>5706433</v>
      </c>
      <c r="L17" s="60">
        <v>2891144</v>
      </c>
      <c r="M17" s="60">
        <v>9773422</v>
      </c>
      <c r="N17" s="60">
        <v>2519655</v>
      </c>
      <c r="O17" s="60">
        <v>3631465</v>
      </c>
      <c r="P17" s="60">
        <v>3785285</v>
      </c>
      <c r="Q17" s="60">
        <v>9936405</v>
      </c>
      <c r="R17" s="60">
        <v>3388673</v>
      </c>
      <c r="S17" s="60">
        <v>3882906</v>
      </c>
      <c r="T17" s="60">
        <v>2586038</v>
      </c>
      <c r="U17" s="60">
        <v>9857617</v>
      </c>
      <c r="V17" s="60">
        <v>40849563</v>
      </c>
      <c r="W17" s="60">
        <v>50138800</v>
      </c>
      <c r="X17" s="60">
        <v>-9289237</v>
      </c>
      <c r="Y17" s="61">
        <v>-18.53</v>
      </c>
      <c r="Z17" s="62">
        <v>49370624</v>
      </c>
    </row>
    <row r="18" spans="1:26" ht="12.75">
      <c r="A18" s="70" t="s">
        <v>44</v>
      </c>
      <c r="B18" s="71">
        <f>SUM(B11:B17)</f>
        <v>100994663</v>
      </c>
      <c r="C18" s="71">
        <f>SUM(C11:C17)</f>
        <v>0</v>
      </c>
      <c r="D18" s="72">
        <f aca="true" t="shared" si="1" ref="D18:Z18">SUM(D11:D17)</f>
        <v>95597900</v>
      </c>
      <c r="E18" s="73">
        <f t="shared" si="1"/>
        <v>97123124</v>
      </c>
      <c r="F18" s="73">
        <f t="shared" si="1"/>
        <v>3308116</v>
      </c>
      <c r="G18" s="73">
        <f t="shared" si="1"/>
        <v>7957380</v>
      </c>
      <c r="H18" s="73">
        <f t="shared" si="1"/>
        <v>8027808</v>
      </c>
      <c r="I18" s="73">
        <f t="shared" si="1"/>
        <v>19293304</v>
      </c>
      <c r="J18" s="73">
        <f t="shared" si="1"/>
        <v>3711963</v>
      </c>
      <c r="K18" s="73">
        <f t="shared" si="1"/>
        <v>8820838</v>
      </c>
      <c r="L18" s="73">
        <f t="shared" si="1"/>
        <v>5257138</v>
      </c>
      <c r="M18" s="73">
        <f t="shared" si="1"/>
        <v>17789939</v>
      </c>
      <c r="N18" s="73">
        <f t="shared" si="1"/>
        <v>9186568</v>
      </c>
      <c r="O18" s="73">
        <f t="shared" si="1"/>
        <v>6757786</v>
      </c>
      <c r="P18" s="73">
        <f t="shared" si="1"/>
        <v>6860906</v>
      </c>
      <c r="Q18" s="73">
        <f t="shared" si="1"/>
        <v>22805260</v>
      </c>
      <c r="R18" s="73">
        <f t="shared" si="1"/>
        <v>5881427</v>
      </c>
      <c r="S18" s="73">
        <f t="shared" si="1"/>
        <v>7576269</v>
      </c>
      <c r="T18" s="73">
        <f t="shared" si="1"/>
        <v>5030255</v>
      </c>
      <c r="U18" s="73">
        <f t="shared" si="1"/>
        <v>18487951</v>
      </c>
      <c r="V18" s="73">
        <f t="shared" si="1"/>
        <v>78376454</v>
      </c>
      <c r="W18" s="73">
        <f t="shared" si="1"/>
        <v>95597900</v>
      </c>
      <c r="X18" s="73">
        <f t="shared" si="1"/>
        <v>-17221446</v>
      </c>
      <c r="Y18" s="67">
        <f>+IF(W18&lt;&gt;0,(X18/W18)*100,0)</f>
        <v>-18.014460568694503</v>
      </c>
      <c r="Z18" s="74">
        <f t="shared" si="1"/>
        <v>97123124</v>
      </c>
    </row>
    <row r="19" spans="1:26" ht="12.75">
      <c r="A19" s="70" t="s">
        <v>45</v>
      </c>
      <c r="B19" s="75">
        <f>+B10-B18</f>
        <v>-42237977</v>
      </c>
      <c r="C19" s="75">
        <f>+C10-C18</f>
        <v>0</v>
      </c>
      <c r="D19" s="76">
        <f aca="true" t="shared" si="2" ref="D19:Z19">+D10-D18</f>
        <v>-16903200</v>
      </c>
      <c r="E19" s="77">
        <f t="shared" si="2"/>
        <v>-17866500</v>
      </c>
      <c r="F19" s="77">
        <f t="shared" si="2"/>
        <v>7258519</v>
      </c>
      <c r="G19" s="77">
        <f t="shared" si="2"/>
        <v>59962</v>
      </c>
      <c r="H19" s="77">
        <f t="shared" si="2"/>
        <v>-53544</v>
      </c>
      <c r="I19" s="77">
        <f t="shared" si="2"/>
        <v>7264937</v>
      </c>
      <c r="J19" s="77">
        <f t="shared" si="2"/>
        <v>-1694108</v>
      </c>
      <c r="K19" s="77">
        <f t="shared" si="2"/>
        <v>1217509</v>
      </c>
      <c r="L19" s="77">
        <f t="shared" si="2"/>
        <v>-3359120</v>
      </c>
      <c r="M19" s="77">
        <f t="shared" si="2"/>
        <v>-3835719</v>
      </c>
      <c r="N19" s="77">
        <f t="shared" si="2"/>
        <v>-4458448</v>
      </c>
      <c r="O19" s="77">
        <f t="shared" si="2"/>
        <v>-3168927</v>
      </c>
      <c r="P19" s="77">
        <f t="shared" si="2"/>
        <v>88672</v>
      </c>
      <c r="Q19" s="77">
        <f t="shared" si="2"/>
        <v>-7538703</v>
      </c>
      <c r="R19" s="77">
        <f t="shared" si="2"/>
        <v>-923973</v>
      </c>
      <c r="S19" s="77">
        <f t="shared" si="2"/>
        <v>-2768201</v>
      </c>
      <c r="T19" s="77">
        <f t="shared" si="2"/>
        <v>-3278211</v>
      </c>
      <c r="U19" s="77">
        <f t="shared" si="2"/>
        <v>-6970385</v>
      </c>
      <c r="V19" s="77">
        <f t="shared" si="2"/>
        <v>-11079870</v>
      </c>
      <c r="W19" s="77">
        <f>IF(E10=E18,0,W10-W18)</f>
        <v>-16903200</v>
      </c>
      <c r="X19" s="77">
        <f t="shared" si="2"/>
        <v>5823330</v>
      </c>
      <c r="Y19" s="78">
        <f>+IF(W19&lt;&gt;0,(X19/W19)*100,0)</f>
        <v>-34.45105068862701</v>
      </c>
      <c r="Z19" s="79">
        <f t="shared" si="2"/>
        <v>-17866500</v>
      </c>
    </row>
    <row r="20" spans="1:26" ht="12.75">
      <c r="A20" s="58" t="s">
        <v>46</v>
      </c>
      <c r="B20" s="19">
        <v>30553180</v>
      </c>
      <c r="C20" s="19">
        <v>0</v>
      </c>
      <c r="D20" s="59">
        <v>8159200</v>
      </c>
      <c r="E20" s="60">
        <v>10679941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3792582</v>
      </c>
      <c r="L20" s="60">
        <v>1016662</v>
      </c>
      <c r="M20" s="60">
        <v>4809244</v>
      </c>
      <c r="N20" s="60">
        <v>909</v>
      </c>
      <c r="O20" s="60">
        <v>85551</v>
      </c>
      <c r="P20" s="60">
        <v>209562</v>
      </c>
      <c r="Q20" s="60">
        <v>296022</v>
      </c>
      <c r="R20" s="60">
        <v>200512</v>
      </c>
      <c r="S20" s="60">
        <v>528540</v>
      </c>
      <c r="T20" s="60">
        <v>0</v>
      </c>
      <c r="U20" s="60">
        <v>729052</v>
      </c>
      <c r="V20" s="60">
        <v>5834318</v>
      </c>
      <c r="W20" s="60">
        <v>8159200</v>
      </c>
      <c r="X20" s="60">
        <v>-2324882</v>
      </c>
      <c r="Y20" s="61">
        <v>-28.49</v>
      </c>
      <c r="Z20" s="62">
        <v>10679941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-11684797</v>
      </c>
      <c r="C22" s="86">
        <f>SUM(C19:C21)</f>
        <v>0</v>
      </c>
      <c r="D22" s="87">
        <f aca="true" t="shared" si="3" ref="D22:Z22">SUM(D19:D21)</f>
        <v>-8744000</v>
      </c>
      <c r="E22" s="88">
        <f t="shared" si="3"/>
        <v>-7186559</v>
      </c>
      <c r="F22" s="88">
        <f t="shared" si="3"/>
        <v>7258519</v>
      </c>
      <c r="G22" s="88">
        <f t="shared" si="3"/>
        <v>59962</v>
      </c>
      <c r="H22" s="88">
        <f t="shared" si="3"/>
        <v>-53544</v>
      </c>
      <c r="I22" s="88">
        <f t="shared" si="3"/>
        <v>7264937</v>
      </c>
      <c r="J22" s="88">
        <f t="shared" si="3"/>
        <v>-1694108</v>
      </c>
      <c r="K22" s="88">
        <f t="shared" si="3"/>
        <v>5010091</v>
      </c>
      <c r="L22" s="88">
        <f t="shared" si="3"/>
        <v>-2342458</v>
      </c>
      <c r="M22" s="88">
        <f t="shared" si="3"/>
        <v>973525</v>
      </c>
      <c r="N22" s="88">
        <f t="shared" si="3"/>
        <v>-4457539</v>
      </c>
      <c r="O22" s="88">
        <f t="shared" si="3"/>
        <v>-3083376</v>
      </c>
      <c r="P22" s="88">
        <f t="shared" si="3"/>
        <v>298234</v>
      </c>
      <c r="Q22" s="88">
        <f t="shared" si="3"/>
        <v>-7242681</v>
      </c>
      <c r="R22" s="88">
        <f t="shared" si="3"/>
        <v>-723461</v>
      </c>
      <c r="S22" s="88">
        <f t="shared" si="3"/>
        <v>-2239661</v>
      </c>
      <c r="T22" s="88">
        <f t="shared" si="3"/>
        <v>-3278211</v>
      </c>
      <c r="U22" s="88">
        <f t="shared" si="3"/>
        <v>-6241333</v>
      </c>
      <c r="V22" s="88">
        <f t="shared" si="3"/>
        <v>-5245552</v>
      </c>
      <c r="W22" s="88">
        <f t="shared" si="3"/>
        <v>-8744000</v>
      </c>
      <c r="X22" s="88">
        <f t="shared" si="3"/>
        <v>3498448</v>
      </c>
      <c r="Y22" s="89">
        <f>+IF(W22&lt;&gt;0,(X22/W22)*100,0)</f>
        <v>-40.009698078682526</v>
      </c>
      <c r="Z22" s="90">
        <f t="shared" si="3"/>
        <v>-7186559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-11684797</v>
      </c>
      <c r="C24" s="75">
        <f>SUM(C22:C23)</f>
        <v>0</v>
      </c>
      <c r="D24" s="76">
        <f aca="true" t="shared" si="4" ref="D24:Z24">SUM(D22:D23)</f>
        <v>-8744000</v>
      </c>
      <c r="E24" s="77">
        <f t="shared" si="4"/>
        <v>-7186559</v>
      </c>
      <c r="F24" s="77">
        <f t="shared" si="4"/>
        <v>7258519</v>
      </c>
      <c r="G24" s="77">
        <f t="shared" si="4"/>
        <v>59962</v>
      </c>
      <c r="H24" s="77">
        <f t="shared" si="4"/>
        <v>-53544</v>
      </c>
      <c r="I24" s="77">
        <f t="shared" si="4"/>
        <v>7264937</v>
      </c>
      <c r="J24" s="77">
        <f t="shared" si="4"/>
        <v>-1694108</v>
      </c>
      <c r="K24" s="77">
        <f t="shared" si="4"/>
        <v>5010091</v>
      </c>
      <c r="L24" s="77">
        <f t="shared" si="4"/>
        <v>-2342458</v>
      </c>
      <c r="M24" s="77">
        <f t="shared" si="4"/>
        <v>973525</v>
      </c>
      <c r="N24" s="77">
        <f t="shared" si="4"/>
        <v>-4457539</v>
      </c>
      <c r="O24" s="77">
        <f t="shared" si="4"/>
        <v>-3083376</v>
      </c>
      <c r="P24" s="77">
        <f t="shared" si="4"/>
        <v>298234</v>
      </c>
      <c r="Q24" s="77">
        <f t="shared" si="4"/>
        <v>-7242681</v>
      </c>
      <c r="R24" s="77">
        <f t="shared" si="4"/>
        <v>-723461</v>
      </c>
      <c r="S24" s="77">
        <f t="shared" si="4"/>
        <v>-2239661</v>
      </c>
      <c r="T24" s="77">
        <f t="shared" si="4"/>
        <v>-3278211</v>
      </c>
      <c r="U24" s="77">
        <f t="shared" si="4"/>
        <v>-6241333</v>
      </c>
      <c r="V24" s="77">
        <f t="shared" si="4"/>
        <v>-5245552</v>
      </c>
      <c r="W24" s="77">
        <f t="shared" si="4"/>
        <v>-8744000</v>
      </c>
      <c r="X24" s="77">
        <f t="shared" si="4"/>
        <v>3498448</v>
      </c>
      <c r="Y24" s="78">
        <f>+IF(W24&lt;&gt;0,(X24/W24)*100,0)</f>
        <v>-40.009698078682526</v>
      </c>
      <c r="Z24" s="79">
        <f t="shared" si="4"/>
        <v>-7186559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13516911</v>
      </c>
      <c r="C27" s="22">
        <v>0</v>
      </c>
      <c r="D27" s="99">
        <v>14703200</v>
      </c>
      <c r="E27" s="100">
        <v>11723941</v>
      </c>
      <c r="F27" s="100">
        <v>24423</v>
      </c>
      <c r="G27" s="100">
        <v>2258</v>
      </c>
      <c r="H27" s="100">
        <v>1835648</v>
      </c>
      <c r="I27" s="100">
        <v>1862329</v>
      </c>
      <c r="J27" s="100">
        <v>140881</v>
      </c>
      <c r="K27" s="100">
        <v>1864381</v>
      </c>
      <c r="L27" s="100">
        <v>1021270</v>
      </c>
      <c r="M27" s="100">
        <v>3026532</v>
      </c>
      <c r="N27" s="100">
        <v>13455</v>
      </c>
      <c r="O27" s="100">
        <v>93016</v>
      </c>
      <c r="P27" s="100">
        <v>312995</v>
      </c>
      <c r="Q27" s="100">
        <v>419466</v>
      </c>
      <c r="R27" s="100">
        <v>286506</v>
      </c>
      <c r="S27" s="100">
        <v>528541</v>
      </c>
      <c r="T27" s="100">
        <v>3552305</v>
      </c>
      <c r="U27" s="100">
        <v>4367352</v>
      </c>
      <c r="V27" s="100">
        <v>9675679</v>
      </c>
      <c r="W27" s="100">
        <v>11723941</v>
      </c>
      <c r="X27" s="100">
        <v>-2048262</v>
      </c>
      <c r="Y27" s="101">
        <v>-17.47</v>
      </c>
      <c r="Z27" s="102">
        <v>11723941</v>
      </c>
    </row>
    <row r="28" spans="1:26" ht="12.75">
      <c r="A28" s="103" t="s">
        <v>46</v>
      </c>
      <c r="B28" s="19">
        <v>12588780</v>
      </c>
      <c r="C28" s="19">
        <v>0</v>
      </c>
      <c r="D28" s="59">
        <v>13160200</v>
      </c>
      <c r="E28" s="60">
        <v>10180941</v>
      </c>
      <c r="F28" s="60">
        <v>0</v>
      </c>
      <c r="G28" s="60">
        <v>2258</v>
      </c>
      <c r="H28" s="60">
        <v>1831279</v>
      </c>
      <c r="I28" s="60">
        <v>1833537</v>
      </c>
      <c r="J28" s="60">
        <v>130543</v>
      </c>
      <c r="K28" s="60">
        <v>1849009</v>
      </c>
      <c r="L28" s="60">
        <v>1019614</v>
      </c>
      <c r="M28" s="60">
        <v>2999166</v>
      </c>
      <c r="N28" s="60">
        <v>3148</v>
      </c>
      <c r="O28" s="60">
        <v>83147</v>
      </c>
      <c r="P28" s="60">
        <v>186268</v>
      </c>
      <c r="Q28" s="60">
        <v>272563</v>
      </c>
      <c r="R28" s="60">
        <v>200511</v>
      </c>
      <c r="S28" s="60">
        <v>448340</v>
      </c>
      <c r="T28" s="60">
        <v>3511123</v>
      </c>
      <c r="U28" s="60">
        <v>4159974</v>
      </c>
      <c r="V28" s="60">
        <v>9265240</v>
      </c>
      <c r="W28" s="60">
        <v>10180941</v>
      </c>
      <c r="X28" s="60">
        <v>-915701</v>
      </c>
      <c r="Y28" s="61">
        <v>-8.99</v>
      </c>
      <c r="Z28" s="62">
        <v>10180941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928130</v>
      </c>
      <c r="C31" s="19">
        <v>0</v>
      </c>
      <c r="D31" s="59">
        <v>1543000</v>
      </c>
      <c r="E31" s="60">
        <v>1543000</v>
      </c>
      <c r="F31" s="60">
        <v>24423</v>
      </c>
      <c r="G31" s="60">
        <v>0</v>
      </c>
      <c r="H31" s="60">
        <v>4369</v>
      </c>
      <c r="I31" s="60">
        <v>28792</v>
      </c>
      <c r="J31" s="60">
        <v>10338</v>
      </c>
      <c r="K31" s="60">
        <v>15372</v>
      </c>
      <c r="L31" s="60">
        <v>1656</v>
      </c>
      <c r="M31" s="60">
        <v>27366</v>
      </c>
      <c r="N31" s="60">
        <v>10307</v>
      </c>
      <c r="O31" s="60">
        <v>9869</v>
      </c>
      <c r="P31" s="60">
        <v>126727</v>
      </c>
      <c r="Q31" s="60">
        <v>146903</v>
      </c>
      <c r="R31" s="60">
        <v>85995</v>
      </c>
      <c r="S31" s="60">
        <v>80201</v>
      </c>
      <c r="T31" s="60">
        <v>41182</v>
      </c>
      <c r="U31" s="60">
        <v>207378</v>
      </c>
      <c r="V31" s="60">
        <v>410439</v>
      </c>
      <c r="W31" s="60">
        <v>1543000</v>
      </c>
      <c r="X31" s="60">
        <v>-1132561</v>
      </c>
      <c r="Y31" s="61">
        <v>-73.4</v>
      </c>
      <c r="Z31" s="62">
        <v>1543000</v>
      </c>
    </row>
    <row r="32" spans="1:26" ht="12.75">
      <c r="A32" s="70" t="s">
        <v>54</v>
      </c>
      <c r="B32" s="22">
        <f>SUM(B28:B31)</f>
        <v>13516910</v>
      </c>
      <c r="C32" s="22">
        <f>SUM(C28:C31)</f>
        <v>0</v>
      </c>
      <c r="D32" s="99">
        <f aca="true" t="shared" si="5" ref="D32:Z32">SUM(D28:D31)</f>
        <v>14703200</v>
      </c>
      <c r="E32" s="100">
        <f t="shared" si="5"/>
        <v>11723941</v>
      </c>
      <c r="F32" s="100">
        <f t="shared" si="5"/>
        <v>24423</v>
      </c>
      <c r="G32" s="100">
        <f t="shared" si="5"/>
        <v>2258</v>
      </c>
      <c r="H32" s="100">
        <f t="shared" si="5"/>
        <v>1835648</v>
      </c>
      <c r="I32" s="100">
        <f t="shared" si="5"/>
        <v>1862329</v>
      </c>
      <c r="J32" s="100">
        <f t="shared" si="5"/>
        <v>140881</v>
      </c>
      <c r="K32" s="100">
        <f t="shared" si="5"/>
        <v>1864381</v>
      </c>
      <c r="L32" s="100">
        <f t="shared" si="5"/>
        <v>1021270</v>
      </c>
      <c r="M32" s="100">
        <f t="shared" si="5"/>
        <v>3026532</v>
      </c>
      <c r="N32" s="100">
        <f t="shared" si="5"/>
        <v>13455</v>
      </c>
      <c r="O32" s="100">
        <f t="shared" si="5"/>
        <v>93016</v>
      </c>
      <c r="P32" s="100">
        <f t="shared" si="5"/>
        <v>312995</v>
      </c>
      <c r="Q32" s="100">
        <f t="shared" si="5"/>
        <v>419466</v>
      </c>
      <c r="R32" s="100">
        <f t="shared" si="5"/>
        <v>286506</v>
      </c>
      <c r="S32" s="100">
        <f t="shared" si="5"/>
        <v>528541</v>
      </c>
      <c r="T32" s="100">
        <f t="shared" si="5"/>
        <v>3552305</v>
      </c>
      <c r="U32" s="100">
        <f t="shared" si="5"/>
        <v>4367352</v>
      </c>
      <c r="V32" s="100">
        <f t="shared" si="5"/>
        <v>9675679</v>
      </c>
      <c r="W32" s="100">
        <f t="shared" si="5"/>
        <v>11723941</v>
      </c>
      <c r="X32" s="100">
        <f t="shared" si="5"/>
        <v>-2048262</v>
      </c>
      <c r="Y32" s="101">
        <f>+IF(W32&lt;&gt;0,(X32/W32)*100,0)</f>
        <v>-17.47076345744149</v>
      </c>
      <c r="Z32" s="102">
        <f t="shared" si="5"/>
        <v>11723941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21509165</v>
      </c>
      <c r="C35" s="19">
        <v>0</v>
      </c>
      <c r="D35" s="59">
        <v>14727468</v>
      </c>
      <c r="E35" s="60">
        <v>14727468</v>
      </c>
      <c r="F35" s="60">
        <v>24392054</v>
      </c>
      <c r="G35" s="60">
        <v>30527993</v>
      </c>
      <c r="H35" s="60">
        <v>28537966</v>
      </c>
      <c r="I35" s="60">
        <v>28537966</v>
      </c>
      <c r="J35" s="60">
        <v>27986356</v>
      </c>
      <c r="K35" s="60">
        <v>23496591</v>
      </c>
      <c r="L35" s="60">
        <v>23466094</v>
      </c>
      <c r="M35" s="60">
        <v>23466094</v>
      </c>
      <c r="N35" s="60">
        <v>23183485</v>
      </c>
      <c r="O35" s="60">
        <v>22499625</v>
      </c>
      <c r="P35" s="60">
        <v>23460874</v>
      </c>
      <c r="Q35" s="60">
        <v>23460874</v>
      </c>
      <c r="R35" s="60">
        <v>18917124</v>
      </c>
      <c r="S35" s="60">
        <v>19691542</v>
      </c>
      <c r="T35" s="60">
        <v>9802850</v>
      </c>
      <c r="U35" s="60">
        <v>9802850</v>
      </c>
      <c r="V35" s="60">
        <v>9802850</v>
      </c>
      <c r="W35" s="60">
        <v>14727468</v>
      </c>
      <c r="X35" s="60">
        <v>-4924618</v>
      </c>
      <c r="Y35" s="61">
        <v>-33.44</v>
      </c>
      <c r="Z35" s="62">
        <v>14727468</v>
      </c>
    </row>
    <row r="36" spans="1:26" ht="12.75">
      <c r="A36" s="58" t="s">
        <v>57</v>
      </c>
      <c r="B36" s="19">
        <v>161948368</v>
      </c>
      <c r="C36" s="19">
        <v>0</v>
      </c>
      <c r="D36" s="59">
        <v>177418185</v>
      </c>
      <c r="E36" s="60">
        <v>177418185</v>
      </c>
      <c r="F36" s="60">
        <v>161525076</v>
      </c>
      <c r="G36" s="60">
        <v>159108913</v>
      </c>
      <c r="H36" s="60">
        <v>160944645</v>
      </c>
      <c r="I36" s="60">
        <v>160944645</v>
      </c>
      <c r="J36" s="60">
        <v>161085588</v>
      </c>
      <c r="K36" s="60">
        <v>165831139</v>
      </c>
      <c r="L36" s="60">
        <v>166852572</v>
      </c>
      <c r="M36" s="60">
        <v>166852572</v>
      </c>
      <c r="N36" s="60">
        <v>162696235</v>
      </c>
      <c r="O36" s="60">
        <v>162194164</v>
      </c>
      <c r="P36" s="60">
        <v>161911809</v>
      </c>
      <c r="Q36" s="60">
        <v>161911809</v>
      </c>
      <c r="R36" s="60">
        <v>161603179</v>
      </c>
      <c r="S36" s="60">
        <v>161536492</v>
      </c>
      <c r="T36" s="60">
        <v>165088641</v>
      </c>
      <c r="U36" s="60">
        <v>165088641</v>
      </c>
      <c r="V36" s="60">
        <v>165088641</v>
      </c>
      <c r="W36" s="60">
        <v>177418185</v>
      </c>
      <c r="X36" s="60">
        <v>-12329544</v>
      </c>
      <c r="Y36" s="61">
        <v>-6.95</v>
      </c>
      <c r="Z36" s="62">
        <v>177418185</v>
      </c>
    </row>
    <row r="37" spans="1:26" ht="12.75">
      <c r="A37" s="58" t="s">
        <v>58</v>
      </c>
      <c r="B37" s="19">
        <v>15136573</v>
      </c>
      <c r="C37" s="19">
        <v>0</v>
      </c>
      <c r="D37" s="59">
        <v>5974953</v>
      </c>
      <c r="E37" s="60">
        <v>5974953</v>
      </c>
      <c r="F37" s="60">
        <v>20968621</v>
      </c>
      <c r="G37" s="60">
        <v>17469725</v>
      </c>
      <c r="H37" s="60">
        <v>17349190</v>
      </c>
      <c r="I37" s="60">
        <v>17349190</v>
      </c>
      <c r="J37" s="60">
        <v>18607538</v>
      </c>
      <c r="K37" s="60">
        <v>13212274</v>
      </c>
      <c r="L37" s="60">
        <v>16535269</v>
      </c>
      <c r="M37" s="60">
        <v>16535269</v>
      </c>
      <c r="N37" s="60">
        <v>16554485</v>
      </c>
      <c r="O37" s="60">
        <v>18459608</v>
      </c>
      <c r="P37" s="60">
        <v>18495381</v>
      </c>
      <c r="Q37" s="60">
        <v>18495381</v>
      </c>
      <c r="R37" s="60">
        <v>14355730</v>
      </c>
      <c r="S37" s="60">
        <v>17318439</v>
      </c>
      <c r="T37" s="60">
        <v>14349675</v>
      </c>
      <c r="U37" s="60">
        <v>14349675</v>
      </c>
      <c r="V37" s="60">
        <v>14349675</v>
      </c>
      <c r="W37" s="60">
        <v>5974953</v>
      </c>
      <c r="X37" s="60">
        <v>8374722</v>
      </c>
      <c r="Y37" s="61">
        <v>140.16</v>
      </c>
      <c r="Z37" s="62">
        <v>5974953</v>
      </c>
    </row>
    <row r="38" spans="1:26" ht="12.75">
      <c r="A38" s="58" t="s">
        <v>59</v>
      </c>
      <c r="B38" s="19">
        <v>6197588</v>
      </c>
      <c r="C38" s="19">
        <v>0</v>
      </c>
      <c r="D38" s="59">
        <v>8904525</v>
      </c>
      <c r="E38" s="60">
        <v>8904525</v>
      </c>
      <c r="F38" s="60">
        <v>3421377</v>
      </c>
      <c r="G38" s="60">
        <v>3421377</v>
      </c>
      <c r="H38" s="60">
        <v>3421377</v>
      </c>
      <c r="I38" s="60">
        <v>3421377</v>
      </c>
      <c r="J38" s="60">
        <v>3421377</v>
      </c>
      <c r="K38" s="60">
        <v>3421377</v>
      </c>
      <c r="L38" s="60">
        <v>3421377</v>
      </c>
      <c r="M38" s="60">
        <v>3421377</v>
      </c>
      <c r="N38" s="60">
        <v>3421377</v>
      </c>
      <c r="O38" s="60">
        <v>3421377</v>
      </c>
      <c r="P38" s="60">
        <v>3421377</v>
      </c>
      <c r="Q38" s="60">
        <v>3421377</v>
      </c>
      <c r="R38" s="60">
        <v>3421377</v>
      </c>
      <c r="S38" s="60">
        <v>3406057</v>
      </c>
      <c r="T38" s="60">
        <v>3373903</v>
      </c>
      <c r="U38" s="60">
        <v>3373903</v>
      </c>
      <c r="V38" s="60">
        <v>3373903</v>
      </c>
      <c r="W38" s="60">
        <v>8904525</v>
      </c>
      <c r="X38" s="60">
        <v>-5530622</v>
      </c>
      <c r="Y38" s="61">
        <v>-62.11</v>
      </c>
      <c r="Z38" s="62">
        <v>8904525</v>
      </c>
    </row>
    <row r="39" spans="1:26" ht="12.75">
      <c r="A39" s="58" t="s">
        <v>60</v>
      </c>
      <c r="B39" s="19">
        <v>162123373</v>
      </c>
      <c r="C39" s="19">
        <v>0</v>
      </c>
      <c r="D39" s="59">
        <v>177266175</v>
      </c>
      <c r="E39" s="60">
        <v>177266175</v>
      </c>
      <c r="F39" s="60">
        <v>161527133</v>
      </c>
      <c r="G39" s="60">
        <v>168745805</v>
      </c>
      <c r="H39" s="60">
        <v>168712044</v>
      </c>
      <c r="I39" s="60">
        <v>168712044</v>
      </c>
      <c r="J39" s="60">
        <v>167043030</v>
      </c>
      <c r="K39" s="60">
        <v>172694079</v>
      </c>
      <c r="L39" s="60">
        <v>170362021</v>
      </c>
      <c r="M39" s="60">
        <v>170362021</v>
      </c>
      <c r="N39" s="60">
        <v>165903856</v>
      </c>
      <c r="O39" s="60">
        <v>162812802</v>
      </c>
      <c r="P39" s="60">
        <v>163455923</v>
      </c>
      <c r="Q39" s="60">
        <v>163455923</v>
      </c>
      <c r="R39" s="60">
        <v>162743194</v>
      </c>
      <c r="S39" s="60">
        <v>160503537</v>
      </c>
      <c r="T39" s="60">
        <v>157167912</v>
      </c>
      <c r="U39" s="60">
        <v>157167912</v>
      </c>
      <c r="V39" s="60">
        <v>157167912</v>
      </c>
      <c r="W39" s="60">
        <v>177266175</v>
      </c>
      <c r="X39" s="60">
        <v>-20098263</v>
      </c>
      <c r="Y39" s="61">
        <v>-11.34</v>
      </c>
      <c r="Z39" s="62">
        <v>177266175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16614735</v>
      </c>
      <c r="C42" s="19">
        <v>0</v>
      </c>
      <c r="D42" s="59">
        <v>3243100</v>
      </c>
      <c r="E42" s="60">
        <v>3243100</v>
      </c>
      <c r="F42" s="60">
        <v>7658785</v>
      </c>
      <c r="G42" s="60">
        <v>223645</v>
      </c>
      <c r="H42" s="60">
        <v>-1202883</v>
      </c>
      <c r="I42" s="60">
        <v>6679547</v>
      </c>
      <c r="J42" s="60">
        <v>1355830</v>
      </c>
      <c r="K42" s="60">
        <v>-3193053</v>
      </c>
      <c r="L42" s="60">
        <v>1553325</v>
      </c>
      <c r="M42" s="60">
        <v>-283898</v>
      </c>
      <c r="N42" s="60">
        <v>-783145</v>
      </c>
      <c r="O42" s="60">
        <v>-407714</v>
      </c>
      <c r="P42" s="60">
        <v>2156881</v>
      </c>
      <c r="Q42" s="60">
        <v>966022</v>
      </c>
      <c r="R42" s="60">
        <v>-5165427</v>
      </c>
      <c r="S42" s="60">
        <v>-2471082</v>
      </c>
      <c r="T42" s="60">
        <v>-867763</v>
      </c>
      <c r="U42" s="60">
        <v>-8504272</v>
      </c>
      <c r="V42" s="60">
        <v>-1142601</v>
      </c>
      <c r="W42" s="60">
        <v>3243100</v>
      </c>
      <c r="X42" s="60">
        <v>-4385701</v>
      </c>
      <c r="Y42" s="61">
        <v>-135.23</v>
      </c>
      <c r="Z42" s="62">
        <v>3243100</v>
      </c>
    </row>
    <row r="43" spans="1:26" ht="12.75">
      <c r="A43" s="58" t="s">
        <v>63</v>
      </c>
      <c r="B43" s="19">
        <v>-21613765</v>
      </c>
      <c r="C43" s="19">
        <v>0</v>
      </c>
      <c r="D43" s="59">
        <v>-14703200</v>
      </c>
      <c r="E43" s="60">
        <v>-14703200</v>
      </c>
      <c r="F43" s="60">
        <v>-24423</v>
      </c>
      <c r="G43" s="60">
        <v>-2258</v>
      </c>
      <c r="H43" s="60">
        <v>-1835648</v>
      </c>
      <c r="I43" s="60">
        <v>-1862329</v>
      </c>
      <c r="J43" s="60">
        <v>-140881</v>
      </c>
      <c r="K43" s="60">
        <v>-1864381</v>
      </c>
      <c r="L43" s="60">
        <v>-1021270</v>
      </c>
      <c r="M43" s="60">
        <v>-3026532</v>
      </c>
      <c r="N43" s="60">
        <v>-13454</v>
      </c>
      <c r="O43" s="60">
        <v>-93016</v>
      </c>
      <c r="P43" s="60">
        <v>-312996</v>
      </c>
      <c r="Q43" s="60">
        <v>-419466</v>
      </c>
      <c r="R43" s="60">
        <v>-286506</v>
      </c>
      <c r="S43" s="60">
        <v>2602910</v>
      </c>
      <c r="T43" s="60">
        <v>-3052305</v>
      </c>
      <c r="U43" s="60">
        <v>-735901</v>
      </c>
      <c r="V43" s="60">
        <v>-6044228</v>
      </c>
      <c r="W43" s="60">
        <v>-14703200</v>
      </c>
      <c r="X43" s="60">
        <v>8658972</v>
      </c>
      <c r="Y43" s="61">
        <v>-58.89</v>
      </c>
      <c r="Z43" s="62">
        <v>-14703200</v>
      </c>
    </row>
    <row r="44" spans="1:26" ht="12.75">
      <c r="A44" s="58" t="s">
        <v>64</v>
      </c>
      <c r="B44" s="19">
        <v>204814</v>
      </c>
      <c r="C44" s="19">
        <v>0</v>
      </c>
      <c r="D44" s="59">
        <v>24000</v>
      </c>
      <c r="E44" s="60">
        <v>24000</v>
      </c>
      <c r="F44" s="60">
        <v>1080</v>
      </c>
      <c r="G44" s="60">
        <v>2200</v>
      </c>
      <c r="H44" s="60">
        <v>4900</v>
      </c>
      <c r="I44" s="60">
        <v>8180</v>
      </c>
      <c r="J44" s="60">
        <v>32650</v>
      </c>
      <c r="K44" s="60">
        <v>8530</v>
      </c>
      <c r="L44" s="60">
        <v>7260</v>
      </c>
      <c r="M44" s="60">
        <v>48440</v>
      </c>
      <c r="N44" s="60">
        <v>16243</v>
      </c>
      <c r="O44" s="60">
        <v>5371</v>
      </c>
      <c r="P44" s="60">
        <v>6990</v>
      </c>
      <c r="Q44" s="60">
        <v>28604</v>
      </c>
      <c r="R44" s="60">
        <v>1210</v>
      </c>
      <c r="S44" s="60">
        <v>2520</v>
      </c>
      <c r="T44" s="60">
        <v>5470</v>
      </c>
      <c r="U44" s="60">
        <v>9200</v>
      </c>
      <c r="V44" s="60">
        <v>94424</v>
      </c>
      <c r="W44" s="60">
        <v>24000</v>
      </c>
      <c r="X44" s="60">
        <v>70424</v>
      </c>
      <c r="Y44" s="61">
        <v>293.43</v>
      </c>
      <c r="Z44" s="62">
        <v>24000</v>
      </c>
    </row>
    <row r="45" spans="1:26" ht="12.75">
      <c r="A45" s="70" t="s">
        <v>65</v>
      </c>
      <c r="B45" s="22">
        <v>0</v>
      </c>
      <c r="C45" s="22">
        <v>0</v>
      </c>
      <c r="D45" s="99">
        <v>3757201</v>
      </c>
      <c r="E45" s="100">
        <v>3757201</v>
      </c>
      <c r="F45" s="100">
        <v>17599598</v>
      </c>
      <c r="G45" s="100">
        <v>17823185</v>
      </c>
      <c r="H45" s="100">
        <v>14789554</v>
      </c>
      <c r="I45" s="100">
        <v>14789554</v>
      </c>
      <c r="J45" s="100">
        <v>16037153</v>
      </c>
      <c r="K45" s="100">
        <v>10988249</v>
      </c>
      <c r="L45" s="100">
        <v>11527564</v>
      </c>
      <c r="M45" s="100">
        <v>11527564</v>
      </c>
      <c r="N45" s="100">
        <v>10747208</v>
      </c>
      <c r="O45" s="100">
        <v>10251849</v>
      </c>
      <c r="P45" s="100">
        <v>12102724</v>
      </c>
      <c r="Q45" s="100">
        <v>10747208</v>
      </c>
      <c r="R45" s="100">
        <v>6652001</v>
      </c>
      <c r="S45" s="100">
        <v>6786349</v>
      </c>
      <c r="T45" s="100">
        <v>2871751</v>
      </c>
      <c r="U45" s="100">
        <v>2871751</v>
      </c>
      <c r="V45" s="100">
        <v>2871751</v>
      </c>
      <c r="W45" s="100">
        <v>3757201</v>
      </c>
      <c r="X45" s="100">
        <v>-885450</v>
      </c>
      <c r="Y45" s="101">
        <v>-23.57</v>
      </c>
      <c r="Z45" s="102">
        <v>3757201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35981</v>
      </c>
      <c r="C49" s="52">
        <v>0</v>
      </c>
      <c r="D49" s="129">
        <v>1031845</v>
      </c>
      <c r="E49" s="54">
        <v>135650</v>
      </c>
      <c r="F49" s="54">
        <v>0</v>
      </c>
      <c r="G49" s="54">
        <v>0</v>
      </c>
      <c r="H49" s="54">
        <v>0</v>
      </c>
      <c r="I49" s="54">
        <v>141386</v>
      </c>
      <c r="J49" s="54">
        <v>0</v>
      </c>
      <c r="K49" s="54">
        <v>0</v>
      </c>
      <c r="L49" s="54">
        <v>0</v>
      </c>
      <c r="M49" s="54">
        <v>107720</v>
      </c>
      <c r="N49" s="54">
        <v>0</v>
      </c>
      <c r="O49" s="54">
        <v>0</v>
      </c>
      <c r="P49" s="54">
        <v>0</v>
      </c>
      <c r="Q49" s="54">
        <v>107420</v>
      </c>
      <c r="R49" s="54">
        <v>0</v>
      </c>
      <c r="S49" s="54">
        <v>0</v>
      </c>
      <c r="T49" s="54">
        <v>0</v>
      </c>
      <c r="U49" s="54">
        <v>418783</v>
      </c>
      <c r="V49" s="54">
        <v>2991957</v>
      </c>
      <c r="W49" s="54">
        <v>4970742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63883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63883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91.57655824160265</v>
      </c>
      <c r="E58" s="7">
        <f t="shared" si="6"/>
        <v>106.23822697619988</v>
      </c>
      <c r="F58" s="7">
        <f t="shared" si="6"/>
        <v>23.58148766456083</v>
      </c>
      <c r="G58" s="7">
        <f t="shared" si="6"/>
        <v>195.02127019904557</v>
      </c>
      <c r="H58" s="7">
        <f t="shared" si="6"/>
        <v>126.84690355235179</v>
      </c>
      <c r="I58" s="7">
        <f t="shared" si="6"/>
        <v>69.41971717044004</v>
      </c>
      <c r="J58" s="7">
        <f t="shared" si="6"/>
        <v>192.8025871408496</v>
      </c>
      <c r="K58" s="7">
        <f t="shared" si="6"/>
        <v>83.79452891143144</v>
      </c>
      <c r="L58" s="7">
        <f t="shared" si="6"/>
        <v>86.98831875771032</v>
      </c>
      <c r="M58" s="7">
        <f t="shared" si="6"/>
        <v>123.59262599872494</v>
      </c>
      <c r="N58" s="7">
        <f t="shared" si="6"/>
        <v>98.0292990594232</v>
      </c>
      <c r="O58" s="7">
        <f t="shared" si="6"/>
        <v>85.45863459739718</v>
      </c>
      <c r="P58" s="7">
        <f t="shared" si="6"/>
        <v>1314.0043745125301</v>
      </c>
      <c r="Q58" s="7">
        <f t="shared" si="6"/>
        <v>138.51897084632108</v>
      </c>
      <c r="R58" s="7">
        <f t="shared" si="6"/>
        <v>82.4428182210269</v>
      </c>
      <c r="S58" s="7">
        <f t="shared" si="6"/>
        <v>121.32941558859444</v>
      </c>
      <c r="T58" s="7">
        <f t="shared" si="6"/>
        <v>115.24479884161731</v>
      </c>
      <c r="U58" s="7">
        <f t="shared" si="6"/>
        <v>105.76305826890413</v>
      </c>
      <c r="V58" s="7">
        <f t="shared" si="6"/>
        <v>100.08776614168235</v>
      </c>
      <c r="W58" s="7">
        <f t="shared" si="6"/>
        <v>91.57655824160265</v>
      </c>
      <c r="X58" s="7">
        <f t="shared" si="6"/>
        <v>0</v>
      </c>
      <c r="Y58" s="7">
        <f t="shared" si="6"/>
        <v>0</v>
      </c>
      <c r="Z58" s="8">
        <f t="shared" si="6"/>
        <v>106.23822697619988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90.00749373368821</v>
      </c>
      <c r="E59" s="10">
        <f t="shared" si="7"/>
        <v>106.1498141037362</v>
      </c>
      <c r="F59" s="10">
        <f t="shared" si="7"/>
        <v>4.305661753258283</v>
      </c>
      <c r="G59" s="10">
        <f t="shared" si="7"/>
        <v>1496.374442793462</v>
      </c>
      <c r="H59" s="10">
        <f t="shared" si="7"/>
        <v>-1492.268799848082</v>
      </c>
      <c r="I59" s="10">
        <f t="shared" si="7"/>
        <v>42.62263660254117</v>
      </c>
      <c r="J59" s="10">
        <f t="shared" si="7"/>
        <v>3550.109630629111</v>
      </c>
      <c r="K59" s="10">
        <f t="shared" si="7"/>
        <v>5438.771186440678</v>
      </c>
      <c r="L59" s="10">
        <f t="shared" si="7"/>
        <v>1559.7259298807617</v>
      </c>
      <c r="M59" s="10">
        <f t="shared" si="7"/>
        <v>3066.4509634742594</v>
      </c>
      <c r="N59" s="10">
        <f t="shared" si="7"/>
        <v>1798.3628922237378</v>
      </c>
      <c r="O59" s="10">
        <f t="shared" si="7"/>
        <v>-6754.3844856661035</v>
      </c>
      <c r="P59" s="10">
        <f t="shared" si="7"/>
        <v>9.984191696480572</v>
      </c>
      <c r="Q59" s="10">
        <f t="shared" si="7"/>
        <v>-62.75762894664495</v>
      </c>
      <c r="R59" s="10">
        <f t="shared" si="7"/>
        <v>-49.08568712936752</v>
      </c>
      <c r="S59" s="10">
        <f t="shared" si="7"/>
        <v>1990.526514436686</v>
      </c>
      <c r="T59" s="10">
        <f t="shared" si="7"/>
        <v>-662.043975492008</v>
      </c>
      <c r="U59" s="10">
        <f t="shared" si="7"/>
        <v>-1890.826564739608</v>
      </c>
      <c r="V59" s="10">
        <f t="shared" si="7"/>
        <v>84.76230737786203</v>
      </c>
      <c r="W59" s="10">
        <f t="shared" si="7"/>
        <v>90.00749373368821</v>
      </c>
      <c r="X59" s="10">
        <f t="shared" si="7"/>
        <v>0</v>
      </c>
      <c r="Y59" s="10">
        <f t="shared" si="7"/>
        <v>0</v>
      </c>
      <c r="Z59" s="11">
        <f t="shared" si="7"/>
        <v>106.1498141037362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91.80530581609456</v>
      </c>
      <c r="E60" s="13">
        <f t="shared" si="7"/>
        <v>105.00256304155833</v>
      </c>
      <c r="F60" s="13">
        <f t="shared" si="7"/>
        <v>64.46639738439704</v>
      </c>
      <c r="G60" s="13">
        <f t="shared" si="7"/>
        <v>137.41850966845448</v>
      </c>
      <c r="H60" s="13">
        <f t="shared" si="7"/>
        <v>82.43646769626585</v>
      </c>
      <c r="I60" s="13">
        <f t="shared" si="7"/>
        <v>91.25007020326757</v>
      </c>
      <c r="J60" s="13">
        <f t="shared" si="7"/>
        <v>181.14341663001113</v>
      </c>
      <c r="K60" s="13">
        <f t="shared" si="7"/>
        <v>73.85368561450038</v>
      </c>
      <c r="L60" s="13">
        <f t="shared" si="7"/>
        <v>80.6589354237923</v>
      </c>
      <c r="M60" s="13">
        <f t="shared" si="7"/>
        <v>113.94587308770814</v>
      </c>
      <c r="N60" s="13">
        <f t="shared" si="7"/>
        <v>91.49901020366318</v>
      </c>
      <c r="O60" s="13">
        <f t="shared" si="7"/>
        <v>80.07245049162833</v>
      </c>
      <c r="P60" s="13">
        <f t="shared" si="7"/>
        <v>399.5967950629576</v>
      </c>
      <c r="Q60" s="13">
        <f t="shared" si="7"/>
        <v>123.97032653349196</v>
      </c>
      <c r="R60" s="13">
        <f t="shared" si="7"/>
        <v>86.92441517903985</v>
      </c>
      <c r="S60" s="13">
        <f t="shared" si="7"/>
        <v>113.44929889863774</v>
      </c>
      <c r="T60" s="13">
        <f t="shared" si="7"/>
        <v>70.69408075016031</v>
      </c>
      <c r="U60" s="13">
        <f t="shared" si="7"/>
        <v>88.57838183179727</v>
      </c>
      <c r="V60" s="13">
        <f t="shared" si="7"/>
        <v>103.19901965262564</v>
      </c>
      <c r="W60" s="13">
        <f t="shared" si="7"/>
        <v>91.80530581609456</v>
      </c>
      <c r="X60" s="13">
        <f t="shared" si="7"/>
        <v>0</v>
      </c>
      <c r="Y60" s="13">
        <f t="shared" si="7"/>
        <v>0</v>
      </c>
      <c r="Z60" s="14">
        <f t="shared" si="7"/>
        <v>105.00256304155833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95.94249819647035</v>
      </c>
      <c r="E61" s="13">
        <f t="shared" si="7"/>
        <v>97.3314055192603</v>
      </c>
      <c r="F61" s="13">
        <f t="shared" si="7"/>
        <v>70.776596311491</v>
      </c>
      <c r="G61" s="13">
        <f t="shared" si="7"/>
        <v>123.86295403591154</v>
      </c>
      <c r="H61" s="13">
        <f t="shared" si="7"/>
        <v>81.10055131739215</v>
      </c>
      <c r="I61" s="13">
        <f t="shared" si="7"/>
        <v>91.73641025101502</v>
      </c>
      <c r="J61" s="13">
        <f t="shared" si="7"/>
        <v>223.76991695735984</v>
      </c>
      <c r="K61" s="13">
        <f t="shared" si="7"/>
        <v>71.29180620674258</v>
      </c>
      <c r="L61" s="13">
        <f t="shared" si="7"/>
        <v>81.02402015770308</v>
      </c>
      <c r="M61" s="13">
        <f t="shared" si="7"/>
        <v>128.42769949059817</v>
      </c>
      <c r="N61" s="13">
        <f t="shared" si="7"/>
        <v>85.3417486688877</v>
      </c>
      <c r="O61" s="13">
        <f t="shared" si="7"/>
        <v>73.13130626933042</v>
      </c>
      <c r="P61" s="13">
        <f t="shared" si="7"/>
        <v>19.51793421045117</v>
      </c>
      <c r="Q61" s="13">
        <f t="shared" si="7"/>
        <v>58.59104563988414</v>
      </c>
      <c r="R61" s="13">
        <f t="shared" si="7"/>
        <v>6.133465679967713</v>
      </c>
      <c r="S61" s="13">
        <f t="shared" si="7"/>
        <v>110.61148157022716</v>
      </c>
      <c r="T61" s="13">
        <f t="shared" si="7"/>
        <v>75.69324573654002</v>
      </c>
      <c r="U61" s="13">
        <f t="shared" si="7"/>
        <v>62.61504584101573</v>
      </c>
      <c r="V61" s="13">
        <f t="shared" si="7"/>
        <v>84.99306826514244</v>
      </c>
      <c r="W61" s="13">
        <f t="shared" si="7"/>
        <v>95.94249819647035</v>
      </c>
      <c r="X61" s="13">
        <f t="shared" si="7"/>
        <v>0</v>
      </c>
      <c r="Y61" s="13">
        <f t="shared" si="7"/>
        <v>0</v>
      </c>
      <c r="Z61" s="14">
        <f t="shared" si="7"/>
        <v>97.3314055192603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93.98011580902437</v>
      </c>
      <c r="E62" s="13">
        <f t="shared" si="7"/>
        <v>225.69529473500089</v>
      </c>
      <c r="F62" s="13">
        <f t="shared" si="7"/>
        <v>53.83939222703585</v>
      </c>
      <c r="G62" s="13">
        <f t="shared" si="7"/>
        <v>-142.03102961918194</v>
      </c>
      <c r="H62" s="13">
        <f t="shared" si="7"/>
        <v>179.47268001327288</v>
      </c>
      <c r="I62" s="13">
        <f t="shared" si="7"/>
        <v>222.86569784570617</v>
      </c>
      <c r="J62" s="13">
        <f t="shared" si="7"/>
        <v>182.7186941436232</v>
      </c>
      <c r="K62" s="13">
        <f t="shared" si="7"/>
        <v>168.88681881695388</v>
      </c>
      <c r="L62" s="13">
        <f t="shared" si="7"/>
        <v>112.21037461504808</v>
      </c>
      <c r="M62" s="13">
        <f t="shared" si="7"/>
        <v>147.97842346767848</v>
      </c>
      <c r="N62" s="13">
        <f t="shared" si="7"/>
        <v>306.422429534212</v>
      </c>
      <c r="O62" s="13">
        <f t="shared" si="7"/>
        <v>149.7806209114894</v>
      </c>
      <c r="P62" s="13">
        <f t="shared" si="7"/>
        <v>-302.64272220663923</v>
      </c>
      <c r="Q62" s="13">
        <f t="shared" si="7"/>
        <v>-1322.8010686395396</v>
      </c>
      <c r="R62" s="13">
        <f t="shared" si="7"/>
        <v>515.7792100673988</v>
      </c>
      <c r="S62" s="13">
        <f t="shared" si="7"/>
        <v>145.2626901212416</v>
      </c>
      <c r="T62" s="13">
        <f t="shared" si="7"/>
        <v>63.71524420897946</v>
      </c>
      <c r="U62" s="13">
        <f t="shared" si="7"/>
        <v>238.06874326945956</v>
      </c>
      <c r="V62" s="13">
        <f t="shared" si="7"/>
        <v>389.10686162604213</v>
      </c>
      <c r="W62" s="13">
        <f t="shared" si="7"/>
        <v>92.62742282842785</v>
      </c>
      <c r="X62" s="13">
        <f t="shared" si="7"/>
        <v>0</v>
      </c>
      <c r="Y62" s="13">
        <f t="shared" si="7"/>
        <v>0</v>
      </c>
      <c r="Z62" s="14">
        <f t="shared" si="7"/>
        <v>225.69529473500089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73.0235194105979</v>
      </c>
      <c r="E63" s="13">
        <f t="shared" si="7"/>
        <v>67.15892802849325</v>
      </c>
      <c r="F63" s="13">
        <f t="shared" si="7"/>
        <v>44.53255572341312</v>
      </c>
      <c r="G63" s="13">
        <f t="shared" si="7"/>
        <v>54.483794210733016</v>
      </c>
      <c r="H63" s="13">
        <f t="shared" si="7"/>
        <v>50.51157937451089</v>
      </c>
      <c r="I63" s="13">
        <f t="shared" si="7"/>
        <v>49.97912263684309</v>
      </c>
      <c r="J63" s="13">
        <f t="shared" si="7"/>
        <v>62.745239886567504</v>
      </c>
      <c r="K63" s="13">
        <f t="shared" si="7"/>
        <v>47.65899169733801</v>
      </c>
      <c r="L63" s="13">
        <f t="shared" si="7"/>
        <v>52.24050407123333</v>
      </c>
      <c r="M63" s="13">
        <f t="shared" si="7"/>
        <v>54.183751337843745</v>
      </c>
      <c r="N63" s="13">
        <f t="shared" si="7"/>
        <v>57.166635124446195</v>
      </c>
      <c r="O63" s="13">
        <f t="shared" si="7"/>
        <v>65.54137642267138</v>
      </c>
      <c r="P63" s="13">
        <f t="shared" si="7"/>
        <v>-22.41213998995947</v>
      </c>
      <c r="Q63" s="13">
        <f t="shared" si="7"/>
        <v>-751.0150799949873</v>
      </c>
      <c r="R63" s="13">
        <f t="shared" si="7"/>
        <v>66.0168901534643</v>
      </c>
      <c r="S63" s="13">
        <f t="shared" si="7"/>
        <v>102.1146251729841</v>
      </c>
      <c r="T63" s="13">
        <f t="shared" si="7"/>
        <v>58.5985069348194</v>
      </c>
      <c r="U63" s="13">
        <f t="shared" si="7"/>
        <v>71.94372567353062</v>
      </c>
      <c r="V63" s="13">
        <f t="shared" si="7"/>
        <v>80.75418928778643</v>
      </c>
      <c r="W63" s="13">
        <f t="shared" si="7"/>
        <v>67.14726190993183</v>
      </c>
      <c r="X63" s="13">
        <f t="shared" si="7"/>
        <v>0</v>
      </c>
      <c r="Y63" s="13">
        <f t="shared" si="7"/>
        <v>0</v>
      </c>
      <c r="Z63" s="14">
        <f t="shared" si="7"/>
        <v>67.15892802849325</v>
      </c>
    </row>
    <row r="64" spans="1:26" ht="12.75">
      <c r="A64" s="39" t="s">
        <v>106</v>
      </c>
      <c r="B64" s="12">
        <f t="shared" si="7"/>
        <v>47.68779640210219</v>
      </c>
      <c r="C64" s="12">
        <f t="shared" si="7"/>
        <v>0</v>
      </c>
      <c r="D64" s="3">
        <f t="shared" si="7"/>
        <v>97.40259740259741</v>
      </c>
      <c r="E64" s="13">
        <f t="shared" si="7"/>
        <v>127.38319011815253</v>
      </c>
      <c r="F64" s="13">
        <f t="shared" si="7"/>
        <v>54.442496734721935</v>
      </c>
      <c r="G64" s="13">
        <f t="shared" si="7"/>
        <v>222.97142178594046</v>
      </c>
      <c r="H64" s="13">
        <f t="shared" si="7"/>
        <v>86.9803026744069</v>
      </c>
      <c r="I64" s="13">
        <f t="shared" si="7"/>
        <v>90.4407835118619</v>
      </c>
      <c r="J64" s="13">
        <f t="shared" si="7"/>
        <v>73.85727541224203</v>
      </c>
      <c r="K64" s="13">
        <f t="shared" si="7"/>
        <v>74.66470824808967</v>
      </c>
      <c r="L64" s="13">
        <f t="shared" si="7"/>
        <v>89.09213168679406</v>
      </c>
      <c r="M64" s="13">
        <f t="shared" si="7"/>
        <v>78.40094729758192</v>
      </c>
      <c r="N64" s="13">
        <f t="shared" si="7"/>
        <v>88.88429937592602</v>
      </c>
      <c r="O64" s="13">
        <f t="shared" si="7"/>
        <v>106.88599209910352</v>
      </c>
      <c r="P64" s="13">
        <f t="shared" si="7"/>
        <v>211.7549943738356</v>
      </c>
      <c r="Q64" s="13">
        <f t="shared" si="7"/>
        <v>135.4496821969281</v>
      </c>
      <c r="R64" s="13">
        <f t="shared" si="7"/>
        <v>111.46840837502316</v>
      </c>
      <c r="S64" s="13">
        <f t="shared" si="7"/>
        <v>109.24211951082346</v>
      </c>
      <c r="T64" s="13">
        <f t="shared" si="7"/>
        <v>61.48472557559926</v>
      </c>
      <c r="U64" s="13">
        <f t="shared" si="7"/>
        <v>88.88467574598961</v>
      </c>
      <c r="V64" s="13">
        <f t="shared" si="7"/>
        <v>97.0177359438378</v>
      </c>
      <c r="W64" s="13">
        <f t="shared" si="7"/>
        <v>95.30386740331491</v>
      </c>
      <c r="X64" s="13">
        <f t="shared" si="7"/>
        <v>0</v>
      </c>
      <c r="Y64" s="13">
        <f t="shared" si="7"/>
        <v>0</v>
      </c>
      <c r="Z64" s="14">
        <f t="shared" si="7"/>
        <v>127.38319011815253</v>
      </c>
    </row>
    <row r="65" spans="1:26" ht="12.75">
      <c r="A65" s="39" t="s">
        <v>107</v>
      </c>
      <c r="B65" s="12">
        <f t="shared" si="7"/>
        <v>96.74732742189443</v>
      </c>
      <c r="C65" s="12">
        <f t="shared" si="7"/>
        <v>0</v>
      </c>
      <c r="D65" s="3">
        <f t="shared" si="7"/>
        <v>21.09581013770876</v>
      </c>
      <c r="E65" s="13">
        <f t="shared" si="7"/>
        <v>138.46153846153845</v>
      </c>
      <c r="F65" s="13">
        <f t="shared" si="7"/>
        <v>273.155737704918</v>
      </c>
      <c r="G65" s="13">
        <f t="shared" si="7"/>
        <v>312.59893048128345</v>
      </c>
      <c r="H65" s="13">
        <f t="shared" si="7"/>
        <v>190.56529446523538</v>
      </c>
      <c r="I65" s="13">
        <f t="shared" si="7"/>
        <v>257.61904761904765</v>
      </c>
      <c r="J65" s="13">
        <f t="shared" si="7"/>
        <v>195.99900596421472</v>
      </c>
      <c r="K65" s="13">
        <f t="shared" si="7"/>
        <v>288.72222222222223</v>
      </c>
      <c r="L65" s="13">
        <f t="shared" si="7"/>
        <v>323.59949302915084</v>
      </c>
      <c r="M65" s="13">
        <f t="shared" si="7"/>
        <v>268.36373065952114</v>
      </c>
      <c r="N65" s="13">
        <f t="shared" si="7"/>
        <v>154.2778649921507</v>
      </c>
      <c r="O65" s="13">
        <f t="shared" si="7"/>
        <v>25.539209415376746</v>
      </c>
      <c r="P65" s="13">
        <f t="shared" si="7"/>
        <v>2756.04476513032</v>
      </c>
      <c r="Q65" s="13">
        <f t="shared" si="7"/>
        <v>402.19532292238875</v>
      </c>
      <c r="R65" s="13">
        <f t="shared" si="7"/>
        <v>1083.9241138292562</v>
      </c>
      <c r="S65" s="13">
        <f t="shared" si="7"/>
        <v>225.4014989293362</v>
      </c>
      <c r="T65" s="13">
        <f t="shared" si="7"/>
        <v>266.1136796301333</v>
      </c>
      <c r="U65" s="13">
        <f t="shared" si="7"/>
        <v>539.6969962343463</v>
      </c>
      <c r="V65" s="13">
        <f t="shared" si="7"/>
        <v>377.90076335877865</v>
      </c>
      <c r="W65" s="13">
        <f t="shared" si="7"/>
        <v>98.63013698630137</v>
      </c>
      <c r="X65" s="13">
        <f t="shared" si="7"/>
        <v>0</v>
      </c>
      <c r="Y65" s="13">
        <f t="shared" si="7"/>
        <v>0</v>
      </c>
      <c r="Z65" s="14">
        <f t="shared" si="7"/>
        <v>138.46153846153845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100.187617260788</v>
      </c>
      <c r="E66" s="16">
        <f t="shared" si="7"/>
        <v>2136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99.88494506126675</v>
      </c>
      <c r="M66" s="16">
        <f t="shared" si="7"/>
        <v>99.9701001644491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99.95839054633213</v>
      </c>
      <c r="W66" s="16">
        <f t="shared" si="7"/>
        <v>100.187617260788</v>
      </c>
      <c r="X66" s="16">
        <f t="shared" si="7"/>
        <v>0</v>
      </c>
      <c r="Y66" s="16">
        <f t="shared" si="7"/>
        <v>0</v>
      </c>
      <c r="Z66" s="17">
        <f t="shared" si="7"/>
        <v>2136</v>
      </c>
    </row>
    <row r="67" spans="1:26" ht="12.75" hidden="1">
      <c r="A67" s="41" t="s">
        <v>286</v>
      </c>
      <c r="B67" s="24">
        <v>18351671</v>
      </c>
      <c r="C67" s="24"/>
      <c r="D67" s="25">
        <v>22602400</v>
      </c>
      <c r="E67" s="26">
        <v>19483100</v>
      </c>
      <c r="F67" s="26">
        <v>5105331</v>
      </c>
      <c r="G67" s="26">
        <v>1177469</v>
      </c>
      <c r="H67" s="26">
        <v>1499767</v>
      </c>
      <c r="I67" s="26">
        <v>7782567</v>
      </c>
      <c r="J67" s="26">
        <v>1478698</v>
      </c>
      <c r="K67" s="26">
        <v>1315241</v>
      </c>
      <c r="L67" s="26">
        <v>1365865</v>
      </c>
      <c r="M67" s="26">
        <v>4159804</v>
      </c>
      <c r="N67" s="26">
        <v>1363525</v>
      </c>
      <c r="O67" s="26">
        <v>1572679</v>
      </c>
      <c r="P67" s="26">
        <v>117956</v>
      </c>
      <c r="Q67" s="26">
        <v>3054160</v>
      </c>
      <c r="R67" s="26">
        <v>1425935</v>
      </c>
      <c r="S67" s="26">
        <v>1227577</v>
      </c>
      <c r="T67" s="26">
        <v>1491735</v>
      </c>
      <c r="U67" s="26">
        <v>4145247</v>
      </c>
      <c r="V67" s="26">
        <v>19141778</v>
      </c>
      <c r="W67" s="26">
        <v>22602400</v>
      </c>
      <c r="X67" s="26"/>
      <c r="Y67" s="25"/>
      <c r="Z67" s="27">
        <v>19483100</v>
      </c>
    </row>
    <row r="68" spans="1:26" ht="12.75" hidden="1">
      <c r="A68" s="37" t="s">
        <v>31</v>
      </c>
      <c r="B68" s="19">
        <v>2934403</v>
      </c>
      <c r="C68" s="19"/>
      <c r="D68" s="20">
        <v>3869900</v>
      </c>
      <c r="E68" s="21">
        <v>3281400</v>
      </c>
      <c r="F68" s="21">
        <v>3474913</v>
      </c>
      <c r="G68" s="21">
        <v>47110</v>
      </c>
      <c r="H68" s="21">
        <v>-42128</v>
      </c>
      <c r="I68" s="21">
        <v>3479895</v>
      </c>
      <c r="J68" s="21">
        <v>5929</v>
      </c>
      <c r="K68" s="21">
        <v>2360</v>
      </c>
      <c r="L68" s="21">
        <v>5619</v>
      </c>
      <c r="M68" s="21">
        <v>13908</v>
      </c>
      <c r="N68" s="21">
        <v>5131</v>
      </c>
      <c r="O68" s="21">
        <v>-1186</v>
      </c>
      <c r="P68" s="21">
        <v>-240380</v>
      </c>
      <c r="Q68" s="21">
        <v>-236435</v>
      </c>
      <c r="R68" s="21">
        <v>48397</v>
      </c>
      <c r="S68" s="21">
        <v>5299</v>
      </c>
      <c r="T68" s="21">
        <v>-89277</v>
      </c>
      <c r="U68" s="21">
        <v>-35581</v>
      </c>
      <c r="V68" s="21">
        <v>3221787</v>
      </c>
      <c r="W68" s="21">
        <v>3869900</v>
      </c>
      <c r="X68" s="21"/>
      <c r="Y68" s="20"/>
      <c r="Z68" s="23">
        <v>3281400</v>
      </c>
    </row>
    <row r="69" spans="1:26" ht="12.75" hidden="1">
      <c r="A69" s="38" t="s">
        <v>32</v>
      </c>
      <c r="B69" s="19">
        <v>15257889</v>
      </c>
      <c r="C69" s="19"/>
      <c r="D69" s="20">
        <v>18519300</v>
      </c>
      <c r="E69" s="21">
        <v>16191700</v>
      </c>
      <c r="F69" s="21">
        <v>1621347</v>
      </c>
      <c r="G69" s="21">
        <v>1232048</v>
      </c>
      <c r="H69" s="21">
        <v>1526743</v>
      </c>
      <c r="I69" s="21">
        <v>4380138</v>
      </c>
      <c r="J69" s="21">
        <v>1439073</v>
      </c>
      <c r="K69" s="21">
        <v>1297070</v>
      </c>
      <c r="L69" s="21">
        <v>1342863</v>
      </c>
      <c r="M69" s="21">
        <v>4079006</v>
      </c>
      <c r="N69" s="21">
        <v>1341185</v>
      </c>
      <c r="O69" s="21">
        <v>1555545</v>
      </c>
      <c r="P69" s="21">
        <v>405749</v>
      </c>
      <c r="Q69" s="21">
        <v>3302479</v>
      </c>
      <c r="R69" s="21">
        <v>1362853</v>
      </c>
      <c r="S69" s="21">
        <v>1201966</v>
      </c>
      <c r="T69" s="21">
        <v>1545483</v>
      </c>
      <c r="U69" s="21">
        <v>4110302</v>
      </c>
      <c r="V69" s="21">
        <v>15871925</v>
      </c>
      <c r="W69" s="21">
        <v>18519300</v>
      </c>
      <c r="X69" s="21"/>
      <c r="Y69" s="20"/>
      <c r="Z69" s="23">
        <v>16191700</v>
      </c>
    </row>
    <row r="70" spans="1:26" ht="12.75" hidden="1">
      <c r="A70" s="39" t="s">
        <v>103</v>
      </c>
      <c r="B70" s="19">
        <v>10901147</v>
      </c>
      <c r="C70" s="19"/>
      <c r="D70" s="20">
        <v>11366600</v>
      </c>
      <c r="E70" s="21">
        <v>11204400</v>
      </c>
      <c r="F70" s="21">
        <v>1051048</v>
      </c>
      <c r="G70" s="21">
        <v>1057543</v>
      </c>
      <c r="H70" s="21">
        <v>1123128</v>
      </c>
      <c r="I70" s="21">
        <v>3231719</v>
      </c>
      <c r="J70" s="21">
        <v>986722</v>
      </c>
      <c r="K70" s="21">
        <v>895800</v>
      </c>
      <c r="L70" s="21">
        <v>904865</v>
      </c>
      <c r="M70" s="21">
        <v>2787387</v>
      </c>
      <c r="N70" s="21">
        <v>958409</v>
      </c>
      <c r="O70" s="21">
        <v>1059858</v>
      </c>
      <c r="P70" s="21">
        <v>1050562</v>
      </c>
      <c r="Q70" s="21">
        <v>3068829</v>
      </c>
      <c r="R70" s="21">
        <v>949023</v>
      </c>
      <c r="S70" s="21">
        <v>855545</v>
      </c>
      <c r="T70" s="21">
        <v>958787</v>
      </c>
      <c r="U70" s="21">
        <v>2763355</v>
      </c>
      <c r="V70" s="21">
        <v>11851290</v>
      </c>
      <c r="W70" s="21">
        <v>11366600</v>
      </c>
      <c r="X70" s="21"/>
      <c r="Y70" s="20"/>
      <c r="Z70" s="23">
        <v>11204400</v>
      </c>
    </row>
    <row r="71" spans="1:26" ht="12.75" hidden="1">
      <c r="A71" s="39" t="s">
        <v>104</v>
      </c>
      <c r="B71" s="19">
        <v>1688722</v>
      </c>
      <c r="C71" s="19"/>
      <c r="D71" s="20">
        <v>2745900</v>
      </c>
      <c r="E71" s="21">
        <v>1143400</v>
      </c>
      <c r="F71" s="21">
        <v>191124</v>
      </c>
      <c r="G71" s="21">
        <v>-97133</v>
      </c>
      <c r="H71" s="21">
        <v>72328</v>
      </c>
      <c r="I71" s="21">
        <v>166319</v>
      </c>
      <c r="J71" s="21">
        <v>76088</v>
      </c>
      <c r="K71" s="21">
        <v>72998</v>
      </c>
      <c r="L71" s="21">
        <v>116573</v>
      </c>
      <c r="M71" s="21">
        <v>265659</v>
      </c>
      <c r="N71" s="21">
        <v>60242</v>
      </c>
      <c r="O71" s="21">
        <v>138345</v>
      </c>
      <c r="P71" s="21">
        <v>-295907</v>
      </c>
      <c r="Q71" s="21">
        <v>-97320</v>
      </c>
      <c r="R71" s="21">
        <v>169736</v>
      </c>
      <c r="S71" s="21">
        <v>119266</v>
      </c>
      <c r="T71" s="21">
        <v>206872</v>
      </c>
      <c r="U71" s="21">
        <v>495874</v>
      </c>
      <c r="V71" s="21">
        <v>830532</v>
      </c>
      <c r="W71" s="21">
        <v>2786000</v>
      </c>
      <c r="X71" s="21"/>
      <c r="Y71" s="20"/>
      <c r="Z71" s="23">
        <v>1143400</v>
      </c>
    </row>
    <row r="72" spans="1:26" ht="12.75" hidden="1">
      <c r="A72" s="39" t="s">
        <v>105</v>
      </c>
      <c r="B72" s="19"/>
      <c r="C72" s="19"/>
      <c r="D72" s="20">
        <v>2117400</v>
      </c>
      <c r="E72" s="21">
        <v>2302300</v>
      </c>
      <c r="F72" s="21">
        <v>199243</v>
      </c>
      <c r="G72" s="21">
        <v>216435</v>
      </c>
      <c r="H72" s="21">
        <v>207006</v>
      </c>
      <c r="I72" s="21">
        <v>622684</v>
      </c>
      <c r="J72" s="21">
        <v>207348</v>
      </c>
      <c r="K72" s="21">
        <v>210294</v>
      </c>
      <c r="L72" s="21">
        <v>207431</v>
      </c>
      <c r="M72" s="21">
        <v>625073</v>
      </c>
      <c r="N72" s="21">
        <v>206073</v>
      </c>
      <c r="O72" s="21">
        <v>210168</v>
      </c>
      <c r="P72" s="21">
        <v>-464119</v>
      </c>
      <c r="Q72" s="21">
        <v>-47878</v>
      </c>
      <c r="R72" s="21">
        <v>132148</v>
      </c>
      <c r="S72" s="21">
        <v>118508</v>
      </c>
      <c r="T72" s="21">
        <v>209234</v>
      </c>
      <c r="U72" s="21">
        <v>459890</v>
      </c>
      <c r="V72" s="21">
        <v>1659769</v>
      </c>
      <c r="W72" s="21">
        <v>2302700</v>
      </c>
      <c r="X72" s="21"/>
      <c r="Y72" s="20"/>
      <c r="Z72" s="23">
        <v>2302300</v>
      </c>
    </row>
    <row r="73" spans="1:26" ht="12.75" hidden="1">
      <c r="A73" s="39" t="s">
        <v>106</v>
      </c>
      <c r="B73" s="19">
        <v>2619752</v>
      </c>
      <c r="C73" s="19"/>
      <c r="D73" s="20">
        <v>1948100</v>
      </c>
      <c r="E73" s="21">
        <v>1489600</v>
      </c>
      <c r="F73" s="21">
        <v>174564</v>
      </c>
      <c r="G73" s="21">
        <v>50528</v>
      </c>
      <c r="H73" s="21">
        <v>119204</v>
      </c>
      <c r="I73" s="21">
        <v>344296</v>
      </c>
      <c r="J73" s="21">
        <v>164891</v>
      </c>
      <c r="K73" s="21">
        <v>114378</v>
      </c>
      <c r="L73" s="21">
        <v>110049</v>
      </c>
      <c r="M73" s="21">
        <v>389318</v>
      </c>
      <c r="N73" s="21">
        <v>111365</v>
      </c>
      <c r="O73" s="21">
        <v>108089</v>
      </c>
      <c r="P73" s="21">
        <v>108422</v>
      </c>
      <c r="Q73" s="21">
        <v>327876</v>
      </c>
      <c r="R73" s="21">
        <v>107940</v>
      </c>
      <c r="S73" s="21">
        <v>104911</v>
      </c>
      <c r="T73" s="21">
        <v>166913</v>
      </c>
      <c r="U73" s="21">
        <v>379764</v>
      </c>
      <c r="V73" s="21">
        <v>1441254</v>
      </c>
      <c r="W73" s="21">
        <v>1991000</v>
      </c>
      <c r="X73" s="21"/>
      <c r="Y73" s="20"/>
      <c r="Z73" s="23">
        <v>1489600</v>
      </c>
    </row>
    <row r="74" spans="1:26" ht="12.75" hidden="1">
      <c r="A74" s="39" t="s">
        <v>107</v>
      </c>
      <c r="B74" s="19">
        <v>48268</v>
      </c>
      <c r="C74" s="19"/>
      <c r="D74" s="20">
        <v>341300</v>
      </c>
      <c r="E74" s="21">
        <v>52000</v>
      </c>
      <c r="F74" s="21">
        <v>5368</v>
      </c>
      <c r="G74" s="21">
        <v>4675</v>
      </c>
      <c r="H74" s="21">
        <v>5077</v>
      </c>
      <c r="I74" s="21">
        <v>15120</v>
      </c>
      <c r="J74" s="21">
        <v>4024</v>
      </c>
      <c r="K74" s="21">
        <v>3600</v>
      </c>
      <c r="L74" s="21">
        <v>3945</v>
      </c>
      <c r="M74" s="21">
        <v>11569</v>
      </c>
      <c r="N74" s="21">
        <v>5096</v>
      </c>
      <c r="O74" s="21">
        <v>39085</v>
      </c>
      <c r="P74" s="21">
        <v>6791</v>
      </c>
      <c r="Q74" s="21">
        <v>50972</v>
      </c>
      <c r="R74" s="21">
        <v>4006</v>
      </c>
      <c r="S74" s="21">
        <v>3736</v>
      </c>
      <c r="T74" s="21">
        <v>3677</v>
      </c>
      <c r="U74" s="21">
        <v>11419</v>
      </c>
      <c r="V74" s="21">
        <v>89080</v>
      </c>
      <c r="W74" s="21">
        <v>73000</v>
      </c>
      <c r="X74" s="21"/>
      <c r="Y74" s="20"/>
      <c r="Z74" s="23">
        <v>52000</v>
      </c>
    </row>
    <row r="75" spans="1:26" ht="12.75" hidden="1">
      <c r="A75" s="40" t="s">
        <v>110</v>
      </c>
      <c r="B75" s="28">
        <v>159379</v>
      </c>
      <c r="C75" s="28"/>
      <c r="D75" s="29">
        <v>213200</v>
      </c>
      <c r="E75" s="30">
        <v>10000</v>
      </c>
      <c r="F75" s="30">
        <v>9071</v>
      </c>
      <c r="G75" s="30">
        <v>-101689</v>
      </c>
      <c r="H75" s="30">
        <v>15152</v>
      </c>
      <c r="I75" s="30">
        <v>-77466</v>
      </c>
      <c r="J75" s="30">
        <v>33696</v>
      </c>
      <c r="K75" s="30">
        <v>15811</v>
      </c>
      <c r="L75" s="30">
        <v>17383</v>
      </c>
      <c r="M75" s="30">
        <v>66890</v>
      </c>
      <c r="N75" s="30">
        <v>17209</v>
      </c>
      <c r="O75" s="30">
        <v>18320</v>
      </c>
      <c r="P75" s="30">
        <v>-47413</v>
      </c>
      <c r="Q75" s="30">
        <v>-11884</v>
      </c>
      <c r="R75" s="30">
        <v>14685</v>
      </c>
      <c r="S75" s="30">
        <v>20312</v>
      </c>
      <c r="T75" s="30">
        <v>35529</v>
      </c>
      <c r="U75" s="30">
        <v>70526</v>
      </c>
      <c r="V75" s="30">
        <v>48066</v>
      </c>
      <c r="W75" s="30">
        <v>213200</v>
      </c>
      <c r="X75" s="30"/>
      <c r="Y75" s="29"/>
      <c r="Z75" s="31">
        <v>10000</v>
      </c>
    </row>
    <row r="76" spans="1:26" ht="12.75" hidden="1">
      <c r="A76" s="42" t="s">
        <v>287</v>
      </c>
      <c r="B76" s="32">
        <v>18351671</v>
      </c>
      <c r="C76" s="32"/>
      <c r="D76" s="33">
        <v>20698500</v>
      </c>
      <c r="E76" s="34">
        <v>20698500</v>
      </c>
      <c r="F76" s="34">
        <v>1203913</v>
      </c>
      <c r="G76" s="34">
        <v>2296315</v>
      </c>
      <c r="H76" s="34">
        <v>1902408</v>
      </c>
      <c r="I76" s="34">
        <v>5402636</v>
      </c>
      <c r="J76" s="34">
        <v>2850968</v>
      </c>
      <c r="K76" s="34">
        <v>1102100</v>
      </c>
      <c r="L76" s="34">
        <v>1188143</v>
      </c>
      <c r="M76" s="34">
        <v>5141211</v>
      </c>
      <c r="N76" s="34">
        <v>1336654</v>
      </c>
      <c r="O76" s="34">
        <v>1343990</v>
      </c>
      <c r="P76" s="34">
        <v>1549947</v>
      </c>
      <c r="Q76" s="34">
        <v>4230591</v>
      </c>
      <c r="R76" s="34">
        <v>1175581</v>
      </c>
      <c r="S76" s="34">
        <v>1489412</v>
      </c>
      <c r="T76" s="34">
        <v>1719147</v>
      </c>
      <c r="U76" s="34">
        <v>4384140</v>
      </c>
      <c r="V76" s="34">
        <v>19158578</v>
      </c>
      <c r="W76" s="34">
        <v>20698500</v>
      </c>
      <c r="X76" s="34"/>
      <c r="Y76" s="33"/>
      <c r="Z76" s="35">
        <v>20698500</v>
      </c>
    </row>
    <row r="77" spans="1:26" ht="12.75" hidden="1">
      <c r="A77" s="37" t="s">
        <v>31</v>
      </c>
      <c r="B77" s="19">
        <v>2934403</v>
      </c>
      <c r="C77" s="19"/>
      <c r="D77" s="20">
        <v>3483200</v>
      </c>
      <c r="E77" s="21">
        <v>3483200</v>
      </c>
      <c r="F77" s="21">
        <v>149618</v>
      </c>
      <c r="G77" s="21">
        <v>704942</v>
      </c>
      <c r="H77" s="21">
        <v>628663</v>
      </c>
      <c r="I77" s="21">
        <v>1483223</v>
      </c>
      <c r="J77" s="21">
        <v>210486</v>
      </c>
      <c r="K77" s="21">
        <v>128355</v>
      </c>
      <c r="L77" s="21">
        <v>87641</v>
      </c>
      <c r="M77" s="21">
        <v>426482</v>
      </c>
      <c r="N77" s="21">
        <v>92274</v>
      </c>
      <c r="O77" s="21">
        <v>80107</v>
      </c>
      <c r="P77" s="21">
        <v>-24000</v>
      </c>
      <c r="Q77" s="21">
        <v>148381</v>
      </c>
      <c r="R77" s="21">
        <v>-23756</v>
      </c>
      <c r="S77" s="21">
        <v>105478</v>
      </c>
      <c r="T77" s="21">
        <v>591053</v>
      </c>
      <c r="U77" s="21">
        <v>672775</v>
      </c>
      <c r="V77" s="21">
        <v>2730861</v>
      </c>
      <c r="W77" s="21">
        <v>3483200</v>
      </c>
      <c r="X77" s="21"/>
      <c r="Y77" s="20"/>
      <c r="Z77" s="23">
        <v>3483200</v>
      </c>
    </row>
    <row r="78" spans="1:26" ht="12.75" hidden="1">
      <c r="A78" s="38" t="s">
        <v>32</v>
      </c>
      <c r="B78" s="19">
        <v>15257889</v>
      </c>
      <c r="C78" s="19"/>
      <c r="D78" s="20">
        <v>17001700</v>
      </c>
      <c r="E78" s="21">
        <v>17001700</v>
      </c>
      <c r="F78" s="21">
        <v>1045224</v>
      </c>
      <c r="G78" s="21">
        <v>1693062</v>
      </c>
      <c r="H78" s="21">
        <v>1258593</v>
      </c>
      <c r="I78" s="21">
        <v>3996879</v>
      </c>
      <c r="J78" s="21">
        <v>2606786</v>
      </c>
      <c r="K78" s="21">
        <v>957934</v>
      </c>
      <c r="L78" s="21">
        <v>1083139</v>
      </c>
      <c r="M78" s="21">
        <v>4647859</v>
      </c>
      <c r="N78" s="21">
        <v>1227171</v>
      </c>
      <c r="O78" s="21">
        <v>1245563</v>
      </c>
      <c r="P78" s="21">
        <v>1621360</v>
      </c>
      <c r="Q78" s="21">
        <v>4094094</v>
      </c>
      <c r="R78" s="21">
        <v>1184652</v>
      </c>
      <c r="S78" s="21">
        <v>1363622</v>
      </c>
      <c r="T78" s="21">
        <v>1092565</v>
      </c>
      <c r="U78" s="21">
        <v>3640839</v>
      </c>
      <c r="V78" s="21">
        <v>16379671</v>
      </c>
      <c r="W78" s="21">
        <v>17001700</v>
      </c>
      <c r="X78" s="21"/>
      <c r="Y78" s="20"/>
      <c r="Z78" s="23">
        <v>17001700</v>
      </c>
    </row>
    <row r="79" spans="1:26" ht="12.75" hidden="1">
      <c r="A79" s="39" t="s">
        <v>103</v>
      </c>
      <c r="B79" s="19">
        <v>10901147</v>
      </c>
      <c r="C79" s="19"/>
      <c r="D79" s="20">
        <v>10905400</v>
      </c>
      <c r="E79" s="21">
        <v>10905400</v>
      </c>
      <c r="F79" s="21">
        <v>743896</v>
      </c>
      <c r="G79" s="21">
        <v>1309904</v>
      </c>
      <c r="H79" s="21">
        <v>910863</v>
      </c>
      <c r="I79" s="21">
        <v>2964663</v>
      </c>
      <c r="J79" s="21">
        <v>2207987</v>
      </c>
      <c r="K79" s="21">
        <v>638632</v>
      </c>
      <c r="L79" s="21">
        <v>733158</v>
      </c>
      <c r="M79" s="21">
        <v>3579777</v>
      </c>
      <c r="N79" s="21">
        <v>817923</v>
      </c>
      <c r="O79" s="21">
        <v>775088</v>
      </c>
      <c r="P79" s="21">
        <v>205048</v>
      </c>
      <c r="Q79" s="21">
        <v>1798059</v>
      </c>
      <c r="R79" s="21">
        <v>58208</v>
      </c>
      <c r="S79" s="21">
        <v>946331</v>
      </c>
      <c r="T79" s="21">
        <v>725737</v>
      </c>
      <c r="U79" s="21">
        <v>1730276</v>
      </c>
      <c r="V79" s="21">
        <v>10072775</v>
      </c>
      <c r="W79" s="21">
        <v>10905400</v>
      </c>
      <c r="X79" s="21"/>
      <c r="Y79" s="20"/>
      <c r="Z79" s="23">
        <v>10905400</v>
      </c>
    </row>
    <row r="80" spans="1:26" ht="12.75" hidden="1">
      <c r="A80" s="39" t="s">
        <v>104</v>
      </c>
      <c r="B80" s="19">
        <v>1688722</v>
      </c>
      <c r="C80" s="19"/>
      <c r="D80" s="20">
        <v>2580600</v>
      </c>
      <c r="E80" s="21">
        <v>2580600</v>
      </c>
      <c r="F80" s="21">
        <v>102900</v>
      </c>
      <c r="G80" s="21">
        <v>137959</v>
      </c>
      <c r="H80" s="21">
        <v>129809</v>
      </c>
      <c r="I80" s="21">
        <v>370668</v>
      </c>
      <c r="J80" s="21">
        <v>139027</v>
      </c>
      <c r="K80" s="21">
        <v>123284</v>
      </c>
      <c r="L80" s="21">
        <v>130807</v>
      </c>
      <c r="M80" s="21">
        <v>393118</v>
      </c>
      <c r="N80" s="21">
        <v>184595</v>
      </c>
      <c r="O80" s="21">
        <v>207214</v>
      </c>
      <c r="P80" s="21">
        <v>895541</v>
      </c>
      <c r="Q80" s="21">
        <v>1287350</v>
      </c>
      <c r="R80" s="21">
        <v>875463</v>
      </c>
      <c r="S80" s="21">
        <v>173249</v>
      </c>
      <c r="T80" s="21">
        <v>131809</v>
      </c>
      <c r="U80" s="21">
        <v>1180521</v>
      </c>
      <c r="V80" s="21">
        <v>3231657</v>
      </c>
      <c r="W80" s="21">
        <v>2580600</v>
      </c>
      <c r="X80" s="21"/>
      <c r="Y80" s="20"/>
      <c r="Z80" s="23">
        <v>2580600</v>
      </c>
    </row>
    <row r="81" spans="1:26" ht="12.75" hidden="1">
      <c r="A81" s="39" t="s">
        <v>105</v>
      </c>
      <c r="B81" s="19">
        <v>1372020</v>
      </c>
      <c r="C81" s="19"/>
      <c r="D81" s="20">
        <v>1546200</v>
      </c>
      <c r="E81" s="21">
        <v>1546200</v>
      </c>
      <c r="F81" s="21">
        <v>88728</v>
      </c>
      <c r="G81" s="21">
        <v>117922</v>
      </c>
      <c r="H81" s="21">
        <v>104562</v>
      </c>
      <c r="I81" s="21">
        <v>311212</v>
      </c>
      <c r="J81" s="21">
        <v>130101</v>
      </c>
      <c r="K81" s="21">
        <v>100224</v>
      </c>
      <c r="L81" s="21">
        <v>108363</v>
      </c>
      <c r="M81" s="21">
        <v>338688</v>
      </c>
      <c r="N81" s="21">
        <v>117805</v>
      </c>
      <c r="O81" s="21">
        <v>137747</v>
      </c>
      <c r="P81" s="21">
        <v>104019</v>
      </c>
      <c r="Q81" s="21">
        <v>359571</v>
      </c>
      <c r="R81" s="21">
        <v>87240</v>
      </c>
      <c r="S81" s="21">
        <v>121014</v>
      </c>
      <c r="T81" s="21">
        <v>122608</v>
      </c>
      <c r="U81" s="21">
        <v>330862</v>
      </c>
      <c r="V81" s="21">
        <v>1340333</v>
      </c>
      <c r="W81" s="21">
        <v>1546200</v>
      </c>
      <c r="X81" s="21"/>
      <c r="Y81" s="20"/>
      <c r="Z81" s="23">
        <v>1546200</v>
      </c>
    </row>
    <row r="82" spans="1:26" ht="12.75" hidden="1">
      <c r="A82" s="39" t="s">
        <v>106</v>
      </c>
      <c r="B82" s="19">
        <v>1249302</v>
      </c>
      <c r="C82" s="19"/>
      <c r="D82" s="20">
        <v>1897500</v>
      </c>
      <c r="E82" s="21">
        <v>1897500</v>
      </c>
      <c r="F82" s="21">
        <v>95037</v>
      </c>
      <c r="G82" s="21">
        <v>112663</v>
      </c>
      <c r="H82" s="21">
        <v>103684</v>
      </c>
      <c r="I82" s="21">
        <v>311384</v>
      </c>
      <c r="J82" s="21">
        <v>121784</v>
      </c>
      <c r="K82" s="21">
        <v>85400</v>
      </c>
      <c r="L82" s="21">
        <v>98045</v>
      </c>
      <c r="M82" s="21">
        <v>305229</v>
      </c>
      <c r="N82" s="21">
        <v>98986</v>
      </c>
      <c r="O82" s="21">
        <v>115532</v>
      </c>
      <c r="P82" s="21">
        <v>229589</v>
      </c>
      <c r="Q82" s="21">
        <v>444107</v>
      </c>
      <c r="R82" s="21">
        <v>120319</v>
      </c>
      <c r="S82" s="21">
        <v>114607</v>
      </c>
      <c r="T82" s="21">
        <v>102626</v>
      </c>
      <c r="U82" s="21">
        <v>337552</v>
      </c>
      <c r="V82" s="21">
        <v>1398272</v>
      </c>
      <c r="W82" s="21">
        <v>1897500</v>
      </c>
      <c r="X82" s="21"/>
      <c r="Y82" s="20"/>
      <c r="Z82" s="23">
        <v>1897500</v>
      </c>
    </row>
    <row r="83" spans="1:26" ht="12.75" hidden="1">
      <c r="A83" s="39" t="s">
        <v>107</v>
      </c>
      <c r="B83" s="19">
        <v>46698</v>
      </c>
      <c r="C83" s="19"/>
      <c r="D83" s="20">
        <v>72000</v>
      </c>
      <c r="E83" s="21">
        <v>72000</v>
      </c>
      <c r="F83" s="21">
        <v>14663</v>
      </c>
      <c r="G83" s="21">
        <v>14614</v>
      </c>
      <c r="H83" s="21">
        <v>9675</v>
      </c>
      <c r="I83" s="21">
        <v>38952</v>
      </c>
      <c r="J83" s="21">
        <v>7887</v>
      </c>
      <c r="K83" s="21">
        <v>10394</v>
      </c>
      <c r="L83" s="21">
        <v>12766</v>
      </c>
      <c r="M83" s="21">
        <v>31047</v>
      </c>
      <c r="N83" s="21">
        <v>7862</v>
      </c>
      <c r="O83" s="21">
        <v>9982</v>
      </c>
      <c r="P83" s="21">
        <v>187163</v>
      </c>
      <c r="Q83" s="21">
        <v>205007</v>
      </c>
      <c r="R83" s="21">
        <v>43422</v>
      </c>
      <c r="S83" s="21">
        <v>8421</v>
      </c>
      <c r="T83" s="21">
        <v>9785</v>
      </c>
      <c r="U83" s="21">
        <v>61628</v>
      </c>
      <c r="V83" s="21">
        <v>336634</v>
      </c>
      <c r="W83" s="21">
        <v>72000</v>
      </c>
      <c r="X83" s="21"/>
      <c r="Y83" s="20"/>
      <c r="Z83" s="23">
        <v>72000</v>
      </c>
    </row>
    <row r="84" spans="1:26" ht="12.75" hidden="1">
      <c r="A84" s="40" t="s">
        <v>110</v>
      </c>
      <c r="B84" s="28">
        <v>159379</v>
      </c>
      <c r="C84" s="28"/>
      <c r="D84" s="29">
        <v>213600</v>
      </c>
      <c r="E84" s="30">
        <v>213600</v>
      </c>
      <c r="F84" s="30">
        <v>9071</v>
      </c>
      <c r="G84" s="30">
        <v>-101689</v>
      </c>
      <c r="H84" s="30">
        <v>15152</v>
      </c>
      <c r="I84" s="30">
        <v>-77466</v>
      </c>
      <c r="J84" s="30">
        <v>33696</v>
      </c>
      <c r="K84" s="30">
        <v>15811</v>
      </c>
      <c r="L84" s="30">
        <v>17363</v>
      </c>
      <c r="M84" s="30">
        <v>66870</v>
      </c>
      <c r="N84" s="30">
        <v>17209</v>
      </c>
      <c r="O84" s="30">
        <v>18320</v>
      </c>
      <c r="P84" s="30">
        <v>-47413</v>
      </c>
      <c r="Q84" s="30">
        <v>-11884</v>
      </c>
      <c r="R84" s="30">
        <v>14685</v>
      </c>
      <c r="S84" s="30">
        <v>20312</v>
      </c>
      <c r="T84" s="30">
        <v>35529</v>
      </c>
      <c r="U84" s="30">
        <v>70526</v>
      </c>
      <c r="V84" s="30">
        <v>48046</v>
      </c>
      <c r="W84" s="30">
        <v>213600</v>
      </c>
      <c r="X84" s="30"/>
      <c r="Y84" s="29"/>
      <c r="Z84" s="31">
        <v>213600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914600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196600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196600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90700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90700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264000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264000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323400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323400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39900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39900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10900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4900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6000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37400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37400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2435800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684100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722900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1022500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6300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3398700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49665183</v>
      </c>
      <c r="D5" s="153">
        <f>SUM(D6:D8)</f>
        <v>0</v>
      </c>
      <c r="E5" s="154">
        <f t="shared" si="0"/>
        <v>29463500</v>
      </c>
      <c r="F5" s="100">
        <f t="shared" si="0"/>
        <v>32734565</v>
      </c>
      <c r="G5" s="100">
        <f t="shared" si="0"/>
        <v>8835180</v>
      </c>
      <c r="H5" s="100">
        <f t="shared" si="0"/>
        <v>-242347</v>
      </c>
      <c r="I5" s="100">
        <f t="shared" si="0"/>
        <v>33056</v>
      </c>
      <c r="J5" s="100">
        <f t="shared" si="0"/>
        <v>8625889</v>
      </c>
      <c r="K5" s="100">
        <f t="shared" si="0"/>
        <v>-59875</v>
      </c>
      <c r="L5" s="100">
        <f t="shared" si="0"/>
        <v>3904720</v>
      </c>
      <c r="M5" s="100">
        <f t="shared" si="0"/>
        <v>1237128</v>
      </c>
      <c r="N5" s="100">
        <f t="shared" si="0"/>
        <v>5081973</v>
      </c>
      <c r="O5" s="100">
        <f t="shared" si="0"/>
        <v>-22176</v>
      </c>
      <c r="P5" s="100">
        <f t="shared" si="0"/>
        <v>112360</v>
      </c>
      <c r="Q5" s="100">
        <f t="shared" si="0"/>
        <v>3175188</v>
      </c>
      <c r="R5" s="100">
        <f t="shared" si="0"/>
        <v>3265372</v>
      </c>
      <c r="S5" s="100">
        <f t="shared" si="0"/>
        <v>280658</v>
      </c>
      <c r="T5" s="100">
        <f t="shared" si="0"/>
        <v>481739</v>
      </c>
      <c r="U5" s="100">
        <f t="shared" si="0"/>
        <v>61025</v>
      </c>
      <c r="V5" s="100">
        <f t="shared" si="0"/>
        <v>823422</v>
      </c>
      <c r="W5" s="100">
        <f t="shared" si="0"/>
        <v>17796656</v>
      </c>
      <c r="X5" s="100">
        <f t="shared" si="0"/>
        <v>29463500</v>
      </c>
      <c r="Y5" s="100">
        <f t="shared" si="0"/>
        <v>-11666844</v>
      </c>
      <c r="Z5" s="137">
        <f>+IF(X5&lt;&gt;0,+(Y5/X5)*100,0)</f>
        <v>-39.597617391009216</v>
      </c>
      <c r="AA5" s="153">
        <f>SUM(AA6:AA8)</f>
        <v>32734565</v>
      </c>
    </row>
    <row r="6" spans="1:27" ht="12.75">
      <c r="A6" s="138" t="s">
        <v>75</v>
      </c>
      <c r="B6" s="136"/>
      <c r="C6" s="155">
        <v>20301636</v>
      </c>
      <c r="D6" s="155"/>
      <c r="E6" s="156">
        <v>14646500</v>
      </c>
      <c r="F6" s="60">
        <v>14625000</v>
      </c>
      <c r="G6" s="60">
        <v>5219475</v>
      </c>
      <c r="H6" s="60">
        <v>-447702</v>
      </c>
      <c r="I6" s="60">
        <v>-159971</v>
      </c>
      <c r="J6" s="60">
        <v>4611802</v>
      </c>
      <c r="K6" s="60">
        <v>-225257</v>
      </c>
      <c r="L6" s="60">
        <v>3557751</v>
      </c>
      <c r="M6" s="60">
        <v>464687</v>
      </c>
      <c r="N6" s="60">
        <v>3797181</v>
      </c>
      <c r="O6" s="60">
        <v>-241990</v>
      </c>
      <c r="P6" s="60">
        <v>-157043</v>
      </c>
      <c r="Q6" s="60">
        <v>3082665</v>
      </c>
      <c r="R6" s="60">
        <v>2683632</v>
      </c>
      <c r="S6" s="60">
        <v>-47494</v>
      </c>
      <c r="T6" s="60">
        <v>275214</v>
      </c>
      <c r="U6" s="60">
        <v>2360</v>
      </c>
      <c r="V6" s="60">
        <v>230080</v>
      </c>
      <c r="W6" s="60">
        <v>11322695</v>
      </c>
      <c r="X6" s="60">
        <v>14646500</v>
      </c>
      <c r="Y6" s="60">
        <v>-3323805</v>
      </c>
      <c r="Z6" s="140">
        <v>-22.69</v>
      </c>
      <c r="AA6" s="155">
        <v>14625000</v>
      </c>
    </row>
    <row r="7" spans="1:27" ht="12.75">
      <c r="A7" s="138" t="s">
        <v>76</v>
      </c>
      <c r="B7" s="136"/>
      <c r="C7" s="157">
        <v>5426411</v>
      </c>
      <c r="D7" s="157"/>
      <c r="E7" s="158">
        <v>12271600</v>
      </c>
      <c r="F7" s="159">
        <v>15122865</v>
      </c>
      <c r="G7" s="159">
        <v>3510770</v>
      </c>
      <c r="H7" s="159">
        <v>84561</v>
      </c>
      <c r="I7" s="159">
        <v>-12870</v>
      </c>
      <c r="J7" s="159">
        <v>3582461</v>
      </c>
      <c r="K7" s="159">
        <v>3139</v>
      </c>
      <c r="L7" s="159">
        <v>43029</v>
      </c>
      <c r="M7" s="159">
        <v>48394</v>
      </c>
      <c r="N7" s="159">
        <v>94562</v>
      </c>
      <c r="O7" s="159">
        <v>48137</v>
      </c>
      <c r="P7" s="159">
        <v>107082</v>
      </c>
      <c r="Q7" s="159">
        <v>15910</v>
      </c>
      <c r="R7" s="159">
        <v>171129</v>
      </c>
      <c r="S7" s="159">
        <v>83782</v>
      </c>
      <c r="T7" s="159">
        <v>46278</v>
      </c>
      <c r="U7" s="159">
        <v>-75150</v>
      </c>
      <c r="V7" s="159">
        <v>54910</v>
      </c>
      <c r="W7" s="159">
        <v>3903062</v>
      </c>
      <c r="X7" s="159">
        <v>12271600</v>
      </c>
      <c r="Y7" s="159">
        <v>-8368538</v>
      </c>
      <c r="Z7" s="141">
        <v>-68.19</v>
      </c>
      <c r="AA7" s="157">
        <v>15122865</v>
      </c>
    </row>
    <row r="8" spans="1:27" ht="12.75">
      <c r="A8" s="138" t="s">
        <v>77</v>
      </c>
      <c r="B8" s="136"/>
      <c r="C8" s="155">
        <v>23937136</v>
      </c>
      <c r="D8" s="155"/>
      <c r="E8" s="156">
        <v>2545400</v>
      </c>
      <c r="F8" s="60">
        <v>2986700</v>
      </c>
      <c r="G8" s="60">
        <v>104935</v>
      </c>
      <c r="H8" s="60">
        <v>120794</v>
      </c>
      <c r="I8" s="60">
        <v>205897</v>
      </c>
      <c r="J8" s="60">
        <v>431626</v>
      </c>
      <c r="K8" s="60">
        <v>162243</v>
      </c>
      <c r="L8" s="60">
        <v>303940</v>
      </c>
      <c r="M8" s="60">
        <v>724047</v>
      </c>
      <c r="N8" s="60">
        <v>1190230</v>
      </c>
      <c r="O8" s="60">
        <v>171677</v>
      </c>
      <c r="P8" s="60">
        <v>162321</v>
      </c>
      <c r="Q8" s="60">
        <v>76613</v>
      </c>
      <c r="R8" s="60">
        <v>410611</v>
      </c>
      <c r="S8" s="60">
        <v>244370</v>
      </c>
      <c r="T8" s="60">
        <v>160247</v>
      </c>
      <c r="U8" s="60">
        <v>133815</v>
      </c>
      <c r="V8" s="60">
        <v>538432</v>
      </c>
      <c r="W8" s="60">
        <v>2570899</v>
      </c>
      <c r="X8" s="60">
        <v>2545400</v>
      </c>
      <c r="Y8" s="60">
        <v>25499</v>
      </c>
      <c r="Z8" s="140">
        <v>1</v>
      </c>
      <c r="AA8" s="155">
        <v>2986700</v>
      </c>
    </row>
    <row r="9" spans="1:27" ht="12.75">
      <c r="A9" s="135" t="s">
        <v>78</v>
      </c>
      <c r="B9" s="136"/>
      <c r="C9" s="153">
        <f aca="true" t="shared" si="1" ref="C9:Y9">SUM(C10:C14)</f>
        <v>21145277</v>
      </c>
      <c r="D9" s="153">
        <f>SUM(D10:D14)</f>
        <v>0</v>
      </c>
      <c r="E9" s="154">
        <f t="shared" si="1"/>
        <v>38153000</v>
      </c>
      <c r="F9" s="100">
        <f t="shared" si="1"/>
        <v>37277500</v>
      </c>
      <c r="G9" s="100">
        <f t="shared" si="1"/>
        <v>112749</v>
      </c>
      <c r="H9" s="100">
        <f t="shared" si="1"/>
        <v>6536847</v>
      </c>
      <c r="I9" s="100">
        <f t="shared" si="1"/>
        <v>6207734</v>
      </c>
      <c r="J9" s="100">
        <f t="shared" si="1"/>
        <v>12857330</v>
      </c>
      <c r="K9" s="100">
        <f t="shared" si="1"/>
        <v>411233</v>
      </c>
      <c r="L9" s="100">
        <f t="shared" si="1"/>
        <v>6217882</v>
      </c>
      <c r="M9" s="100">
        <f t="shared" si="1"/>
        <v>64810</v>
      </c>
      <c r="N9" s="100">
        <f t="shared" si="1"/>
        <v>6693925</v>
      </c>
      <c r="O9" s="100">
        <f t="shared" si="1"/>
        <v>3150409</v>
      </c>
      <c r="P9" s="100">
        <f t="shared" si="1"/>
        <v>3471180</v>
      </c>
      <c r="Q9" s="100">
        <f t="shared" si="1"/>
        <v>3190039</v>
      </c>
      <c r="R9" s="100">
        <f t="shared" si="1"/>
        <v>9811628</v>
      </c>
      <c r="S9" s="100">
        <f t="shared" si="1"/>
        <v>3159383</v>
      </c>
      <c r="T9" s="100">
        <f t="shared" si="1"/>
        <v>3204186</v>
      </c>
      <c r="U9" s="100">
        <f t="shared" si="1"/>
        <v>113743</v>
      </c>
      <c r="V9" s="100">
        <f t="shared" si="1"/>
        <v>6477312</v>
      </c>
      <c r="W9" s="100">
        <f t="shared" si="1"/>
        <v>35840195</v>
      </c>
      <c r="X9" s="100">
        <f t="shared" si="1"/>
        <v>38153000</v>
      </c>
      <c r="Y9" s="100">
        <f t="shared" si="1"/>
        <v>-2312805</v>
      </c>
      <c r="Z9" s="137">
        <f>+IF(X9&lt;&gt;0,+(Y9/X9)*100,0)</f>
        <v>-6.061921736167536</v>
      </c>
      <c r="AA9" s="153">
        <f>SUM(AA10:AA14)</f>
        <v>37277500</v>
      </c>
    </row>
    <row r="10" spans="1:27" ht="12.75">
      <c r="A10" s="138" t="s">
        <v>79</v>
      </c>
      <c r="B10" s="136"/>
      <c r="C10" s="155">
        <v>972307</v>
      </c>
      <c r="D10" s="155"/>
      <c r="E10" s="156">
        <v>993800</v>
      </c>
      <c r="F10" s="60">
        <v>994600</v>
      </c>
      <c r="G10" s="60">
        <v>558</v>
      </c>
      <c r="H10" s="60">
        <v>327358</v>
      </c>
      <c r="I10" s="60">
        <v>2350</v>
      </c>
      <c r="J10" s="60">
        <v>330266</v>
      </c>
      <c r="K10" s="60">
        <v>327598</v>
      </c>
      <c r="L10" s="60">
        <v>796</v>
      </c>
      <c r="M10" s="60">
        <v>402</v>
      </c>
      <c r="N10" s="60">
        <v>328796</v>
      </c>
      <c r="O10" s="60">
        <v>3602</v>
      </c>
      <c r="P10" s="60">
        <v>327366</v>
      </c>
      <c r="Q10" s="60">
        <v>11362</v>
      </c>
      <c r="R10" s="60">
        <v>342330</v>
      </c>
      <c r="S10" s="60">
        <v>1763</v>
      </c>
      <c r="T10" s="60">
        <v>320</v>
      </c>
      <c r="U10" s="60">
        <v>476</v>
      </c>
      <c r="V10" s="60">
        <v>2559</v>
      </c>
      <c r="W10" s="60">
        <v>1003951</v>
      </c>
      <c r="X10" s="60">
        <v>993800</v>
      </c>
      <c r="Y10" s="60">
        <v>10151</v>
      </c>
      <c r="Z10" s="140">
        <v>1.02</v>
      </c>
      <c r="AA10" s="155">
        <v>994600</v>
      </c>
    </row>
    <row r="11" spans="1:27" ht="12.75">
      <c r="A11" s="138" t="s">
        <v>80</v>
      </c>
      <c r="B11" s="136"/>
      <c r="C11" s="155">
        <v>4275</v>
      </c>
      <c r="D11" s="155"/>
      <c r="E11" s="156">
        <v>2600</v>
      </c>
      <c r="F11" s="60">
        <v>16000</v>
      </c>
      <c r="G11" s="60"/>
      <c r="H11" s="60">
        <v>292</v>
      </c>
      <c r="I11" s="60"/>
      <c r="J11" s="60">
        <v>292</v>
      </c>
      <c r="K11" s="60">
        <v>119</v>
      </c>
      <c r="L11" s="60">
        <v>13023</v>
      </c>
      <c r="M11" s="60">
        <v>804</v>
      </c>
      <c r="N11" s="60">
        <v>13946</v>
      </c>
      <c r="O11" s="60">
        <v>356</v>
      </c>
      <c r="P11" s="60">
        <v>411</v>
      </c>
      <c r="Q11" s="60"/>
      <c r="R11" s="60">
        <v>767</v>
      </c>
      <c r="S11" s="60">
        <v>877</v>
      </c>
      <c r="T11" s="60">
        <v>440</v>
      </c>
      <c r="U11" s="60"/>
      <c r="V11" s="60">
        <v>1317</v>
      </c>
      <c r="W11" s="60">
        <v>16322</v>
      </c>
      <c r="X11" s="60">
        <v>2600</v>
      </c>
      <c r="Y11" s="60">
        <v>13722</v>
      </c>
      <c r="Z11" s="140">
        <v>527.77</v>
      </c>
      <c r="AA11" s="155">
        <v>16000</v>
      </c>
    </row>
    <row r="12" spans="1:27" ht="12.75">
      <c r="A12" s="138" t="s">
        <v>81</v>
      </c>
      <c r="B12" s="136"/>
      <c r="C12" s="155">
        <v>20157788</v>
      </c>
      <c r="D12" s="155"/>
      <c r="E12" s="156">
        <v>37144900</v>
      </c>
      <c r="F12" s="60">
        <v>36254800</v>
      </c>
      <c r="G12" s="60">
        <v>111278</v>
      </c>
      <c r="H12" s="60">
        <v>6208288</v>
      </c>
      <c r="I12" s="60">
        <v>6204414</v>
      </c>
      <c r="J12" s="60">
        <v>12523980</v>
      </c>
      <c r="K12" s="60">
        <v>82607</v>
      </c>
      <c r="L12" s="60">
        <v>6204528</v>
      </c>
      <c r="M12" s="60">
        <v>62304</v>
      </c>
      <c r="N12" s="60">
        <v>6349439</v>
      </c>
      <c r="O12" s="60">
        <v>3145328</v>
      </c>
      <c r="P12" s="60">
        <v>3142217</v>
      </c>
      <c r="Q12" s="60">
        <v>3177570</v>
      </c>
      <c r="R12" s="60">
        <v>9465115</v>
      </c>
      <c r="S12" s="60">
        <v>3157347</v>
      </c>
      <c r="T12" s="60">
        <v>3202530</v>
      </c>
      <c r="U12" s="60">
        <v>112751</v>
      </c>
      <c r="V12" s="60">
        <v>6472628</v>
      </c>
      <c r="W12" s="60">
        <v>34811162</v>
      </c>
      <c r="X12" s="60">
        <v>37144900</v>
      </c>
      <c r="Y12" s="60">
        <v>-2333738</v>
      </c>
      <c r="Z12" s="140">
        <v>-6.28</v>
      </c>
      <c r="AA12" s="155">
        <v>36254800</v>
      </c>
    </row>
    <row r="13" spans="1:27" ht="12.75">
      <c r="A13" s="138" t="s">
        <v>82</v>
      </c>
      <c r="B13" s="136"/>
      <c r="C13" s="155">
        <v>10907</v>
      </c>
      <c r="D13" s="155"/>
      <c r="E13" s="156">
        <v>11700</v>
      </c>
      <c r="F13" s="60">
        <v>11700</v>
      </c>
      <c r="G13" s="60">
        <v>909</v>
      </c>
      <c r="H13" s="60">
        <v>909</v>
      </c>
      <c r="I13" s="60">
        <v>891</v>
      </c>
      <c r="J13" s="60">
        <v>2709</v>
      </c>
      <c r="K13" s="60">
        <v>891</v>
      </c>
      <c r="L13" s="60">
        <v>843</v>
      </c>
      <c r="M13" s="60">
        <v>883</v>
      </c>
      <c r="N13" s="60">
        <v>2617</v>
      </c>
      <c r="O13" s="60">
        <v>883</v>
      </c>
      <c r="P13" s="60">
        <v>883</v>
      </c>
      <c r="Q13" s="60">
        <v>883</v>
      </c>
      <c r="R13" s="60">
        <v>2649</v>
      </c>
      <c r="S13" s="60">
        <v>-635</v>
      </c>
      <c r="T13" s="60">
        <v>861</v>
      </c>
      <c r="U13" s="60">
        <v>507</v>
      </c>
      <c r="V13" s="60">
        <v>733</v>
      </c>
      <c r="W13" s="60">
        <v>8708</v>
      </c>
      <c r="X13" s="60">
        <v>11700</v>
      </c>
      <c r="Y13" s="60">
        <v>-2992</v>
      </c>
      <c r="Z13" s="140">
        <v>-25.57</v>
      </c>
      <c r="AA13" s="155">
        <v>11700</v>
      </c>
    </row>
    <row r="14" spans="1:27" ht="12.75">
      <c r="A14" s="138" t="s">
        <v>83</v>
      </c>
      <c r="B14" s="136"/>
      <c r="C14" s="157"/>
      <c r="D14" s="157"/>
      <c r="E14" s="158"/>
      <c r="F14" s="159">
        <v>400</v>
      </c>
      <c r="G14" s="159">
        <v>4</v>
      </c>
      <c r="H14" s="159"/>
      <c r="I14" s="159">
        <v>79</v>
      </c>
      <c r="J14" s="159">
        <v>83</v>
      </c>
      <c r="K14" s="159">
        <v>18</v>
      </c>
      <c r="L14" s="159">
        <v>-1308</v>
      </c>
      <c r="M14" s="159">
        <v>417</v>
      </c>
      <c r="N14" s="159">
        <v>-873</v>
      </c>
      <c r="O14" s="159">
        <v>240</v>
      </c>
      <c r="P14" s="159">
        <v>303</v>
      </c>
      <c r="Q14" s="159">
        <v>224</v>
      </c>
      <c r="R14" s="159">
        <v>767</v>
      </c>
      <c r="S14" s="159">
        <v>31</v>
      </c>
      <c r="T14" s="159">
        <v>35</v>
      </c>
      <c r="U14" s="159">
        <v>9</v>
      </c>
      <c r="V14" s="159">
        <v>75</v>
      </c>
      <c r="W14" s="159">
        <v>52</v>
      </c>
      <c r="X14" s="159"/>
      <c r="Y14" s="159">
        <v>52</v>
      </c>
      <c r="Z14" s="141">
        <v>0</v>
      </c>
      <c r="AA14" s="157">
        <v>400</v>
      </c>
    </row>
    <row r="15" spans="1:27" ht="12.75">
      <c r="A15" s="135" t="s">
        <v>84</v>
      </c>
      <c r="B15" s="142"/>
      <c r="C15" s="153">
        <f aca="true" t="shared" si="2" ref="C15:Y15">SUM(C16:C18)</f>
        <v>1341327</v>
      </c>
      <c r="D15" s="153">
        <f>SUM(D16:D18)</f>
        <v>0</v>
      </c>
      <c r="E15" s="154">
        <f t="shared" si="2"/>
        <v>1059400</v>
      </c>
      <c r="F15" s="100">
        <f t="shared" si="2"/>
        <v>1082500</v>
      </c>
      <c r="G15" s="100">
        <f t="shared" si="2"/>
        <v>2727</v>
      </c>
      <c r="H15" s="100">
        <f t="shared" si="2"/>
        <v>7067</v>
      </c>
      <c r="I15" s="100">
        <f t="shared" si="2"/>
        <v>2026</v>
      </c>
      <c r="J15" s="100">
        <f t="shared" si="2"/>
        <v>11820</v>
      </c>
      <c r="K15" s="100">
        <f t="shared" si="2"/>
        <v>1751</v>
      </c>
      <c r="L15" s="100">
        <f t="shared" si="2"/>
        <v>2179398</v>
      </c>
      <c r="M15" s="100">
        <f t="shared" si="2"/>
        <v>36361</v>
      </c>
      <c r="N15" s="100">
        <f t="shared" si="2"/>
        <v>2217510</v>
      </c>
      <c r="O15" s="100">
        <f t="shared" si="2"/>
        <v>21383</v>
      </c>
      <c r="P15" s="100">
        <f t="shared" si="2"/>
        <v>-1673252</v>
      </c>
      <c r="Q15" s="100">
        <f t="shared" si="2"/>
        <v>139071</v>
      </c>
      <c r="R15" s="100">
        <f t="shared" si="2"/>
        <v>-1512798</v>
      </c>
      <c r="S15" s="100">
        <f t="shared" si="2"/>
        <v>111073</v>
      </c>
      <c r="T15" s="100">
        <f t="shared" si="2"/>
        <v>199127</v>
      </c>
      <c r="U15" s="100">
        <f t="shared" si="2"/>
        <v>35470</v>
      </c>
      <c r="V15" s="100">
        <f t="shared" si="2"/>
        <v>345670</v>
      </c>
      <c r="W15" s="100">
        <f t="shared" si="2"/>
        <v>1062202</v>
      </c>
      <c r="X15" s="100">
        <f t="shared" si="2"/>
        <v>1059400</v>
      </c>
      <c r="Y15" s="100">
        <f t="shared" si="2"/>
        <v>2802</v>
      </c>
      <c r="Z15" s="137">
        <f>+IF(X15&lt;&gt;0,+(Y15/X15)*100,0)</f>
        <v>0.2644893335850481</v>
      </c>
      <c r="AA15" s="153">
        <f>SUM(AA16:AA18)</f>
        <v>1082500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1341327</v>
      </c>
      <c r="D17" s="155"/>
      <c r="E17" s="156">
        <v>1059400</v>
      </c>
      <c r="F17" s="60">
        <v>1082500</v>
      </c>
      <c r="G17" s="60">
        <v>2727</v>
      </c>
      <c r="H17" s="60">
        <v>7067</v>
      </c>
      <c r="I17" s="60">
        <v>2026</v>
      </c>
      <c r="J17" s="60">
        <v>11820</v>
      </c>
      <c r="K17" s="60">
        <v>1751</v>
      </c>
      <c r="L17" s="60">
        <v>2179398</v>
      </c>
      <c r="M17" s="60">
        <v>36361</v>
      </c>
      <c r="N17" s="60">
        <v>2217510</v>
      </c>
      <c r="O17" s="60">
        <v>21383</v>
      </c>
      <c r="P17" s="60">
        <v>-1673252</v>
      </c>
      <c r="Q17" s="60">
        <v>139071</v>
      </c>
      <c r="R17" s="60">
        <v>-1512798</v>
      </c>
      <c r="S17" s="60">
        <v>111073</v>
      </c>
      <c r="T17" s="60">
        <v>199127</v>
      </c>
      <c r="U17" s="60">
        <v>35470</v>
      </c>
      <c r="V17" s="60">
        <v>345670</v>
      </c>
      <c r="W17" s="60">
        <v>1062202</v>
      </c>
      <c r="X17" s="60">
        <v>1059400</v>
      </c>
      <c r="Y17" s="60">
        <v>2802</v>
      </c>
      <c r="Z17" s="140">
        <v>0.26</v>
      </c>
      <c r="AA17" s="155">
        <v>1082500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17158079</v>
      </c>
      <c r="D19" s="153">
        <f>SUM(D20:D23)</f>
        <v>0</v>
      </c>
      <c r="E19" s="154">
        <f t="shared" si="3"/>
        <v>18178000</v>
      </c>
      <c r="F19" s="100">
        <f t="shared" si="3"/>
        <v>18842000</v>
      </c>
      <c r="G19" s="100">
        <f t="shared" si="3"/>
        <v>1615979</v>
      </c>
      <c r="H19" s="100">
        <f t="shared" si="3"/>
        <v>1715775</v>
      </c>
      <c r="I19" s="100">
        <f t="shared" si="3"/>
        <v>1731448</v>
      </c>
      <c r="J19" s="100">
        <f t="shared" si="3"/>
        <v>5063202</v>
      </c>
      <c r="K19" s="100">
        <f t="shared" si="3"/>
        <v>1664746</v>
      </c>
      <c r="L19" s="100">
        <f t="shared" si="3"/>
        <v>1528929</v>
      </c>
      <c r="M19" s="100">
        <f t="shared" si="3"/>
        <v>1576381</v>
      </c>
      <c r="N19" s="100">
        <f t="shared" si="3"/>
        <v>4770056</v>
      </c>
      <c r="O19" s="100">
        <f t="shared" si="3"/>
        <v>1579413</v>
      </c>
      <c r="P19" s="100">
        <f t="shared" si="3"/>
        <v>1764122</v>
      </c>
      <c r="Q19" s="100">
        <f t="shared" si="3"/>
        <v>654842</v>
      </c>
      <c r="R19" s="100">
        <f t="shared" si="3"/>
        <v>3998377</v>
      </c>
      <c r="S19" s="100">
        <f t="shared" si="3"/>
        <v>1606852</v>
      </c>
      <c r="T19" s="100">
        <f t="shared" si="3"/>
        <v>1451556</v>
      </c>
      <c r="U19" s="100">
        <f t="shared" si="3"/>
        <v>1541806</v>
      </c>
      <c r="V19" s="100">
        <f t="shared" si="3"/>
        <v>4600214</v>
      </c>
      <c r="W19" s="100">
        <f t="shared" si="3"/>
        <v>18431849</v>
      </c>
      <c r="X19" s="100">
        <f t="shared" si="3"/>
        <v>18178000</v>
      </c>
      <c r="Y19" s="100">
        <f t="shared" si="3"/>
        <v>253849</v>
      </c>
      <c r="Z19" s="137">
        <f>+IF(X19&lt;&gt;0,+(Y19/X19)*100,0)</f>
        <v>1.3964627571790076</v>
      </c>
      <c r="AA19" s="153">
        <f>SUM(AA20:AA23)</f>
        <v>18842000</v>
      </c>
    </row>
    <row r="20" spans="1:27" ht="12.75">
      <c r="A20" s="138" t="s">
        <v>89</v>
      </c>
      <c r="B20" s="136"/>
      <c r="C20" s="155">
        <v>11107580</v>
      </c>
      <c r="D20" s="155"/>
      <c r="E20" s="156">
        <v>11366600</v>
      </c>
      <c r="F20" s="60">
        <v>11657700</v>
      </c>
      <c r="G20" s="60">
        <v>1051048</v>
      </c>
      <c r="H20" s="60">
        <v>1110077</v>
      </c>
      <c r="I20" s="60">
        <v>1153052</v>
      </c>
      <c r="J20" s="60">
        <v>3314177</v>
      </c>
      <c r="K20" s="60">
        <v>1016921</v>
      </c>
      <c r="L20" s="60">
        <v>927264</v>
      </c>
      <c r="M20" s="60">
        <v>936795</v>
      </c>
      <c r="N20" s="60">
        <v>2880980</v>
      </c>
      <c r="O20" s="60">
        <v>990842</v>
      </c>
      <c r="P20" s="60">
        <v>1091986</v>
      </c>
      <c r="Q20" s="60">
        <v>1082763</v>
      </c>
      <c r="R20" s="60">
        <v>3165591</v>
      </c>
      <c r="S20" s="60">
        <v>981238</v>
      </c>
      <c r="T20" s="60">
        <v>888104</v>
      </c>
      <c r="U20" s="60">
        <v>958787</v>
      </c>
      <c r="V20" s="60">
        <v>2828129</v>
      </c>
      <c r="W20" s="60">
        <v>12188877</v>
      </c>
      <c r="X20" s="60">
        <v>11366600</v>
      </c>
      <c r="Y20" s="60">
        <v>822277</v>
      </c>
      <c r="Z20" s="140">
        <v>7.23</v>
      </c>
      <c r="AA20" s="155">
        <v>11657700</v>
      </c>
    </row>
    <row r="21" spans="1:27" ht="12.75">
      <c r="A21" s="138" t="s">
        <v>90</v>
      </c>
      <c r="B21" s="136"/>
      <c r="C21" s="155">
        <v>2316286</v>
      </c>
      <c r="D21" s="155"/>
      <c r="E21" s="156">
        <v>2745900</v>
      </c>
      <c r="F21" s="60">
        <v>2890400</v>
      </c>
      <c r="G21" s="60">
        <v>191124</v>
      </c>
      <c r="H21" s="60">
        <v>217223</v>
      </c>
      <c r="I21" s="60">
        <v>201205</v>
      </c>
      <c r="J21" s="60">
        <v>609552</v>
      </c>
      <c r="K21" s="60">
        <v>219561</v>
      </c>
      <c r="L21" s="60">
        <v>219261</v>
      </c>
      <c r="M21" s="60">
        <v>264338</v>
      </c>
      <c r="N21" s="60">
        <v>703160</v>
      </c>
      <c r="O21" s="60">
        <v>211871</v>
      </c>
      <c r="P21" s="60">
        <v>290739</v>
      </c>
      <c r="Q21" s="60">
        <v>-811162</v>
      </c>
      <c r="R21" s="60">
        <v>-308552</v>
      </c>
      <c r="S21" s="60">
        <v>246715</v>
      </c>
      <c r="T21" s="60">
        <v>198042</v>
      </c>
      <c r="U21" s="60">
        <v>206872</v>
      </c>
      <c r="V21" s="60">
        <v>651629</v>
      </c>
      <c r="W21" s="60">
        <v>1655789</v>
      </c>
      <c r="X21" s="60">
        <v>2745900</v>
      </c>
      <c r="Y21" s="60">
        <v>-1090111</v>
      </c>
      <c r="Z21" s="140">
        <v>-39.7</v>
      </c>
      <c r="AA21" s="155">
        <v>2890400</v>
      </c>
    </row>
    <row r="22" spans="1:27" ht="12.75">
      <c r="A22" s="138" t="s">
        <v>91</v>
      </c>
      <c r="B22" s="136"/>
      <c r="C22" s="157">
        <v>627895</v>
      </c>
      <c r="D22" s="157"/>
      <c r="E22" s="158">
        <v>2117400</v>
      </c>
      <c r="F22" s="159">
        <v>2302300</v>
      </c>
      <c r="G22" s="159">
        <v>199243</v>
      </c>
      <c r="H22" s="159">
        <v>216435</v>
      </c>
      <c r="I22" s="159">
        <v>207006</v>
      </c>
      <c r="J22" s="159">
        <v>622684</v>
      </c>
      <c r="K22" s="159">
        <v>207348</v>
      </c>
      <c r="L22" s="159">
        <v>210294</v>
      </c>
      <c r="M22" s="159">
        <v>207431</v>
      </c>
      <c r="N22" s="159">
        <v>625073</v>
      </c>
      <c r="O22" s="159">
        <v>206073</v>
      </c>
      <c r="P22" s="159">
        <v>210168</v>
      </c>
      <c r="Q22" s="159">
        <v>208774</v>
      </c>
      <c r="R22" s="159">
        <v>625015</v>
      </c>
      <c r="S22" s="159">
        <v>210120</v>
      </c>
      <c r="T22" s="159">
        <v>198332</v>
      </c>
      <c r="U22" s="159">
        <v>209234</v>
      </c>
      <c r="V22" s="159">
        <v>617686</v>
      </c>
      <c r="W22" s="159">
        <v>2490458</v>
      </c>
      <c r="X22" s="159">
        <v>2117400</v>
      </c>
      <c r="Y22" s="159">
        <v>373058</v>
      </c>
      <c r="Z22" s="141">
        <v>17.62</v>
      </c>
      <c r="AA22" s="157">
        <v>2302300</v>
      </c>
    </row>
    <row r="23" spans="1:27" ht="12.75">
      <c r="A23" s="138" t="s">
        <v>92</v>
      </c>
      <c r="B23" s="136"/>
      <c r="C23" s="155">
        <v>3106318</v>
      </c>
      <c r="D23" s="155"/>
      <c r="E23" s="156">
        <v>1948100</v>
      </c>
      <c r="F23" s="60">
        <v>1991600</v>
      </c>
      <c r="G23" s="60">
        <v>174564</v>
      </c>
      <c r="H23" s="60">
        <v>172040</v>
      </c>
      <c r="I23" s="60">
        <v>170185</v>
      </c>
      <c r="J23" s="60">
        <v>516789</v>
      </c>
      <c r="K23" s="60">
        <v>220916</v>
      </c>
      <c r="L23" s="60">
        <v>172110</v>
      </c>
      <c r="M23" s="60">
        <v>167817</v>
      </c>
      <c r="N23" s="60">
        <v>560843</v>
      </c>
      <c r="O23" s="60">
        <v>170627</v>
      </c>
      <c r="P23" s="60">
        <v>171229</v>
      </c>
      <c r="Q23" s="60">
        <v>174467</v>
      </c>
      <c r="R23" s="60">
        <v>516323</v>
      </c>
      <c r="S23" s="60">
        <v>168779</v>
      </c>
      <c r="T23" s="60">
        <v>167078</v>
      </c>
      <c r="U23" s="60">
        <v>166913</v>
      </c>
      <c r="V23" s="60">
        <v>502770</v>
      </c>
      <c r="W23" s="60">
        <v>2096725</v>
      </c>
      <c r="X23" s="60">
        <v>1948100</v>
      </c>
      <c r="Y23" s="60">
        <v>148625</v>
      </c>
      <c r="Z23" s="140">
        <v>7.63</v>
      </c>
      <c r="AA23" s="155">
        <v>1991600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89309866</v>
      </c>
      <c r="D25" s="168">
        <f>+D5+D9+D15+D19+D24</f>
        <v>0</v>
      </c>
      <c r="E25" s="169">
        <f t="shared" si="4"/>
        <v>86853900</v>
      </c>
      <c r="F25" s="73">
        <f t="shared" si="4"/>
        <v>89936565</v>
      </c>
      <c r="G25" s="73">
        <f t="shared" si="4"/>
        <v>10566635</v>
      </c>
      <c r="H25" s="73">
        <f t="shared" si="4"/>
        <v>8017342</v>
      </c>
      <c r="I25" s="73">
        <f t="shared" si="4"/>
        <v>7974264</v>
      </c>
      <c r="J25" s="73">
        <f t="shared" si="4"/>
        <v>26558241</v>
      </c>
      <c r="K25" s="73">
        <f t="shared" si="4"/>
        <v>2017855</v>
      </c>
      <c r="L25" s="73">
        <f t="shared" si="4"/>
        <v>13830929</v>
      </c>
      <c r="M25" s="73">
        <f t="shared" si="4"/>
        <v>2914680</v>
      </c>
      <c r="N25" s="73">
        <f t="shared" si="4"/>
        <v>18763464</v>
      </c>
      <c r="O25" s="73">
        <f t="shared" si="4"/>
        <v>4729029</v>
      </c>
      <c r="P25" s="73">
        <f t="shared" si="4"/>
        <v>3674410</v>
      </c>
      <c r="Q25" s="73">
        <f t="shared" si="4"/>
        <v>7159140</v>
      </c>
      <c r="R25" s="73">
        <f t="shared" si="4"/>
        <v>15562579</v>
      </c>
      <c r="S25" s="73">
        <f t="shared" si="4"/>
        <v>5157966</v>
      </c>
      <c r="T25" s="73">
        <f t="shared" si="4"/>
        <v>5336608</v>
      </c>
      <c r="U25" s="73">
        <f t="shared" si="4"/>
        <v>1752044</v>
      </c>
      <c r="V25" s="73">
        <f t="shared" si="4"/>
        <v>12246618</v>
      </c>
      <c r="W25" s="73">
        <f t="shared" si="4"/>
        <v>73130902</v>
      </c>
      <c r="X25" s="73">
        <f t="shared" si="4"/>
        <v>86853900</v>
      </c>
      <c r="Y25" s="73">
        <f t="shared" si="4"/>
        <v>-13722998</v>
      </c>
      <c r="Z25" s="170">
        <f>+IF(X25&lt;&gt;0,+(Y25/X25)*100,0)</f>
        <v>-15.80009418114788</v>
      </c>
      <c r="AA25" s="168">
        <f>+AA5+AA9+AA15+AA19+AA24</f>
        <v>89936565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49868576</v>
      </c>
      <c r="D28" s="153">
        <f>SUM(D29:D31)</f>
        <v>0</v>
      </c>
      <c r="E28" s="154">
        <f t="shared" si="5"/>
        <v>30741900</v>
      </c>
      <c r="F28" s="100">
        <f t="shared" si="5"/>
        <v>33491224</v>
      </c>
      <c r="G28" s="100">
        <f t="shared" si="5"/>
        <v>1499337</v>
      </c>
      <c r="H28" s="100">
        <f t="shared" si="5"/>
        <v>1483673</v>
      </c>
      <c r="I28" s="100">
        <f t="shared" si="5"/>
        <v>2142456</v>
      </c>
      <c r="J28" s="100">
        <f t="shared" si="5"/>
        <v>5125466</v>
      </c>
      <c r="K28" s="100">
        <f t="shared" si="5"/>
        <v>1641714</v>
      </c>
      <c r="L28" s="100">
        <f t="shared" si="5"/>
        <v>1995354</v>
      </c>
      <c r="M28" s="100">
        <f t="shared" si="5"/>
        <v>2693753</v>
      </c>
      <c r="N28" s="100">
        <f t="shared" si="5"/>
        <v>6330821</v>
      </c>
      <c r="O28" s="100">
        <f t="shared" si="5"/>
        <v>2154534</v>
      </c>
      <c r="P28" s="100">
        <f t="shared" si="5"/>
        <v>1635312</v>
      </c>
      <c r="Q28" s="100">
        <f t="shared" si="5"/>
        <v>1793021</v>
      </c>
      <c r="R28" s="100">
        <f t="shared" si="5"/>
        <v>5582867</v>
      </c>
      <c r="S28" s="100">
        <f t="shared" si="5"/>
        <v>1832232</v>
      </c>
      <c r="T28" s="100">
        <f t="shared" si="5"/>
        <v>1894936</v>
      </c>
      <c r="U28" s="100">
        <f t="shared" si="5"/>
        <v>3146878</v>
      </c>
      <c r="V28" s="100">
        <f t="shared" si="5"/>
        <v>6874046</v>
      </c>
      <c r="W28" s="100">
        <f t="shared" si="5"/>
        <v>23913200</v>
      </c>
      <c r="X28" s="100">
        <f t="shared" si="5"/>
        <v>30741900</v>
      </c>
      <c r="Y28" s="100">
        <f t="shared" si="5"/>
        <v>-6828700</v>
      </c>
      <c r="Z28" s="137">
        <f>+IF(X28&lt;&gt;0,+(Y28/X28)*100,0)</f>
        <v>-22.21300570231508</v>
      </c>
      <c r="AA28" s="153">
        <f>SUM(AA29:AA31)</f>
        <v>33491224</v>
      </c>
    </row>
    <row r="29" spans="1:27" ht="12.75">
      <c r="A29" s="138" t="s">
        <v>75</v>
      </c>
      <c r="B29" s="136"/>
      <c r="C29" s="155">
        <v>33561130</v>
      </c>
      <c r="D29" s="155"/>
      <c r="E29" s="156">
        <v>11772800</v>
      </c>
      <c r="F29" s="60">
        <v>11861000</v>
      </c>
      <c r="G29" s="60">
        <v>781555</v>
      </c>
      <c r="H29" s="60">
        <v>391129</v>
      </c>
      <c r="I29" s="60">
        <v>1019093</v>
      </c>
      <c r="J29" s="60">
        <v>2191777</v>
      </c>
      <c r="K29" s="60">
        <v>684953</v>
      </c>
      <c r="L29" s="60">
        <v>754102</v>
      </c>
      <c r="M29" s="60">
        <v>530306</v>
      </c>
      <c r="N29" s="60">
        <v>1969361</v>
      </c>
      <c r="O29" s="60">
        <v>914320</v>
      </c>
      <c r="P29" s="60">
        <v>667370</v>
      </c>
      <c r="Q29" s="60">
        <v>651821</v>
      </c>
      <c r="R29" s="60">
        <v>2233511</v>
      </c>
      <c r="S29" s="60">
        <v>601418</v>
      </c>
      <c r="T29" s="60">
        <v>692253</v>
      </c>
      <c r="U29" s="60">
        <v>871553</v>
      </c>
      <c r="V29" s="60">
        <v>2165224</v>
      </c>
      <c r="W29" s="60">
        <v>8559873</v>
      </c>
      <c r="X29" s="60">
        <v>11772800</v>
      </c>
      <c r="Y29" s="60">
        <v>-3212927</v>
      </c>
      <c r="Z29" s="140">
        <v>-27.29</v>
      </c>
      <c r="AA29" s="155">
        <v>11861000</v>
      </c>
    </row>
    <row r="30" spans="1:27" ht="12.75">
      <c r="A30" s="138" t="s">
        <v>76</v>
      </c>
      <c r="B30" s="136"/>
      <c r="C30" s="157">
        <v>10508243</v>
      </c>
      <c r="D30" s="157"/>
      <c r="E30" s="158">
        <v>10062600</v>
      </c>
      <c r="F30" s="159">
        <v>12848224</v>
      </c>
      <c r="G30" s="159">
        <v>422835</v>
      </c>
      <c r="H30" s="159">
        <v>635986</v>
      </c>
      <c r="I30" s="159">
        <v>716276</v>
      </c>
      <c r="J30" s="159">
        <v>1775097</v>
      </c>
      <c r="K30" s="159">
        <v>503144</v>
      </c>
      <c r="L30" s="159">
        <v>706020</v>
      </c>
      <c r="M30" s="159">
        <v>1561952</v>
      </c>
      <c r="N30" s="159">
        <v>2771116</v>
      </c>
      <c r="O30" s="159">
        <v>588200</v>
      </c>
      <c r="P30" s="159">
        <v>574866</v>
      </c>
      <c r="Q30" s="159">
        <v>767396</v>
      </c>
      <c r="R30" s="159">
        <v>1930462</v>
      </c>
      <c r="S30" s="159">
        <v>802937</v>
      </c>
      <c r="T30" s="159">
        <v>763703</v>
      </c>
      <c r="U30" s="159">
        <v>801973</v>
      </c>
      <c r="V30" s="159">
        <v>2368613</v>
      </c>
      <c r="W30" s="159">
        <v>8845288</v>
      </c>
      <c r="X30" s="159">
        <v>10062600</v>
      </c>
      <c r="Y30" s="159">
        <v>-1217312</v>
      </c>
      <c r="Z30" s="141">
        <v>-12.1</v>
      </c>
      <c r="AA30" s="157">
        <v>12848224</v>
      </c>
    </row>
    <row r="31" spans="1:27" ht="12.75">
      <c r="A31" s="138" t="s">
        <v>77</v>
      </c>
      <c r="B31" s="136"/>
      <c r="C31" s="155">
        <v>5799203</v>
      </c>
      <c r="D31" s="155"/>
      <c r="E31" s="156">
        <v>8906500</v>
      </c>
      <c r="F31" s="60">
        <v>8782000</v>
      </c>
      <c r="G31" s="60">
        <v>294947</v>
      </c>
      <c r="H31" s="60">
        <v>456558</v>
      </c>
      <c r="I31" s="60">
        <v>407087</v>
      </c>
      <c r="J31" s="60">
        <v>1158592</v>
      </c>
      <c r="K31" s="60">
        <v>453617</v>
      </c>
      <c r="L31" s="60">
        <v>535232</v>
      </c>
      <c r="M31" s="60">
        <v>601495</v>
      </c>
      <c r="N31" s="60">
        <v>1590344</v>
      </c>
      <c r="O31" s="60">
        <v>652014</v>
      </c>
      <c r="P31" s="60">
        <v>393076</v>
      </c>
      <c r="Q31" s="60">
        <v>373804</v>
      </c>
      <c r="R31" s="60">
        <v>1418894</v>
      </c>
      <c r="S31" s="60">
        <v>427877</v>
      </c>
      <c r="T31" s="60">
        <v>438980</v>
      </c>
      <c r="U31" s="60">
        <v>1473352</v>
      </c>
      <c r="V31" s="60">
        <v>2340209</v>
      </c>
      <c r="W31" s="60">
        <v>6508039</v>
      </c>
      <c r="X31" s="60">
        <v>8906500</v>
      </c>
      <c r="Y31" s="60">
        <v>-2398461</v>
      </c>
      <c r="Z31" s="140">
        <v>-26.93</v>
      </c>
      <c r="AA31" s="155">
        <v>8782000</v>
      </c>
    </row>
    <row r="32" spans="1:27" ht="12.75">
      <c r="A32" s="135" t="s">
        <v>78</v>
      </c>
      <c r="B32" s="136"/>
      <c r="C32" s="153">
        <f aca="true" t="shared" si="6" ref="C32:Y32">SUM(C33:C37)</f>
        <v>21613077</v>
      </c>
      <c r="D32" s="153">
        <f>SUM(D33:D37)</f>
        <v>0</v>
      </c>
      <c r="E32" s="154">
        <f t="shared" si="6"/>
        <v>37957400</v>
      </c>
      <c r="F32" s="100">
        <f t="shared" si="6"/>
        <v>37771600</v>
      </c>
      <c r="G32" s="100">
        <f t="shared" si="6"/>
        <v>364032</v>
      </c>
      <c r="H32" s="100">
        <f t="shared" si="6"/>
        <v>4654066</v>
      </c>
      <c r="I32" s="100">
        <f t="shared" si="6"/>
        <v>4924780</v>
      </c>
      <c r="J32" s="100">
        <f t="shared" si="6"/>
        <v>9942878</v>
      </c>
      <c r="K32" s="100">
        <f t="shared" si="6"/>
        <v>576780</v>
      </c>
      <c r="L32" s="100">
        <f t="shared" si="6"/>
        <v>4888195</v>
      </c>
      <c r="M32" s="100">
        <f t="shared" si="6"/>
        <v>920635</v>
      </c>
      <c r="N32" s="100">
        <f t="shared" si="6"/>
        <v>6385610</v>
      </c>
      <c r="O32" s="100">
        <f t="shared" si="6"/>
        <v>2941656</v>
      </c>
      <c r="P32" s="100">
        <f t="shared" si="6"/>
        <v>3055896</v>
      </c>
      <c r="Q32" s="100">
        <f t="shared" si="6"/>
        <v>2902511</v>
      </c>
      <c r="R32" s="100">
        <f t="shared" si="6"/>
        <v>8900063</v>
      </c>
      <c r="S32" s="100">
        <f t="shared" si="6"/>
        <v>2780752</v>
      </c>
      <c r="T32" s="100">
        <f t="shared" si="6"/>
        <v>2803543</v>
      </c>
      <c r="U32" s="100">
        <f t="shared" si="6"/>
        <v>593235</v>
      </c>
      <c r="V32" s="100">
        <f t="shared" si="6"/>
        <v>6177530</v>
      </c>
      <c r="W32" s="100">
        <f t="shared" si="6"/>
        <v>31406081</v>
      </c>
      <c r="X32" s="100">
        <f t="shared" si="6"/>
        <v>37957400</v>
      </c>
      <c r="Y32" s="100">
        <f t="shared" si="6"/>
        <v>-6551319</v>
      </c>
      <c r="Z32" s="137">
        <f>+IF(X32&lt;&gt;0,+(Y32/X32)*100,0)</f>
        <v>-17.25966214756543</v>
      </c>
      <c r="AA32" s="153">
        <f>SUM(AA33:AA37)</f>
        <v>37771600</v>
      </c>
    </row>
    <row r="33" spans="1:27" ht="12.75">
      <c r="A33" s="138" t="s">
        <v>79</v>
      </c>
      <c r="B33" s="136"/>
      <c r="C33" s="155">
        <v>1452606</v>
      </c>
      <c r="D33" s="155"/>
      <c r="E33" s="156">
        <v>1389200</v>
      </c>
      <c r="F33" s="60">
        <v>2041400</v>
      </c>
      <c r="G33" s="60">
        <v>94659</v>
      </c>
      <c r="H33" s="60">
        <v>105554</v>
      </c>
      <c r="I33" s="60">
        <v>109948</v>
      </c>
      <c r="J33" s="60">
        <v>310161</v>
      </c>
      <c r="K33" s="60">
        <v>109767</v>
      </c>
      <c r="L33" s="60">
        <v>157930</v>
      </c>
      <c r="M33" s="60">
        <v>109691</v>
      </c>
      <c r="N33" s="60">
        <v>377388</v>
      </c>
      <c r="O33" s="60">
        <v>468972</v>
      </c>
      <c r="P33" s="60">
        <v>150343</v>
      </c>
      <c r="Q33" s="60">
        <v>176434</v>
      </c>
      <c r="R33" s="60">
        <v>795749</v>
      </c>
      <c r="S33" s="60">
        <v>152933</v>
      </c>
      <c r="T33" s="60">
        <v>168765</v>
      </c>
      <c r="U33" s="60">
        <v>140678</v>
      </c>
      <c r="V33" s="60">
        <v>462376</v>
      </c>
      <c r="W33" s="60">
        <v>1945674</v>
      </c>
      <c r="X33" s="60">
        <v>1389200</v>
      </c>
      <c r="Y33" s="60">
        <v>556474</v>
      </c>
      <c r="Z33" s="140">
        <v>40.06</v>
      </c>
      <c r="AA33" s="155">
        <v>2041400</v>
      </c>
    </row>
    <row r="34" spans="1:27" ht="12.75">
      <c r="A34" s="138" t="s">
        <v>80</v>
      </c>
      <c r="B34" s="136"/>
      <c r="C34" s="155">
        <v>1301223</v>
      </c>
      <c r="D34" s="155"/>
      <c r="E34" s="156">
        <v>1230200</v>
      </c>
      <c r="F34" s="60">
        <v>480700</v>
      </c>
      <c r="G34" s="60">
        <v>1121</v>
      </c>
      <c r="H34" s="60">
        <v>2775</v>
      </c>
      <c r="I34" s="60">
        <v>2446</v>
      </c>
      <c r="J34" s="60">
        <v>6342</v>
      </c>
      <c r="K34" s="60">
        <v>1431</v>
      </c>
      <c r="L34" s="60">
        <v>2356</v>
      </c>
      <c r="M34" s="60">
        <v>1695</v>
      </c>
      <c r="N34" s="60">
        <v>5482</v>
      </c>
      <c r="O34" s="60">
        <v>3773</v>
      </c>
      <c r="P34" s="60">
        <v>3900</v>
      </c>
      <c r="Q34" s="60">
        <v>1892</v>
      </c>
      <c r="R34" s="60">
        <v>9565</v>
      </c>
      <c r="S34" s="60">
        <v>1897</v>
      </c>
      <c r="T34" s="60">
        <v>-470</v>
      </c>
      <c r="U34" s="60">
        <v>5150</v>
      </c>
      <c r="V34" s="60">
        <v>6577</v>
      </c>
      <c r="W34" s="60">
        <v>27966</v>
      </c>
      <c r="X34" s="60">
        <v>1230200</v>
      </c>
      <c r="Y34" s="60">
        <v>-1202234</v>
      </c>
      <c r="Z34" s="140">
        <v>-97.73</v>
      </c>
      <c r="AA34" s="155">
        <v>480700</v>
      </c>
    </row>
    <row r="35" spans="1:27" ht="12.75">
      <c r="A35" s="138" t="s">
        <v>81</v>
      </c>
      <c r="B35" s="136"/>
      <c r="C35" s="155">
        <v>18606463</v>
      </c>
      <c r="D35" s="155"/>
      <c r="E35" s="156">
        <v>35147900</v>
      </c>
      <c r="F35" s="60">
        <v>34974900</v>
      </c>
      <c r="G35" s="60">
        <v>268252</v>
      </c>
      <c r="H35" s="60">
        <v>4544921</v>
      </c>
      <c r="I35" s="60">
        <v>4808429</v>
      </c>
      <c r="J35" s="60">
        <v>9621602</v>
      </c>
      <c r="K35" s="60">
        <v>464547</v>
      </c>
      <c r="L35" s="60">
        <v>4722787</v>
      </c>
      <c r="M35" s="60">
        <v>806714</v>
      </c>
      <c r="N35" s="60">
        <v>5994048</v>
      </c>
      <c r="O35" s="60">
        <v>2382709</v>
      </c>
      <c r="P35" s="60">
        <v>2889338</v>
      </c>
      <c r="Q35" s="60">
        <v>2711870</v>
      </c>
      <c r="R35" s="60">
        <v>7983917</v>
      </c>
      <c r="S35" s="60">
        <v>2613607</v>
      </c>
      <c r="T35" s="60">
        <v>2622933</v>
      </c>
      <c r="U35" s="60">
        <v>438352</v>
      </c>
      <c r="V35" s="60">
        <v>5674892</v>
      </c>
      <c r="W35" s="60">
        <v>29274459</v>
      </c>
      <c r="X35" s="60">
        <v>35147900</v>
      </c>
      <c r="Y35" s="60">
        <v>-5873441</v>
      </c>
      <c r="Z35" s="140">
        <v>-16.71</v>
      </c>
      <c r="AA35" s="155">
        <v>34974900</v>
      </c>
    </row>
    <row r="36" spans="1:27" ht="12.75">
      <c r="A36" s="138" t="s">
        <v>82</v>
      </c>
      <c r="B36" s="136"/>
      <c r="C36" s="155">
        <v>252785</v>
      </c>
      <c r="D36" s="155"/>
      <c r="E36" s="156">
        <v>190100</v>
      </c>
      <c r="F36" s="60">
        <v>190100</v>
      </c>
      <c r="G36" s="60"/>
      <c r="H36" s="60">
        <v>816</v>
      </c>
      <c r="I36" s="60">
        <v>3957</v>
      </c>
      <c r="J36" s="60">
        <v>4773</v>
      </c>
      <c r="K36" s="60">
        <v>816</v>
      </c>
      <c r="L36" s="60">
        <v>5122</v>
      </c>
      <c r="M36" s="60">
        <v>2035</v>
      </c>
      <c r="N36" s="60">
        <v>7973</v>
      </c>
      <c r="O36" s="60">
        <v>86202</v>
      </c>
      <c r="P36" s="60">
        <v>12315</v>
      </c>
      <c r="Q36" s="60">
        <v>12315</v>
      </c>
      <c r="R36" s="60">
        <v>110832</v>
      </c>
      <c r="S36" s="60">
        <v>12315</v>
      </c>
      <c r="T36" s="60">
        <v>12315</v>
      </c>
      <c r="U36" s="60">
        <v>7050</v>
      </c>
      <c r="V36" s="60">
        <v>31680</v>
      </c>
      <c r="W36" s="60">
        <v>155258</v>
      </c>
      <c r="X36" s="60">
        <v>190100</v>
      </c>
      <c r="Y36" s="60">
        <v>-34842</v>
      </c>
      <c r="Z36" s="140">
        <v>-18.33</v>
      </c>
      <c r="AA36" s="155">
        <v>190100</v>
      </c>
    </row>
    <row r="37" spans="1:27" ht="12.75">
      <c r="A37" s="138" t="s">
        <v>83</v>
      </c>
      <c r="B37" s="136"/>
      <c r="C37" s="157"/>
      <c r="D37" s="157"/>
      <c r="E37" s="158"/>
      <c r="F37" s="159">
        <v>84500</v>
      </c>
      <c r="G37" s="159"/>
      <c r="H37" s="159"/>
      <c r="I37" s="159"/>
      <c r="J37" s="159"/>
      <c r="K37" s="159">
        <v>219</v>
      </c>
      <c r="L37" s="159"/>
      <c r="M37" s="159">
        <v>500</v>
      </c>
      <c r="N37" s="159">
        <v>719</v>
      </c>
      <c r="O37" s="159"/>
      <c r="P37" s="159"/>
      <c r="Q37" s="159"/>
      <c r="R37" s="159"/>
      <c r="S37" s="159"/>
      <c r="T37" s="159"/>
      <c r="U37" s="159">
        <v>2005</v>
      </c>
      <c r="V37" s="159">
        <v>2005</v>
      </c>
      <c r="W37" s="159">
        <v>2724</v>
      </c>
      <c r="X37" s="159"/>
      <c r="Y37" s="159">
        <v>2724</v>
      </c>
      <c r="Z37" s="141">
        <v>0</v>
      </c>
      <c r="AA37" s="157">
        <v>84500</v>
      </c>
    </row>
    <row r="38" spans="1:27" ht="12.75">
      <c r="A38" s="135" t="s">
        <v>84</v>
      </c>
      <c r="B38" s="142"/>
      <c r="C38" s="153">
        <f aca="true" t="shared" si="7" ref="C38:Y38">SUM(C39:C41)</f>
        <v>13528205</v>
      </c>
      <c r="D38" s="153">
        <f>SUM(D39:D41)</f>
        <v>0</v>
      </c>
      <c r="E38" s="154">
        <f t="shared" si="7"/>
        <v>11686200</v>
      </c>
      <c r="F38" s="100">
        <f t="shared" si="7"/>
        <v>11777700</v>
      </c>
      <c r="G38" s="100">
        <f t="shared" si="7"/>
        <v>454472</v>
      </c>
      <c r="H38" s="100">
        <f t="shared" si="7"/>
        <v>521672</v>
      </c>
      <c r="I38" s="100">
        <f t="shared" si="7"/>
        <v>556297</v>
      </c>
      <c r="J38" s="100">
        <f t="shared" si="7"/>
        <v>1532441</v>
      </c>
      <c r="K38" s="100">
        <f t="shared" si="7"/>
        <v>563219</v>
      </c>
      <c r="L38" s="100">
        <f t="shared" si="7"/>
        <v>597402</v>
      </c>
      <c r="M38" s="100">
        <f t="shared" si="7"/>
        <v>449897</v>
      </c>
      <c r="N38" s="100">
        <f t="shared" si="7"/>
        <v>1610518</v>
      </c>
      <c r="O38" s="100">
        <f t="shared" si="7"/>
        <v>2708997</v>
      </c>
      <c r="P38" s="100">
        <f t="shared" si="7"/>
        <v>990863</v>
      </c>
      <c r="Q38" s="100">
        <f t="shared" si="7"/>
        <v>993829</v>
      </c>
      <c r="R38" s="100">
        <f t="shared" si="7"/>
        <v>4693689</v>
      </c>
      <c r="S38" s="100">
        <f t="shared" si="7"/>
        <v>871826</v>
      </c>
      <c r="T38" s="100">
        <f t="shared" si="7"/>
        <v>1075315</v>
      </c>
      <c r="U38" s="100">
        <f t="shared" si="7"/>
        <v>740302</v>
      </c>
      <c r="V38" s="100">
        <f t="shared" si="7"/>
        <v>2687443</v>
      </c>
      <c r="W38" s="100">
        <f t="shared" si="7"/>
        <v>10524091</v>
      </c>
      <c r="X38" s="100">
        <f t="shared" si="7"/>
        <v>11686200</v>
      </c>
      <c r="Y38" s="100">
        <f t="shared" si="7"/>
        <v>-1162109</v>
      </c>
      <c r="Z38" s="137">
        <f>+IF(X38&lt;&gt;0,+(Y38/X38)*100,0)</f>
        <v>-9.944284711882391</v>
      </c>
      <c r="AA38" s="153">
        <f>SUM(AA39:AA41)</f>
        <v>11777700</v>
      </c>
    </row>
    <row r="39" spans="1:27" ht="12.75">
      <c r="A39" s="138" t="s">
        <v>85</v>
      </c>
      <c r="B39" s="136"/>
      <c r="C39" s="155">
        <v>1286448</v>
      </c>
      <c r="D39" s="155"/>
      <c r="E39" s="156">
        <v>951800</v>
      </c>
      <c r="F39" s="60">
        <v>1043300</v>
      </c>
      <c r="G39" s="60">
        <v>65800</v>
      </c>
      <c r="H39" s="60">
        <v>76745</v>
      </c>
      <c r="I39" s="60">
        <v>74344</v>
      </c>
      <c r="J39" s="60">
        <v>216889</v>
      </c>
      <c r="K39" s="60">
        <v>81010</v>
      </c>
      <c r="L39" s="60">
        <v>90400</v>
      </c>
      <c r="M39" s="60">
        <v>68928</v>
      </c>
      <c r="N39" s="60">
        <v>240338</v>
      </c>
      <c r="O39" s="60">
        <v>141353</v>
      </c>
      <c r="P39" s="60">
        <v>73450</v>
      </c>
      <c r="Q39" s="60">
        <v>95897</v>
      </c>
      <c r="R39" s="60">
        <v>310700</v>
      </c>
      <c r="S39" s="60">
        <v>84332</v>
      </c>
      <c r="T39" s="60">
        <v>91369</v>
      </c>
      <c r="U39" s="60">
        <v>94711</v>
      </c>
      <c r="V39" s="60">
        <v>270412</v>
      </c>
      <c r="W39" s="60">
        <v>1038339</v>
      </c>
      <c r="X39" s="60">
        <v>951800</v>
      </c>
      <c r="Y39" s="60">
        <v>86539</v>
      </c>
      <c r="Z39" s="140">
        <v>9.09</v>
      </c>
      <c r="AA39" s="155">
        <v>1043300</v>
      </c>
    </row>
    <row r="40" spans="1:27" ht="12.75">
      <c r="A40" s="138" t="s">
        <v>86</v>
      </c>
      <c r="B40" s="136"/>
      <c r="C40" s="155">
        <v>12241757</v>
      </c>
      <c r="D40" s="155"/>
      <c r="E40" s="156">
        <v>10734400</v>
      </c>
      <c r="F40" s="60">
        <v>10734400</v>
      </c>
      <c r="G40" s="60">
        <v>388672</v>
      </c>
      <c r="H40" s="60">
        <v>444927</v>
      </c>
      <c r="I40" s="60">
        <v>481953</v>
      </c>
      <c r="J40" s="60">
        <v>1315552</v>
      </c>
      <c r="K40" s="60">
        <v>482209</v>
      </c>
      <c r="L40" s="60">
        <v>507002</v>
      </c>
      <c r="M40" s="60">
        <v>380969</v>
      </c>
      <c r="N40" s="60">
        <v>1370180</v>
      </c>
      <c r="O40" s="60">
        <v>2567644</v>
      </c>
      <c r="P40" s="60">
        <v>917413</v>
      </c>
      <c r="Q40" s="60">
        <v>897932</v>
      </c>
      <c r="R40" s="60">
        <v>4382989</v>
      </c>
      <c r="S40" s="60">
        <v>787494</v>
      </c>
      <c r="T40" s="60">
        <v>983946</v>
      </c>
      <c r="U40" s="60">
        <v>645591</v>
      </c>
      <c r="V40" s="60">
        <v>2417031</v>
      </c>
      <c r="W40" s="60">
        <v>9485752</v>
      </c>
      <c r="X40" s="60">
        <v>10734400</v>
      </c>
      <c r="Y40" s="60">
        <v>-1248648</v>
      </c>
      <c r="Z40" s="140">
        <v>-11.63</v>
      </c>
      <c r="AA40" s="155">
        <v>10734400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15984805</v>
      </c>
      <c r="D42" s="153">
        <f>SUM(D43:D46)</f>
        <v>0</v>
      </c>
      <c r="E42" s="154">
        <f t="shared" si="8"/>
        <v>15212400</v>
      </c>
      <c r="F42" s="100">
        <f t="shared" si="8"/>
        <v>14069800</v>
      </c>
      <c r="G42" s="100">
        <f t="shared" si="8"/>
        <v>990275</v>
      </c>
      <c r="H42" s="100">
        <f t="shared" si="8"/>
        <v>1296103</v>
      </c>
      <c r="I42" s="100">
        <f t="shared" si="8"/>
        <v>402409</v>
      </c>
      <c r="J42" s="100">
        <f t="shared" si="8"/>
        <v>2688787</v>
      </c>
      <c r="K42" s="100">
        <f t="shared" si="8"/>
        <v>928384</v>
      </c>
      <c r="L42" s="100">
        <f t="shared" si="8"/>
        <v>1340820</v>
      </c>
      <c r="M42" s="100">
        <f t="shared" si="8"/>
        <v>1192853</v>
      </c>
      <c r="N42" s="100">
        <f t="shared" si="8"/>
        <v>3462057</v>
      </c>
      <c r="O42" s="100">
        <f t="shared" si="8"/>
        <v>1381381</v>
      </c>
      <c r="P42" s="100">
        <f t="shared" si="8"/>
        <v>1075715</v>
      </c>
      <c r="Q42" s="100">
        <f t="shared" si="8"/>
        <v>1171545</v>
      </c>
      <c r="R42" s="100">
        <f t="shared" si="8"/>
        <v>3628641</v>
      </c>
      <c r="S42" s="100">
        <f t="shared" si="8"/>
        <v>396617</v>
      </c>
      <c r="T42" s="100">
        <f t="shared" si="8"/>
        <v>1802475</v>
      </c>
      <c r="U42" s="100">
        <f t="shared" si="8"/>
        <v>533726</v>
      </c>
      <c r="V42" s="100">
        <f t="shared" si="8"/>
        <v>2732818</v>
      </c>
      <c r="W42" s="100">
        <f t="shared" si="8"/>
        <v>12512303</v>
      </c>
      <c r="X42" s="100">
        <f t="shared" si="8"/>
        <v>15212400</v>
      </c>
      <c r="Y42" s="100">
        <f t="shared" si="8"/>
        <v>-2700097</v>
      </c>
      <c r="Z42" s="137">
        <f>+IF(X42&lt;&gt;0,+(Y42/X42)*100,0)</f>
        <v>-17.74931634719045</v>
      </c>
      <c r="AA42" s="153">
        <f>SUM(AA43:AA46)</f>
        <v>14069800</v>
      </c>
    </row>
    <row r="43" spans="1:27" ht="12.75">
      <c r="A43" s="138" t="s">
        <v>89</v>
      </c>
      <c r="B43" s="136"/>
      <c r="C43" s="155">
        <v>10857196</v>
      </c>
      <c r="D43" s="155"/>
      <c r="E43" s="156">
        <v>9291500</v>
      </c>
      <c r="F43" s="60">
        <v>8148900</v>
      </c>
      <c r="G43" s="60">
        <v>819115</v>
      </c>
      <c r="H43" s="60">
        <v>966099</v>
      </c>
      <c r="I43" s="60">
        <v>143900</v>
      </c>
      <c r="J43" s="60">
        <v>1929114</v>
      </c>
      <c r="K43" s="60">
        <v>740014</v>
      </c>
      <c r="L43" s="60">
        <v>1056214</v>
      </c>
      <c r="M43" s="60">
        <v>546028</v>
      </c>
      <c r="N43" s="60">
        <v>2342256</v>
      </c>
      <c r="O43" s="60">
        <v>653854</v>
      </c>
      <c r="P43" s="60">
        <v>618298</v>
      </c>
      <c r="Q43" s="60">
        <v>566195</v>
      </c>
      <c r="R43" s="60">
        <v>1838347</v>
      </c>
      <c r="S43" s="60">
        <v>28918</v>
      </c>
      <c r="T43" s="60">
        <v>1109034</v>
      </c>
      <c r="U43" s="60">
        <v>112176</v>
      </c>
      <c r="V43" s="60">
        <v>1250128</v>
      </c>
      <c r="W43" s="60">
        <v>7359845</v>
      </c>
      <c r="X43" s="60">
        <v>9291500</v>
      </c>
      <c r="Y43" s="60">
        <v>-1931655</v>
      </c>
      <c r="Z43" s="140">
        <v>-20.79</v>
      </c>
      <c r="AA43" s="155">
        <v>8148900</v>
      </c>
    </row>
    <row r="44" spans="1:27" ht="12.75">
      <c r="A44" s="138" t="s">
        <v>90</v>
      </c>
      <c r="B44" s="136"/>
      <c r="C44" s="155">
        <v>1424962</v>
      </c>
      <c r="D44" s="155"/>
      <c r="E44" s="156">
        <v>2453700</v>
      </c>
      <c r="F44" s="60">
        <v>2453700</v>
      </c>
      <c r="G44" s="60">
        <v>63320</v>
      </c>
      <c r="H44" s="60">
        <v>75265</v>
      </c>
      <c r="I44" s="60">
        <v>96291</v>
      </c>
      <c r="J44" s="60">
        <v>234876</v>
      </c>
      <c r="K44" s="60">
        <v>71807</v>
      </c>
      <c r="L44" s="60">
        <v>110945</v>
      </c>
      <c r="M44" s="60">
        <v>518476</v>
      </c>
      <c r="N44" s="60">
        <v>701228</v>
      </c>
      <c r="O44" s="60">
        <v>49096</v>
      </c>
      <c r="P44" s="60">
        <v>162272</v>
      </c>
      <c r="Q44" s="60">
        <v>237117</v>
      </c>
      <c r="R44" s="60">
        <v>448485</v>
      </c>
      <c r="S44" s="60">
        <v>160760</v>
      </c>
      <c r="T44" s="60">
        <v>370750</v>
      </c>
      <c r="U44" s="60">
        <v>117683</v>
      </c>
      <c r="V44" s="60">
        <v>649193</v>
      </c>
      <c r="W44" s="60">
        <v>2033782</v>
      </c>
      <c r="X44" s="60">
        <v>2453700</v>
      </c>
      <c r="Y44" s="60">
        <v>-419918</v>
      </c>
      <c r="Z44" s="140">
        <v>-17.11</v>
      </c>
      <c r="AA44" s="155">
        <v>2453700</v>
      </c>
    </row>
    <row r="45" spans="1:27" ht="12.75">
      <c r="A45" s="138" t="s">
        <v>91</v>
      </c>
      <c r="B45" s="136"/>
      <c r="C45" s="157">
        <v>2416054</v>
      </c>
      <c r="D45" s="157"/>
      <c r="E45" s="158">
        <v>2012900</v>
      </c>
      <c r="F45" s="159">
        <v>2012900</v>
      </c>
      <c r="G45" s="159">
        <v>59802</v>
      </c>
      <c r="H45" s="159">
        <v>71268</v>
      </c>
      <c r="I45" s="159">
        <v>90672</v>
      </c>
      <c r="J45" s="159">
        <v>221742</v>
      </c>
      <c r="K45" s="159">
        <v>52032</v>
      </c>
      <c r="L45" s="159">
        <v>62150</v>
      </c>
      <c r="M45" s="159">
        <v>74543</v>
      </c>
      <c r="N45" s="159">
        <v>188725</v>
      </c>
      <c r="O45" s="159">
        <v>519595</v>
      </c>
      <c r="P45" s="159">
        <v>129487</v>
      </c>
      <c r="Q45" s="159">
        <v>282298</v>
      </c>
      <c r="R45" s="159">
        <v>931380</v>
      </c>
      <c r="S45" s="159">
        <v>139808</v>
      </c>
      <c r="T45" s="159">
        <v>148041</v>
      </c>
      <c r="U45" s="159">
        <v>211209</v>
      </c>
      <c r="V45" s="159">
        <v>499058</v>
      </c>
      <c r="W45" s="159">
        <v>1840905</v>
      </c>
      <c r="X45" s="159">
        <v>2012900</v>
      </c>
      <c r="Y45" s="159">
        <v>-171995</v>
      </c>
      <c r="Z45" s="141">
        <v>-8.54</v>
      </c>
      <c r="AA45" s="157">
        <v>2012900</v>
      </c>
    </row>
    <row r="46" spans="1:27" ht="12.75">
      <c r="A46" s="138" t="s">
        <v>92</v>
      </c>
      <c r="B46" s="136"/>
      <c r="C46" s="155">
        <v>1286593</v>
      </c>
      <c r="D46" s="155"/>
      <c r="E46" s="156">
        <v>1454300</v>
      </c>
      <c r="F46" s="60">
        <v>1454300</v>
      </c>
      <c r="G46" s="60">
        <v>48038</v>
      </c>
      <c r="H46" s="60">
        <v>183471</v>
      </c>
      <c r="I46" s="60">
        <v>71546</v>
      </c>
      <c r="J46" s="60">
        <v>303055</v>
      </c>
      <c r="K46" s="60">
        <v>64531</v>
      </c>
      <c r="L46" s="60">
        <v>111511</v>
      </c>
      <c r="M46" s="60">
        <v>53806</v>
      </c>
      <c r="N46" s="60">
        <v>229848</v>
      </c>
      <c r="O46" s="60">
        <v>158836</v>
      </c>
      <c r="P46" s="60">
        <v>165658</v>
      </c>
      <c r="Q46" s="60">
        <v>85935</v>
      </c>
      <c r="R46" s="60">
        <v>410429</v>
      </c>
      <c r="S46" s="60">
        <v>67131</v>
      </c>
      <c r="T46" s="60">
        <v>174650</v>
      </c>
      <c r="U46" s="60">
        <v>92658</v>
      </c>
      <c r="V46" s="60">
        <v>334439</v>
      </c>
      <c r="W46" s="60">
        <v>1277771</v>
      </c>
      <c r="X46" s="60">
        <v>1454300</v>
      </c>
      <c r="Y46" s="60">
        <v>-176529</v>
      </c>
      <c r="Z46" s="140">
        <v>-12.14</v>
      </c>
      <c r="AA46" s="155">
        <v>1454300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>
        <v>12800</v>
      </c>
      <c r="G47" s="100"/>
      <c r="H47" s="100">
        <v>1866</v>
      </c>
      <c r="I47" s="100">
        <v>1866</v>
      </c>
      <c r="J47" s="100">
        <v>3732</v>
      </c>
      <c r="K47" s="100">
        <v>1866</v>
      </c>
      <c r="L47" s="100">
        <v>-933</v>
      </c>
      <c r="M47" s="100"/>
      <c r="N47" s="100">
        <v>933</v>
      </c>
      <c r="O47" s="100"/>
      <c r="P47" s="100"/>
      <c r="Q47" s="100"/>
      <c r="R47" s="100"/>
      <c r="S47" s="100"/>
      <c r="T47" s="100"/>
      <c r="U47" s="100">
        <v>16114</v>
      </c>
      <c r="V47" s="100">
        <v>16114</v>
      </c>
      <c r="W47" s="100">
        <v>20779</v>
      </c>
      <c r="X47" s="100"/>
      <c r="Y47" s="100">
        <v>20779</v>
      </c>
      <c r="Z47" s="137">
        <v>0</v>
      </c>
      <c r="AA47" s="153">
        <v>12800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100994663</v>
      </c>
      <c r="D48" s="168">
        <f>+D28+D32+D38+D42+D47</f>
        <v>0</v>
      </c>
      <c r="E48" s="169">
        <f t="shared" si="9"/>
        <v>95597900</v>
      </c>
      <c r="F48" s="73">
        <f t="shared" si="9"/>
        <v>97123124</v>
      </c>
      <c r="G48" s="73">
        <f t="shared" si="9"/>
        <v>3308116</v>
      </c>
      <c r="H48" s="73">
        <f t="shared" si="9"/>
        <v>7957380</v>
      </c>
      <c r="I48" s="73">
        <f t="shared" si="9"/>
        <v>8027808</v>
      </c>
      <c r="J48" s="73">
        <f t="shared" si="9"/>
        <v>19293304</v>
      </c>
      <c r="K48" s="73">
        <f t="shared" si="9"/>
        <v>3711963</v>
      </c>
      <c r="L48" s="73">
        <f t="shared" si="9"/>
        <v>8820838</v>
      </c>
      <c r="M48" s="73">
        <f t="shared" si="9"/>
        <v>5257138</v>
      </c>
      <c r="N48" s="73">
        <f t="shared" si="9"/>
        <v>17789939</v>
      </c>
      <c r="O48" s="73">
        <f t="shared" si="9"/>
        <v>9186568</v>
      </c>
      <c r="P48" s="73">
        <f t="shared" si="9"/>
        <v>6757786</v>
      </c>
      <c r="Q48" s="73">
        <f t="shared" si="9"/>
        <v>6860906</v>
      </c>
      <c r="R48" s="73">
        <f t="shared" si="9"/>
        <v>22805260</v>
      </c>
      <c r="S48" s="73">
        <f t="shared" si="9"/>
        <v>5881427</v>
      </c>
      <c r="T48" s="73">
        <f t="shared" si="9"/>
        <v>7576269</v>
      </c>
      <c r="U48" s="73">
        <f t="shared" si="9"/>
        <v>5030255</v>
      </c>
      <c r="V48" s="73">
        <f t="shared" si="9"/>
        <v>18487951</v>
      </c>
      <c r="W48" s="73">
        <f t="shared" si="9"/>
        <v>78376454</v>
      </c>
      <c r="X48" s="73">
        <f t="shared" si="9"/>
        <v>95597900</v>
      </c>
      <c r="Y48" s="73">
        <f t="shared" si="9"/>
        <v>-17221446</v>
      </c>
      <c r="Z48" s="170">
        <f>+IF(X48&lt;&gt;0,+(Y48/X48)*100,0)</f>
        <v>-18.014460568694503</v>
      </c>
      <c r="AA48" s="168">
        <f>+AA28+AA32+AA38+AA42+AA47</f>
        <v>97123124</v>
      </c>
    </row>
    <row r="49" spans="1:27" ht="12.75">
      <c r="A49" s="148" t="s">
        <v>49</v>
      </c>
      <c r="B49" s="149"/>
      <c r="C49" s="171">
        <f aca="true" t="shared" si="10" ref="C49:Y49">+C25-C48</f>
        <v>-11684797</v>
      </c>
      <c r="D49" s="171">
        <f>+D25-D48</f>
        <v>0</v>
      </c>
      <c r="E49" s="172">
        <f t="shared" si="10"/>
        <v>-8744000</v>
      </c>
      <c r="F49" s="173">
        <f t="shared" si="10"/>
        <v>-7186559</v>
      </c>
      <c r="G49" s="173">
        <f t="shared" si="10"/>
        <v>7258519</v>
      </c>
      <c r="H49" s="173">
        <f t="shared" si="10"/>
        <v>59962</v>
      </c>
      <c r="I49" s="173">
        <f t="shared" si="10"/>
        <v>-53544</v>
      </c>
      <c r="J49" s="173">
        <f t="shared" si="10"/>
        <v>7264937</v>
      </c>
      <c r="K49" s="173">
        <f t="shared" si="10"/>
        <v>-1694108</v>
      </c>
      <c r="L49" s="173">
        <f t="shared" si="10"/>
        <v>5010091</v>
      </c>
      <c r="M49" s="173">
        <f t="shared" si="10"/>
        <v>-2342458</v>
      </c>
      <c r="N49" s="173">
        <f t="shared" si="10"/>
        <v>973525</v>
      </c>
      <c r="O49" s="173">
        <f t="shared" si="10"/>
        <v>-4457539</v>
      </c>
      <c r="P49" s="173">
        <f t="shared" si="10"/>
        <v>-3083376</v>
      </c>
      <c r="Q49" s="173">
        <f t="shared" si="10"/>
        <v>298234</v>
      </c>
      <c r="R49" s="173">
        <f t="shared" si="10"/>
        <v>-7242681</v>
      </c>
      <c r="S49" s="173">
        <f t="shared" si="10"/>
        <v>-723461</v>
      </c>
      <c r="T49" s="173">
        <f t="shared" si="10"/>
        <v>-2239661</v>
      </c>
      <c r="U49" s="173">
        <f t="shared" si="10"/>
        <v>-3278211</v>
      </c>
      <c r="V49" s="173">
        <f t="shared" si="10"/>
        <v>-6241333</v>
      </c>
      <c r="W49" s="173">
        <f t="shared" si="10"/>
        <v>-5245552</v>
      </c>
      <c r="X49" s="173">
        <f>IF(F25=F48,0,X25-X48)</f>
        <v>-8744000</v>
      </c>
      <c r="Y49" s="173">
        <f t="shared" si="10"/>
        <v>3498448</v>
      </c>
      <c r="Z49" s="174">
        <f>+IF(X49&lt;&gt;0,+(Y49/X49)*100,0)</f>
        <v>-40.009698078682526</v>
      </c>
      <c r="AA49" s="171">
        <f>+AA25-AA48</f>
        <v>-7186559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2934403</v>
      </c>
      <c r="D5" s="155">
        <v>0</v>
      </c>
      <c r="E5" s="156">
        <v>3869900</v>
      </c>
      <c r="F5" s="60">
        <v>3281400</v>
      </c>
      <c r="G5" s="60">
        <v>3474913</v>
      </c>
      <c r="H5" s="60">
        <v>47110</v>
      </c>
      <c r="I5" s="60">
        <v>-42128</v>
      </c>
      <c r="J5" s="60">
        <v>3479895</v>
      </c>
      <c r="K5" s="60">
        <v>5929</v>
      </c>
      <c r="L5" s="60">
        <v>2360</v>
      </c>
      <c r="M5" s="60">
        <v>5619</v>
      </c>
      <c r="N5" s="60">
        <v>13908</v>
      </c>
      <c r="O5" s="60">
        <v>5131</v>
      </c>
      <c r="P5" s="60">
        <v>-1186</v>
      </c>
      <c r="Q5" s="60">
        <v>-240380</v>
      </c>
      <c r="R5" s="60">
        <v>-236435</v>
      </c>
      <c r="S5" s="60">
        <v>48397</v>
      </c>
      <c r="T5" s="60">
        <v>5299</v>
      </c>
      <c r="U5" s="60">
        <v>-89277</v>
      </c>
      <c r="V5" s="60">
        <v>-35581</v>
      </c>
      <c r="W5" s="60">
        <v>3221787</v>
      </c>
      <c r="X5" s="60">
        <v>3869900</v>
      </c>
      <c r="Y5" s="60">
        <v>-648113</v>
      </c>
      <c r="Z5" s="140">
        <v>-16.75</v>
      </c>
      <c r="AA5" s="155">
        <v>3281400</v>
      </c>
    </row>
    <row r="6" spans="1:27" ht="12.75">
      <c r="A6" s="181" t="s">
        <v>102</v>
      </c>
      <c r="B6" s="182"/>
      <c r="C6" s="155">
        <v>194929</v>
      </c>
      <c r="D6" s="155">
        <v>0</v>
      </c>
      <c r="E6" s="156">
        <v>134100</v>
      </c>
      <c r="F6" s="60">
        <v>220000</v>
      </c>
      <c r="G6" s="60">
        <v>24644</v>
      </c>
      <c r="H6" s="60">
        <v>24277</v>
      </c>
      <c r="I6" s="60">
        <v>24412</v>
      </c>
      <c r="J6" s="60">
        <v>73333</v>
      </c>
      <c r="K6" s="60">
        <v>35297</v>
      </c>
      <c r="L6" s="60">
        <v>33749</v>
      </c>
      <c r="M6" s="60">
        <v>33441</v>
      </c>
      <c r="N6" s="60">
        <v>102487</v>
      </c>
      <c r="O6" s="60">
        <v>33588</v>
      </c>
      <c r="P6" s="60">
        <v>32606</v>
      </c>
      <c r="Q6" s="60">
        <v>24000</v>
      </c>
      <c r="R6" s="60">
        <v>90194</v>
      </c>
      <c r="S6" s="60">
        <v>23756</v>
      </c>
      <c r="T6" s="60">
        <v>23618</v>
      </c>
      <c r="U6" s="60">
        <v>0</v>
      </c>
      <c r="V6" s="60">
        <v>47374</v>
      </c>
      <c r="W6" s="60">
        <v>313388</v>
      </c>
      <c r="X6" s="60">
        <v>134100</v>
      </c>
      <c r="Y6" s="60">
        <v>179288</v>
      </c>
      <c r="Z6" s="140">
        <v>133.7</v>
      </c>
      <c r="AA6" s="155">
        <v>220000</v>
      </c>
    </row>
    <row r="7" spans="1:27" ht="12.75">
      <c r="A7" s="183" t="s">
        <v>103</v>
      </c>
      <c r="B7" s="182"/>
      <c r="C7" s="155">
        <v>10901147</v>
      </c>
      <c r="D7" s="155">
        <v>0</v>
      </c>
      <c r="E7" s="156">
        <v>11366600</v>
      </c>
      <c r="F7" s="60">
        <v>11204400</v>
      </c>
      <c r="G7" s="60">
        <v>1051048</v>
      </c>
      <c r="H7" s="60">
        <v>1057543</v>
      </c>
      <c r="I7" s="60">
        <v>1123128</v>
      </c>
      <c r="J7" s="60">
        <v>3231719</v>
      </c>
      <c r="K7" s="60">
        <v>986722</v>
      </c>
      <c r="L7" s="60">
        <v>895800</v>
      </c>
      <c r="M7" s="60">
        <v>904865</v>
      </c>
      <c r="N7" s="60">
        <v>2787387</v>
      </c>
      <c r="O7" s="60">
        <v>958409</v>
      </c>
      <c r="P7" s="60">
        <v>1059858</v>
      </c>
      <c r="Q7" s="60">
        <v>1050562</v>
      </c>
      <c r="R7" s="60">
        <v>3068829</v>
      </c>
      <c r="S7" s="60">
        <v>949023</v>
      </c>
      <c r="T7" s="60">
        <v>855545</v>
      </c>
      <c r="U7" s="60">
        <v>958787</v>
      </c>
      <c r="V7" s="60">
        <v>2763355</v>
      </c>
      <c r="W7" s="60">
        <v>11851290</v>
      </c>
      <c r="X7" s="60">
        <v>11366600</v>
      </c>
      <c r="Y7" s="60">
        <v>484690</v>
      </c>
      <c r="Z7" s="140">
        <v>4.26</v>
      </c>
      <c r="AA7" s="155">
        <v>11204400</v>
      </c>
    </row>
    <row r="8" spans="1:27" ht="12.75">
      <c r="A8" s="183" t="s">
        <v>104</v>
      </c>
      <c r="B8" s="182"/>
      <c r="C8" s="155">
        <v>1688722</v>
      </c>
      <c r="D8" s="155">
        <v>0</v>
      </c>
      <c r="E8" s="156">
        <v>2745900</v>
      </c>
      <c r="F8" s="60">
        <v>1143400</v>
      </c>
      <c r="G8" s="60">
        <v>191124</v>
      </c>
      <c r="H8" s="60">
        <v>-97133</v>
      </c>
      <c r="I8" s="60">
        <v>72328</v>
      </c>
      <c r="J8" s="60">
        <v>166319</v>
      </c>
      <c r="K8" s="60">
        <v>76088</v>
      </c>
      <c r="L8" s="60">
        <v>72998</v>
      </c>
      <c r="M8" s="60">
        <v>116573</v>
      </c>
      <c r="N8" s="60">
        <v>265659</v>
      </c>
      <c r="O8" s="60">
        <v>60242</v>
      </c>
      <c r="P8" s="60">
        <v>138345</v>
      </c>
      <c r="Q8" s="60">
        <v>-295907</v>
      </c>
      <c r="R8" s="60">
        <v>-97320</v>
      </c>
      <c r="S8" s="60">
        <v>169736</v>
      </c>
      <c r="T8" s="60">
        <v>119266</v>
      </c>
      <c r="U8" s="60">
        <v>206872</v>
      </c>
      <c r="V8" s="60">
        <v>495874</v>
      </c>
      <c r="W8" s="60">
        <v>830532</v>
      </c>
      <c r="X8" s="60">
        <v>2786000</v>
      </c>
      <c r="Y8" s="60">
        <v>-1955468</v>
      </c>
      <c r="Z8" s="140">
        <v>-70.19</v>
      </c>
      <c r="AA8" s="155">
        <v>1143400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2117400</v>
      </c>
      <c r="F9" s="60">
        <v>2302300</v>
      </c>
      <c r="G9" s="60">
        <v>199243</v>
      </c>
      <c r="H9" s="60">
        <v>216435</v>
      </c>
      <c r="I9" s="60">
        <v>207006</v>
      </c>
      <c r="J9" s="60">
        <v>622684</v>
      </c>
      <c r="K9" s="60">
        <v>207348</v>
      </c>
      <c r="L9" s="60">
        <v>210294</v>
      </c>
      <c r="M9" s="60">
        <v>207431</v>
      </c>
      <c r="N9" s="60">
        <v>625073</v>
      </c>
      <c r="O9" s="60">
        <v>206073</v>
      </c>
      <c r="P9" s="60">
        <v>210168</v>
      </c>
      <c r="Q9" s="60">
        <v>-464119</v>
      </c>
      <c r="R9" s="60">
        <v>-47878</v>
      </c>
      <c r="S9" s="60">
        <v>132148</v>
      </c>
      <c r="T9" s="60">
        <v>118508</v>
      </c>
      <c r="U9" s="60">
        <v>209234</v>
      </c>
      <c r="V9" s="60">
        <v>459890</v>
      </c>
      <c r="W9" s="60">
        <v>1659769</v>
      </c>
      <c r="X9" s="60">
        <v>2302700</v>
      </c>
      <c r="Y9" s="60">
        <v>-642931</v>
      </c>
      <c r="Z9" s="140">
        <v>-27.92</v>
      </c>
      <c r="AA9" s="155">
        <v>2302300</v>
      </c>
    </row>
    <row r="10" spans="1:27" ht="12.75">
      <c r="A10" s="183" t="s">
        <v>106</v>
      </c>
      <c r="B10" s="182"/>
      <c r="C10" s="155">
        <v>2619752</v>
      </c>
      <c r="D10" s="155">
        <v>0</v>
      </c>
      <c r="E10" s="156">
        <v>1948100</v>
      </c>
      <c r="F10" s="54">
        <v>1489600</v>
      </c>
      <c r="G10" s="54">
        <v>174564</v>
      </c>
      <c r="H10" s="54">
        <v>50528</v>
      </c>
      <c r="I10" s="54">
        <v>119204</v>
      </c>
      <c r="J10" s="54">
        <v>344296</v>
      </c>
      <c r="K10" s="54">
        <v>164891</v>
      </c>
      <c r="L10" s="54">
        <v>114378</v>
      </c>
      <c r="M10" s="54">
        <v>110049</v>
      </c>
      <c r="N10" s="54">
        <v>389318</v>
      </c>
      <c r="O10" s="54">
        <v>111365</v>
      </c>
      <c r="P10" s="54">
        <v>108089</v>
      </c>
      <c r="Q10" s="54">
        <v>108422</v>
      </c>
      <c r="R10" s="54">
        <v>327876</v>
      </c>
      <c r="S10" s="54">
        <v>107940</v>
      </c>
      <c r="T10" s="54">
        <v>104911</v>
      </c>
      <c r="U10" s="54">
        <v>166913</v>
      </c>
      <c r="V10" s="54">
        <v>379764</v>
      </c>
      <c r="W10" s="54">
        <v>1441254</v>
      </c>
      <c r="X10" s="54">
        <v>1991000</v>
      </c>
      <c r="Y10" s="54">
        <v>-549746</v>
      </c>
      <c r="Z10" s="184">
        <v>-27.61</v>
      </c>
      <c r="AA10" s="130">
        <v>1489600</v>
      </c>
    </row>
    <row r="11" spans="1:27" ht="12.75">
      <c r="A11" s="183" t="s">
        <v>107</v>
      </c>
      <c r="B11" s="185"/>
      <c r="C11" s="155">
        <v>48268</v>
      </c>
      <c r="D11" s="155">
        <v>0</v>
      </c>
      <c r="E11" s="156">
        <v>341300</v>
      </c>
      <c r="F11" s="60">
        <v>52000</v>
      </c>
      <c r="G11" s="60">
        <v>5368</v>
      </c>
      <c r="H11" s="60">
        <v>4675</v>
      </c>
      <c r="I11" s="60">
        <v>5077</v>
      </c>
      <c r="J11" s="60">
        <v>15120</v>
      </c>
      <c r="K11" s="60">
        <v>4024</v>
      </c>
      <c r="L11" s="60">
        <v>3600</v>
      </c>
      <c r="M11" s="60">
        <v>3945</v>
      </c>
      <c r="N11" s="60">
        <v>11569</v>
      </c>
      <c r="O11" s="60">
        <v>5096</v>
      </c>
      <c r="P11" s="60">
        <v>39085</v>
      </c>
      <c r="Q11" s="60">
        <v>6791</v>
      </c>
      <c r="R11" s="60">
        <v>50972</v>
      </c>
      <c r="S11" s="60">
        <v>4006</v>
      </c>
      <c r="T11" s="60">
        <v>3736</v>
      </c>
      <c r="U11" s="60">
        <v>3677</v>
      </c>
      <c r="V11" s="60">
        <v>11419</v>
      </c>
      <c r="W11" s="60">
        <v>89080</v>
      </c>
      <c r="X11" s="60">
        <v>73000</v>
      </c>
      <c r="Y11" s="60">
        <v>16080</v>
      </c>
      <c r="Z11" s="140">
        <v>22.03</v>
      </c>
      <c r="AA11" s="155">
        <v>52000</v>
      </c>
    </row>
    <row r="12" spans="1:27" ht="12.75">
      <c r="A12" s="183" t="s">
        <v>108</v>
      </c>
      <c r="B12" s="185"/>
      <c r="C12" s="155">
        <v>1107697</v>
      </c>
      <c r="D12" s="155">
        <v>0</v>
      </c>
      <c r="E12" s="156">
        <v>812000</v>
      </c>
      <c r="F12" s="60">
        <v>1077900</v>
      </c>
      <c r="G12" s="60">
        <v>85148</v>
      </c>
      <c r="H12" s="60">
        <v>90489</v>
      </c>
      <c r="I12" s="60">
        <v>81383</v>
      </c>
      <c r="J12" s="60">
        <v>257020</v>
      </c>
      <c r="K12" s="60">
        <v>128382</v>
      </c>
      <c r="L12" s="60">
        <v>101268</v>
      </c>
      <c r="M12" s="60">
        <v>81308</v>
      </c>
      <c r="N12" s="60">
        <v>310958</v>
      </c>
      <c r="O12" s="60">
        <v>74831</v>
      </c>
      <c r="P12" s="60">
        <v>78092</v>
      </c>
      <c r="Q12" s="60">
        <v>76715</v>
      </c>
      <c r="R12" s="60">
        <v>229638</v>
      </c>
      <c r="S12" s="60">
        <v>170193</v>
      </c>
      <c r="T12" s="60">
        <v>75425</v>
      </c>
      <c r="U12" s="60">
        <v>57140</v>
      </c>
      <c r="V12" s="60">
        <v>302758</v>
      </c>
      <c r="W12" s="60">
        <v>1100374</v>
      </c>
      <c r="X12" s="60">
        <v>812000</v>
      </c>
      <c r="Y12" s="60">
        <v>288374</v>
      </c>
      <c r="Z12" s="140">
        <v>35.51</v>
      </c>
      <c r="AA12" s="155">
        <v>1077900</v>
      </c>
    </row>
    <row r="13" spans="1:27" ht="12.75">
      <c r="A13" s="181" t="s">
        <v>109</v>
      </c>
      <c r="B13" s="185"/>
      <c r="C13" s="155">
        <v>1270010</v>
      </c>
      <c r="D13" s="155">
        <v>0</v>
      </c>
      <c r="E13" s="156">
        <v>906100</v>
      </c>
      <c r="F13" s="60">
        <v>833100</v>
      </c>
      <c r="G13" s="60">
        <v>0</v>
      </c>
      <c r="H13" s="60">
        <v>134689</v>
      </c>
      <c r="I13" s="60">
        <v>110693</v>
      </c>
      <c r="J13" s="60">
        <v>245382</v>
      </c>
      <c r="K13" s="60">
        <v>0</v>
      </c>
      <c r="L13" s="60">
        <v>106778</v>
      </c>
      <c r="M13" s="60">
        <v>60092</v>
      </c>
      <c r="N13" s="60">
        <v>166870</v>
      </c>
      <c r="O13" s="60">
        <v>68457</v>
      </c>
      <c r="P13" s="60">
        <v>31100</v>
      </c>
      <c r="Q13" s="60">
        <v>34521</v>
      </c>
      <c r="R13" s="60">
        <v>134078</v>
      </c>
      <c r="S13" s="60">
        <v>43417</v>
      </c>
      <c r="T13" s="60">
        <v>64247</v>
      </c>
      <c r="U13" s="60">
        <v>73281</v>
      </c>
      <c r="V13" s="60">
        <v>180945</v>
      </c>
      <c r="W13" s="60">
        <v>727275</v>
      </c>
      <c r="X13" s="60">
        <v>906100</v>
      </c>
      <c r="Y13" s="60">
        <v>-178825</v>
      </c>
      <c r="Z13" s="140">
        <v>-19.74</v>
      </c>
      <c r="AA13" s="155">
        <v>833100</v>
      </c>
    </row>
    <row r="14" spans="1:27" ht="12.75">
      <c r="A14" s="181" t="s">
        <v>110</v>
      </c>
      <c r="B14" s="185"/>
      <c r="C14" s="155">
        <v>159379</v>
      </c>
      <c r="D14" s="155">
        <v>0</v>
      </c>
      <c r="E14" s="156">
        <v>213200</v>
      </c>
      <c r="F14" s="60">
        <v>10000</v>
      </c>
      <c r="G14" s="60">
        <v>9071</v>
      </c>
      <c r="H14" s="60">
        <v>-101689</v>
      </c>
      <c r="I14" s="60">
        <v>15152</v>
      </c>
      <c r="J14" s="60">
        <v>-77466</v>
      </c>
      <c r="K14" s="60">
        <v>33696</v>
      </c>
      <c r="L14" s="60">
        <v>15811</v>
      </c>
      <c r="M14" s="60">
        <v>17383</v>
      </c>
      <c r="N14" s="60">
        <v>66890</v>
      </c>
      <c r="O14" s="60">
        <v>17209</v>
      </c>
      <c r="P14" s="60">
        <v>18320</v>
      </c>
      <c r="Q14" s="60">
        <v>-47413</v>
      </c>
      <c r="R14" s="60">
        <v>-11884</v>
      </c>
      <c r="S14" s="60">
        <v>14685</v>
      </c>
      <c r="T14" s="60">
        <v>20312</v>
      </c>
      <c r="U14" s="60">
        <v>35529</v>
      </c>
      <c r="V14" s="60">
        <v>70526</v>
      </c>
      <c r="W14" s="60">
        <v>48066</v>
      </c>
      <c r="X14" s="60">
        <v>213200</v>
      </c>
      <c r="Y14" s="60">
        <v>-165134</v>
      </c>
      <c r="Z14" s="140">
        <v>-77.45</v>
      </c>
      <c r="AA14" s="155">
        <v>10000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19962608</v>
      </c>
      <c r="D16" s="155">
        <v>0</v>
      </c>
      <c r="E16" s="156">
        <v>36736800</v>
      </c>
      <c r="F16" s="60">
        <v>35822600</v>
      </c>
      <c r="G16" s="60">
        <v>0</v>
      </c>
      <c r="H16" s="60">
        <v>6122166</v>
      </c>
      <c r="I16" s="60">
        <v>6121710</v>
      </c>
      <c r="J16" s="60">
        <v>12243876</v>
      </c>
      <c r="K16" s="60">
        <v>278</v>
      </c>
      <c r="L16" s="60">
        <v>6122174</v>
      </c>
      <c r="M16" s="60">
        <v>178</v>
      </c>
      <c r="N16" s="60">
        <v>6122630</v>
      </c>
      <c r="O16" s="60">
        <v>3061243</v>
      </c>
      <c r="P16" s="60">
        <v>3061238</v>
      </c>
      <c r="Q16" s="60">
        <v>3061162</v>
      </c>
      <c r="R16" s="60">
        <v>9183643</v>
      </c>
      <c r="S16" s="60">
        <v>3061000</v>
      </c>
      <c r="T16" s="60">
        <v>3064500</v>
      </c>
      <c r="U16" s="60">
        <v>12284</v>
      </c>
      <c r="V16" s="60">
        <v>6137784</v>
      </c>
      <c r="W16" s="60">
        <v>33687933</v>
      </c>
      <c r="X16" s="60">
        <v>36736800</v>
      </c>
      <c r="Y16" s="60">
        <v>-3048867</v>
      </c>
      <c r="Z16" s="140">
        <v>-8.3</v>
      </c>
      <c r="AA16" s="155">
        <v>35822600</v>
      </c>
    </row>
    <row r="17" spans="1:27" ht="12.75">
      <c r="A17" s="181" t="s">
        <v>113</v>
      </c>
      <c r="B17" s="185"/>
      <c r="C17" s="155">
        <v>196698</v>
      </c>
      <c r="D17" s="155">
        <v>0</v>
      </c>
      <c r="E17" s="156">
        <v>272900</v>
      </c>
      <c r="F17" s="60">
        <v>298200</v>
      </c>
      <c r="G17" s="60">
        <v>112712</v>
      </c>
      <c r="H17" s="60">
        <v>86758</v>
      </c>
      <c r="I17" s="60">
        <v>83207</v>
      </c>
      <c r="J17" s="60">
        <v>282677</v>
      </c>
      <c r="K17" s="60">
        <v>83221</v>
      </c>
      <c r="L17" s="60">
        <v>82804</v>
      </c>
      <c r="M17" s="60">
        <v>62566</v>
      </c>
      <c r="N17" s="60">
        <v>228591</v>
      </c>
      <c r="O17" s="60">
        <v>84348</v>
      </c>
      <c r="P17" s="60">
        <v>81217</v>
      </c>
      <c r="Q17" s="60">
        <v>119903</v>
      </c>
      <c r="R17" s="60">
        <v>285468</v>
      </c>
      <c r="S17" s="60">
        <v>96347</v>
      </c>
      <c r="T17" s="60">
        <v>138318</v>
      </c>
      <c r="U17" s="60">
        <v>101161</v>
      </c>
      <c r="V17" s="60">
        <v>335826</v>
      </c>
      <c r="W17" s="60">
        <v>1132562</v>
      </c>
      <c r="X17" s="60">
        <v>272900</v>
      </c>
      <c r="Y17" s="60">
        <v>859662</v>
      </c>
      <c r="Z17" s="140">
        <v>315.01</v>
      </c>
      <c r="AA17" s="155">
        <v>298200</v>
      </c>
    </row>
    <row r="18" spans="1:27" ht="12.75">
      <c r="A18" s="183" t="s">
        <v>114</v>
      </c>
      <c r="B18" s="182"/>
      <c r="C18" s="155">
        <v>142351</v>
      </c>
      <c r="D18" s="155">
        <v>0</v>
      </c>
      <c r="E18" s="156">
        <v>106600</v>
      </c>
      <c r="F18" s="60">
        <v>106600</v>
      </c>
      <c r="G18" s="60">
        <v>10600</v>
      </c>
      <c r="H18" s="60">
        <v>12495</v>
      </c>
      <c r="I18" s="60">
        <v>4177</v>
      </c>
      <c r="J18" s="60">
        <v>27272</v>
      </c>
      <c r="K18" s="60">
        <v>12512</v>
      </c>
      <c r="L18" s="60">
        <v>6241</v>
      </c>
      <c r="M18" s="60">
        <v>8612</v>
      </c>
      <c r="N18" s="60">
        <v>27365</v>
      </c>
      <c r="O18" s="60">
        <v>7011</v>
      </c>
      <c r="P18" s="60">
        <v>15236</v>
      </c>
      <c r="Q18" s="60">
        <v>12826</v>
      </c>
      <c r="R18" s="60">
        <v>35073</v>
      </c>
      <c r="S18" s="60">
        <v>6960</v>
      </c>
      <c r="T18" s="60">
        <v>17249</v>
      </c>
      <c r="U18" s="60">
        <v>13243</v>
      </c>
      <c r="V18" s="60">
        <v>37452</v>
      </c>
      <c r="W18" s="60">
        <v>127162</v>
      </c>
      <c r="X18" s="60">
        <v>106600</v>
      </c>
      <c r="Y18" s="60">
        <v>20562</v>
      </c>
      <c r="Z18" s="140">
        <v>19.29</v>
      </c>
      <c r="AA18" s="155">
        <v>106600</v>
      </c>
    </row>
    <row r="19" spans="1:27" ht="12.75">
      <c r="A19" s="181" t="s">
        <v>34</v>
      </c>
      <c r="B19" s="185"/>
      <c r="C19" s="155">
        <v>17133404</v>
      </c>
      <c r="D19" s="155">
        <v>0</v>
      </c>
      <c r="E19" s="156">
        <v>16792800</v>
      </c>
      <c r="F19" s="60">
        <v>20806424</v>
      </c>
      <c r="G19" s="60">
        <v>5219000</v>
      </c>
      <c r="H19" s="60">
        <v>327000</v>
      </c>
      <c r="I19" s="60">
        <v>-1970</v>
      </c>
      <c r="J19" s="60">
        <v>5544030</v>
      </c>
      <c r="K19" s="60">
        <v>273888</v>
      </c>
      <c r="L19" s="60">
        <v>2258801</v>
      </c>
      <c r="M19" s="60">
        <v>286234</v>
      </c>
      <c r="N19" s="60">
        <v>2818923</v>
      </c>
      <c r="O19" s="60">
        <v>31184</v>
      </c>
      <c r="P19" s="60">
        <v>-1289421</v>
      </c>
      <c r="Q19" s="60">
        <v>3486364</v>
      </c>
      <c r="R19" s="60">
        <v>2228127</v>
      </c>
      <c r="S19" s="60">
        <v>124870</v>
      </c>
      <c r="T19" s="60">
        <v>193097</v>
      </c>
      <c r="U19" s="60">
        <v>-820</v>
      </c>
      <c r="V19" s="60">
        <v>317147</v>
      </c>
      <c r="W19" s="60">
        <v>10908227</v>
      </c>
      <c r="X19" s="60">
        <v>16792800</v>
      </c>
      <c r="Y19" s="60">
        <v>-5884573</v>
      </c>
      <c r="Z19" s="140">
        <v>-35.04</v>
      </c>
      <c r="AA19" s="155">
        <v>20806424</v>
      </c>
    </row>
    <row r="20" spans="1:27" ht="12.75">
      <c r="A20" s="181" t="s">
        <v>35</v>
      </c>
      <c r="B20" s="185"/>
      <c r="C20" s="155">
        <v>397318</v>
      </c>
      <c r="D20" s="155">
        <v>0</v>
      </c>
      <c r="E20" s="156">
        <v>331000</v>
      </c>
      <c r="F20" s="54">
        <v>608700</v>
      </c>
      <c r="G20" s="54">
        <v>9200</v>
      </c>
      <c r="H20" s="54">
        <v>41999</v>
      </c>
      <c r="I20" s="54">
        <v>50885</v>
      </c>
      <c r="J20" s="54">
        <v>102084</v>
      </c>
      <c r="K20" s="54">
        <v>5579</v>
      </c>
      <c r="L20" s="54">
        <v>11291</v>
      </c>
      <c r="M20" s="54">
        <v>-278</v>
      </c>
      <c r="N20" s="54">
        <v>16592</v>
      </c>
      <c r="O20" s="54">
        <v>3933</v>
      </c>
      <c r="P20" s="54">
        <v>6112</v>
      </c>
      <c r="Q20" s="54">
        <v>16131</v>
      </c>
      <c r="R20" s="54">
        <v>26176</v>
      </c>
      <c r="S20" s="54">
        <v>4976</v>
      </c>
      <c r="T20" s="54">
        <v>4037</v>
      </c>
      <c r="U20" s="54">
        <v>4020</v>
      </c>
      <c r="V20" s="54">
        <v>13033</v>
      </c>
      <c r="W20" s="54">
        <v>157885</v>
      </c>
      <c r="X20" s="54">
        <v>331000</v>
      </c>
      <c r="Y20" s="54">
        <v>-173115</v>
      </c>
      <c r="Z20" s="184">
        <v>-52.3</v>
      </c>
      <c r="AA20" s="130">
        <v>608700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58756686</v>
      </c>
      <c r="D22" s="188">
        <f>SUM(D5:D21)</f>
        <v>0</v>
      </c>
      <c r="E22" s="189">
        <f t="shared" si="0"/>
        <v>78694700</v>
      </c>
      <c r="F22" s="190">
        <f t="shared" si="0"/>
        <v>79256624</v>
      </c>
      <c r="G22" s="190">
        <f t="shared" si="0"/>
        <v>10566635</v>
      </c>
      <c r="H22" s="190">
        <f t="shared" si="0"/>
        <v>8017342</v>
      </c>
      <c r="I22" s="190">
        <f t="shared" si="0"/>
        <v>7974264</v>
      </c>
      <c r="J22" s="190">
        <f t="shared" si="0"/>
        <v>26558241</v>
      </c>
      <c r="K22" s="190">
        <f t="shared" si="0"/>
        <v>2017855</v>
      </c>
      <c r="L22" s="190">
        <f t="shared" si="0"/>
        <v>10038347</v>
      </c>
      <c r="M22" s="190">
        <f t="shared" si="0"/>
        <v>1898018</v>
      </c>
      <c r="N22" s="190">
        <f t="shared" si="0"/>
        <v>13954220</v>
      </c>
      <c r="O22" s="190">
        <f t="shared" si="0"/>
        <v>4728120</v>
      </c>
      <c r="P22" s="190">
        <f t="shared" si="0"/>
        <v>3588859</v>
      </c>
      <c r="Q22" s="190">
        <f t="shared" si="0"/>
        <v>6949578</v>
      </c>
      <c r="R22" s="190">
        <f t="shared" si="0"/>
        <v>15266557</v>
      </c>
      <c r="S22" s="190">
        <f t="shared" si="0"/>
        <v>4957454</v>
      </c>
      <c r="T22" s="190">
        <f t="shared" si="0"/>
        <v>4808068</v>
      </c>
      <c r="U22" s="190">
        <f t="shared" si="0"/>
        <v>1752044</v>
      </c>
      <c r="V22" s="190">
        <f t="shared" si="0"/>
        <v>11517566</v>
      </c>
      <c r="W22" s="190">
        <f t="shared" si="0"/>
        <v>67296584</v>
      </c>
      <c r="X22" s="190">
        <f t="shared" si="0"/>
        <v>78694700</v>
      </c>
      <c r="Y22" s="190">
        <f t="shared" si="0"/>
        <v>-11398116</v>
      </c>
      <c r="Z22" s="191">
        <f>+IF(X22&lt;&gt;0,+(Y22/X22)*100,0)</f>
        <v>-14.483969060178131</v>
      </c>
      <c r="AA22" s="188">
        <f>SUM(AA5:AA21)</f>
        <v>79256624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15022408</v>
      </c>
      <c r="D25" s="155">
        <v>0</v>
      </c>
      <c r="E25" s="156">
        <v>20664400</v>
      </c>
      <c r="F25" s="60">
        <v>20542700</v>
      </c>
      <c r="G25" s="60">
        <v>1416244</v>
      </c>
      <c r="H25" s="60">
        <v>1668993</v>
      </c>
      <c r="I25" s="60">
        <v>1695344</v>
      </c>
      <c r="J25" s="60">
        <v>4780581</v>
      </c>
      <c r="K25" s="60">
        <v>1385467</v>
      </c>
      <c r="L25" s="60">
        <v>1606150</v>
      </c>
      <c r="M25" s="60">
        <v>1554881</v>
      </c>
      <c r="N25" s="60">
        <v>4546498</v>
      </c>
      <c r="O25" s="60">
        <v>1604834</v>
      </c>
      <c r="P25" s="60">
        <v>1595946</v>
      </c>
      <c r="Q25" s="60">
        <v>1481307</v>
      </c>
      <c r="R25" s="60">
        <v>4682087</v>
      </c>
      <c r="S25" s="60">
        <v>1503634</v>
      </c>
      <c r="T25" s="60">
        <v>1515944</v>
      </c>
      <c r="U25" s="60">
        <v>1554554</v>
      </c>
      <c r="V25" s="60">
        <v>4574132</v>
      </c>
      <c r="W25" s="60">
        <v>18583298</v>
      </c>
      <c r="X25" s="60">
        <v>20664400</v>
      </c>
      <c r="Y25" s="60">
        <v>-2081102</v>
      </c>
      <c r="Z25" s="140">
        <v>-10.07</v>
      </c>
      <c r="AA25" s="155">
        <v>20542700</v>
      </c>
    </row>
    <row r="26" spans="1:27" ht="12.75">
      <c r="A26" s="183" t="s">
        <v>38</v>
      </c>
      <c r="B26" s="182"/>
      <c r="C26" s="155">
        <v>2518027</v>
      </c>
      <c r="D26" s="155">
        <v>0</v>
      </c>
      <c r="E26" s="156">
        <v>2618500</v>
      </c>
      <c r="F26" s="60">
        <v>2618500</v>
      </c>
      <c r="G26" s="60">
        <v>203926</v>
      </c>
      <c r="H26" s="60">
        <v>167743</v>
      </c>
      <c r="I26" s="60">
        <v>275213</v>
      </c>
      <c r="J26" s="60">
        <v>646882</v>
      </c>
      <c r="K26" s="60">
        <v>200701</v>
      </c>
      <c r="L26" s="60">
        <v>200701</v>
      </c>
      <c r="M26" s="60">
        <v>200701</v>
      </c>
      <c r="N26" s="60">
        <v>602103</v>
      </c>
      <c r="O26" s="60">
        <v>200701</v>
      </c>
      <c r="P26" s="60">
        <v>200701</v>
      </c>
      <c r="Q26" s="60">
        <v>202737</v>
      </c>
      <c r="R26" s="60">
        <v>604139</v>
      </c>
      <c r="S26" s="60">
        <v>200701</v>
      </c>
      <c r="T26" s="60">
        <v>240518</v>
      </c>
      <c r="U26" s="60">
        <v>206778</v>
      </c>
      <c r="V26" s="60">
        <v>647997</v>
      </c>
      <c r="W26" s="60">
        <v>2501121</v>
      </c>
      <c r="X26" s="60">
        <v>2618500</v>
      </c>
      <c r="Y26" s="60">
        <v>-117379</v>
      </c>
      <c r="Z26" s="140">
        <v>-4.48</v>
      </c>
      <c r="AA26" s="155">
        <v>2618500</v>
      </c>
    </row>
    <row r="27" spans="1:27" ht="12.75">
      <c r="A27" s="183" t="s">
        <v>118</v>
      </c>
      <c r="B27" s="182"/>
      <c r="C27" s="155">
        <v>14310946</v>
      </c>
      <c r="D27" s="155">
        <v>0</v>
      </c>
      <c r="E27" s="156">
        <v>25424400</v>
      </c>
      <c r="F27" s="60">
        <v>25251400</v>
      </c>
      <c r="G27" s="60">
        <v>0</v>
      </c>
      <c r="H27" s="60">
        <v>4200000</v>
      </c>
      <c r="I27" s="60">
        <v>4200000</v>
      </c>
      <c r="J27" s="60">
        <v>8400000</v>
      </c>
      <c r="K27" s="60">
        <v>0</v>
      </c>
      <c r="L27" s="60">
        <v>4200000</v>
      </c>
      <c r="M27" s="60">
        <v>0</v>
      </c>
      <c r="N27" s="60">
        <v>4200000</v>
      </c>
      <c r="O27" s="60">
        <v>2100000</v>
      </c>
      <c r="P27" s="60">
        <v>2100000</v>
      </c>
      <c r="Q27" s="60">
        <v>2100000</v>
      </c>
      <c r="R27" s="60">
        <v>6300000</v>
      </c>
      <c r="S27" s="60">
        <v>2100000</v>
      </c>
      <c r="T27" s="60">
        <v>2100000</v>
      </c>
      <c r="U27" s="60">
        <v>72360</v>
      </c>
      <c r="V27" s="60">
        <v>4272360</v>
      </c>
      <c r="W27" s="60">
        <v>23172360</v>
      </c>
      <c r="X27" s="60">
        <v>25424400</v>
      </c>
      <c r="Y27" s="60">
        <v>-2252040</v>
      </c>
      <c r="Z27" s="140">
        <v>-8.86</v>
      </c>
      <c r="AA27" s="155">
        <v>25251400</v>
      </c>
    </row>
    <row r="28" spans="1:27" ht="12.75">
      <c r="A28" s="183" t="s">
        <v>39</v>
      </c>
      <c r="B28" s="182"/>
      <c r="C28" s="155">
        <v>7335166</v>
      </c>
      <c r="D28" s="155">
        <v>0</v>
      </c>
      <c r="E28" s="156">
        <v>8904300</v>
      </c>
      <c r="F28" s="60">
        <v>12472500</v>
      </c>
      <c r="G28" s="60">
        <v>-339</v>
      </c>
      <c r="H28" s="60">
        <v>54962</v>
      </c>
      <c r="I28" s="60">
        <v>0</v>
      </c>
      <c r="J28" s="60">
        <v>54623</v>
      </c>
      <c r="K28" s="60">
        <v>1642</v>
      </c>
      <c r="L28" s="60">
        <v>0</v>
      </c>
      <c r="M28" s="60">
        <v>-1642</v>
      </c>
      <c r="N28" s="60">
        <v>0</v>
      </c>
      <c r="O28" s="60">
        <v>4169966</v>
      </c>
      <c r="P28" s="60">
        <v>595224</v>
      </c>
      <c r="Q28" s="60">
        <v>595224</v>
      </c>
      <c r="R28" s="60">
        <v>5360414</v>
      </c>
      <c r="S28" s="60">
        <v>595224</v>
      </c>
      <c r="T28" s="60">
        <v>595307</v>
      </c>
      <c r="U28" s="60">
        <v>22819</v>
      </c>
      <c r="V28" s="60">
        <v>1213350</v>
      </c>
      <c r="W28" s="60">
        <v>6628387</v>
      </c>
      <c r="X28" s="60">
        <v>8904300</v>
      </c>
      <c r="Y28" s="60">
        <v>-2275913</v>
      </c>
      <c r="Z28" s="140">
        <v>-25.56</v>
      </c>
      <c r="AA28" s="155">
        <v>12472500</v>
      </c>
    </row>
    <row r="29" spans="1:27" ht="12.75">
      <c r="A29" s="183" t="s">
        <v>40</v>
      </c>
      <c r="B29" s="182"/>
      <c r="C29" s="155">
        <v>164313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7487051</v>
      </c>
      <c r="D30" s="155">
        <v>0</v>
      </c>
      <c r="E30" s="156">
        <v>8713100</v>
      </c>
      <c r="F30" s="60">
        <v>7500000</v>
      </c>
      <c r="G30" s="60">
        <v>819115</v>
      </c>
      <c r="H30" s="60">
        <v>955928</v>
      </c>
      <c r="I30" s="60">
        <v>107163</v>
      </c>
      <c r="J30" s="60">
        <v>1882206</v>
      </c>
      <c r="K30" s="60">
        <v>703348</v>
      </c>
      <c r="L30" s="60">
        <v>997310</v>
      </c>
      <c r="M30" s="60">
        <v>524197</v>
      </c>
      <c r="N30" s="60">
        <v>2224855</v>
      </c>
      <c r="O30" s="60">
        <v>548346</v>
      </c>
      <c r="P30" s="60">
        <v>551017</v>
      </c>
      <c r="Q30" s="60">
        <v>500432</v>
      </c>
      <c r="R30" s="60">
        <v>1599795</v>
      </c>
      <c r="S30" s="60">
        <v>0</v>
      </c>
      <c r="T30" s="60">
        <v>1007038</v>
      </c>
      <c r="U30" s="60">
        <v>68570</v>
      </c>
      <c r="V30" s="60">
        <v>1075608</v>
      </c>
      <c r="W30" s="60">
        <v>6782464</v>
      </c>
      <c r="X30" s="60">
        <v>8713100</v>
      </c>
      <c r="Y30" s="60">
        <v>-1930636</v>
      </c>
      <c r="Z30" s="140">
        <v>-22.16</v>
      </c>
      <c r="AA30" s="155">
        <v>7500000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9590</v>
      </c>
      <c r="D32" s="155">
        <v>0</v>
      </c>
      <c r="E32" s="156">
        <v>7764500</v>
      </c>
      <c r="F32" s="60">
        <v>7764500</v>
      </c>
      <c r="G32" s="60">
        <v>51713</v>
      </c>
      <c r="H32" s="60">
        <v>48333</v>
      </c>
      <c r="I32" s="60">
        <v>404168</v>
      </c>
      <c r="J32" s="60">
        <v>504214</v>
      </c>
      <c r="K32" s="60">
        <v>205104</v>
      </c>
      <c r="L32" s="60">
        <v>347923</v>
      </c>
      <c r="M32" s="60">
        <v>567813</v>
      </c>
      <c r="N32" s="60">
        <v>1120840</v>
      </c>
      <c r="O32" s="60">
        <v>67670</v>
      </c>
      <c r="P32" s="60">
        <v>494850</v>
      </c>
      <c r="Q32" s="60">
        <v>285189</v>
      </c>
      <c r="R32" s="60">
        <v>847709</v>
      </c>
      <c r="S32" s="60">
        <v>283957</v>
      </c>
      <c r="T32" s="60">
        <v>249668</v>
      </c>
      <c r="U32" s="60">
        <v>66874</v>
      </c>
      <c r="V32" s="60">
        <v>600499</v>
      </c>
      <c r="W32" s="60">
        <v>3073262</v>
      </c>
      <c r="X32" s="60">
        <v>7764500</v>
      </c>
      <c r="Y32" s="60">
        <v>-4691238</v>
      </c>
      <c r="Z32" s="140">
        <v>-60.42</v>
      </c>
      <c r="AA32" s="155">
        <v>7764500</v>
      </c>
    </row>
    <row r="33" spans="1:27" ht="12.75">
      <c r="A33" s="183" t="s">
        <v>42</v>
      </c>
      <c r="B33" s="182"/>
      <c r="C33" s="155">
        <v>32405414</v>
      </c>
      <c r="D33" s="155">
        <v>0</v>
      </c>
      <c r="E33" s="156">
        <v>4558800</v>
      </c>
      <c r="F33" s="60">
        <v>4618800</v>
      </c>
      <c r="G33" s="60">
        <v>341166</v>
      </c>
      <c r="H33" s="60">
        <v>-2964</v>
      </c>
      <c r="I33" s="60">
        <v>308691</v>
      </c>
      <c r="J33" s="60">
        <v>646893</v>
      </c>
      <c r="K33" s="60">
        <v>244960</v>
      </c>
      <c r="L33" s="60">
        <v>310244</v>
      </c>
      <c r="M33" s="60">
        <v>87857</v>
      </c>
      <c r="N33" s="60">
        <v>643061</v>
      </c>
      <c r="O33" s="60">
        <v>143066</v>
      </c>
      <c r="P33" s="60">
        <v>183433</v>
      </c>
      <c r="Q33" s="60">
        <v>295921</v>
      </c>
      <c r="R33" s="60">
        <v>622420</v>
      </c>
      <c r="S33" s="60">
        <v>193195</v>
      </c>
      <c r="T33" s="60">
        <v>334556</v>
      </c>
      <c r="U33" s="60">
        <v>591496</v>
      </c>
      <c r="V33" s="60">
        <v>1119247</v>
      </c>
      <c r="W33" s="60">
        <v>3031621</v>
      </c>
      <c r="X33" s="60">
        <v>4558800</v>
      </c>
      <c r="Y33" s="60">
        <v>-1527179</v>
      </c>
      <c r="Z33" s="140">
        <v>-33.5</v>
      </c>
      <c r="AA33" s="155">
        <v>4618800</v>
      </c>
    </row>
    <row r="34" spans="1:27" ht="12.75">
      <c r="A34" s="183" t="s">
        <v>43</v>
      </c>
      <c r="B34" s="182"/>
      <c r="C34" s="155">
        <v>21734812</v>
      </c>
      <c r="D34" s="155">
        <v>0</v>
      </c>
      <c r="E34" s="156">
        <v>16949900</v>
      </c>
      <c r="F34" s="60">
        <v>16354724</v>
      </c>
      <c r="G34" s="60">
        <v>476291</v>
      </c>
      <c r="H34" s="60">
        <v>864385</v>
      </c>
      <c r="I34" s="60">
        <v>1037229</v>
      </c>
      <c r="J34" s="60">
        <v>2377905</v>
      </c>
      <c r="K34" s="60">
        <v>970741</v>
      </c>
      <c r="L34" s="60">
        <v>1158510</v>
      </c>
      <c r="M34" s="60">
        <v>2323331</v>
      </c>
      <c r="N34" s="60">
        <v>4452582</v>
      </c>
      <c r="O34" s="60">
        <v>351985</v>
      </c>
      <c r="P34" s="60">
        <v>1036615</v>
      </c>
      <c r="Q34" s="60">
        <v>1400096</v>
      </c>
      <c r="R34" s="60">
        <v>2788696</v>
      </c>
      <c r="S34" s="60">
        <v>1004716</v>
      </c>
      <c r="T34" s="60">
        <v>1533238</v>
      </c>
      <c r="U34" s="60">
        <v>2446804</v>
      </c>
      <c r="V34" s="60">
        <v>4984758</v>
      </c>
      <c r="W34" s="60">
        <v>14603941</v>
      </c>
      <c r="X34" s="60">
        <v>16949900</v>
      </c>
      <c r="Y34" s="60">
        <v>-2345959</v>
      </c>
      <c r="Z34" s="140">
        <v>-13.84</v>
      </c>
      <c r="AA34" s="155">
        <v>16354724</v>
      </c>
    </row>
    <row r="35" spans="1:27" ht="12.75">
      <c r="A35" s="181" t="s">
        <v>122</v>
      </c>
      <c r="B35" s="185"/>
      <c r="C35" s="155">
        <v>6936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100994663</v>
      </c>
      <c r="D36" s="188">
        <f>SUM(D25:D35)</f>
        <v>0</v>
      </c>
      <c r="E36" s="189">
        <f t="shared" si="1"/>
        <v>95597900</v>
      </c>
      <c r="F36" s="190">
        <f t="shared" si="1"/>
        <v>97123124</v>
      </c>
      <c r="G36" s="190">
        <f t="shared" si="1"/>
        <v>3308116</v>
      </c>
      <c r="H36" s="190">
        <f t="shared" si="1"/>
        <v>7957380</v>
      </c>
      <c r="I36" s="190">
        <f t="shared" si="1"/>
        <v>8027808</v>
      </c>
      <c r="J36" s="190">
        <f t="shared" si="1"/>
        <v>19293304</v>
      </c>
      <c r="K36" s="190">
        <f t="shared" si="1"/>
        <v>3711963</v>
      </c>
      <c r="L36" s="190">
        <f t="shared" si="1"/>
        <v>8820838</v>
      </c>
      <c r="M36" s="190">
        <f t="shared" si="1"/>
        <v>5257138</v>
      </c>
      <c r="N36" s="190">
        <f t="shared" si="1"/>
        <v>17789939</v>
      </c>
      <c r="O36" s="190">
        <f t="shared" si="1"/>
        <v>9186568</v>
      </c>
      <c r="P36" s="190">
        <f t="shared" si="1"/>
        <v>6757786</v>
      </c>
      <c r="Q36" s="190">
        <f t="shared" si="1"/>
        <v>6860906</v>
      </c>
      <c r="R36" s="190">
        <f t="shared" si="1"/>
        <v>22805260</v>
      </c>
      <c r="S36" s="190">
        <f t="shared" si="1"/>
        <v>5881427</v>
      </c>
      <c r="T36" s="190">
        <f t="shared" si="1"/>
        <v>7576269</v>
      </c>
      <c r="U36" s="190">
        <f t="shared" si="1"/>
        <v>5030255</v>
      </c>
      <c r="V36" s="190">
        <f t="shared" si="1"/>
        <v>18487951</v>
      </c>
      <c r="W36" s="190">
        <f t="shared" si="1"/>
        <v>78376454</v>
      </c>
      <c r="X36" s="190">
        <f t="shared" si="1"/>
        <v>95597900</v>
      </c>
      <c r="Y36" s="190">
        <f t="shared" si="1"/>
        <v>-17221446</v>
      </c>
      <c r="Z36" s="191">
        <f>+IF(X36&lt;&gt;0,+(Y36/X36)*100,0)</f>
        <v>-18.014460568694503</v>
      </c>
      <c r="AA36" s="188">
        <f>SUM(AA25:AA35)</f>
        <v>97123124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-42237977</v>
      </c>
      <c r="D38" s="199">
        <f>+D22-D36</f>
        <v>0</v>
      </c>
      <c r="E38" s="200">
        <f t="shared" si="2"/>
        <v>-16903200</v>
      </c>
      <c r="F38" s="106">
        <f t="shared" si="2"/>
        <v>-17866500</v>
      </c>
      <c r="G38" s="106">
        <f t="shared" si="2"/>
        <v>7258519</v>
      </c>
      <c r="H38" s="106">
        <f t="shared" si="2"/>
        <v>59962</v>
      </c>
      <c r="I38" s="106">
        <f t="shared" si="2"/>
        <v>-53544</v>
      </c>
      <c r="J38" s="106">
        <f t="shared" si="2"/>
        <v>7264937</v>
      </c>
      <c r="K38" s="106">
        <f t="shared" si="2"/>
        <v>-1694108</v>
      </c>
      <c r="L38" s="106">
        <f t="shared" si="2"/>
        <v>1217509</v>
      </c>
      <c r="M38" s="106">
        <f t="shared" si="2"/>
        <v>-3359120</v>
      </c>
      <c r="N38" s="106">
        <f t="shared" si="2"/>
        <v>-3835719</v>
      </c>
      <c r="O38" s="106">
        <f t="shared" si="2"/>
        <v>-4458448</v>
      </c>
      <c r="P38" s="106">
        <f t="shared" si="2"/>
        <v>-3168927</v>
      </c>
      <c r="Q38" s="106">
        <f t="shared" si="2"/>
        <v>88672</v>
      </c>
      <c r="R38" s="106">
        <f t="shared" si="2"/>
        <v>-7538703</v>
      </c>
      <c r="S38" s="106">
        <f t="shared" si="2"/>
        <v>-923973</v>
      </c>
      <c r="T38" s="106">
        <f t="shared" si="2"/>
        <v>-2768201</v>
      </c>
      <c r="U38" s="106">
        <f t="shared" si="2"/>
        <v>-3278211</v>
      </c>
      <c r="V38" s="106">
        <f t="shared" si="2"/>
        <v>-6970385</v>
      </c>
      <c r="W38" s="106">
        <f t="shared" si="2"/>
        <v>-11079870</v>
      </c>
      <c r="X38" s="106">
        <f>IF(F22=F36,0,X22-X36)</f>
        <v>-16903200</v>
      </c>
      <c r="Y38" s="106">
        <f t="shared" si="2"/>
        <v>5823330</v>
      </c>
      <c r="Z38" s="201">
        <f>+IF(X38&lt;&gt;0,+(Y38/X38)*100,0)</f>
        <v>-34.45105068862701</v>
      </c>
      <c r="AA38" s="199">
        <f>+AA22-AA36</f>
        <v>-17866500</v>
      </c>
    </row>
    <row r="39" spans="1:27" ht="12.75">
      <c r="A39" s="181" t="s">
        <v>46</v>
      </c>
      <c r="B39" s="185"/>
      <c r="C39" s="155">
        <v>30553180</v>
      </c>
      <c r="D39" s="155">
        <v>0</v>
      </c>
      <c r="E39" s="156">
        <v>8159200</v>
      </c>
      <c r="F39" s="60">
        <v>10679941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3792582</v>
      </c>
      <c r="M39" s="60">
        <v>1016662</v>
      </c>
      <c r="N39" s="60">
        <v>4809244</v>
      </c>
      <c r="O39" s="60">
        <v>909</v>
      </c>
      <c r="P39" s="60">
        <v>85551</v>
      </c>
      <c r="Q39" s="60">
        <v>209562</v>
      </c>
      <c r="R39" s="60">
        <v>296022</v>
      </c>
      <c r="S39" s="60">
        <v>200512</v>
      </c>
      <c r="T39" s="60">
        <v>528540</v>
      </c>
      <c r="U39" s="60">
        <v>0</v>
      </c>
      <c r="V39" s="60">
        <v>729052</v>
      </c>
      <c r="W39" s="60">
        <v>5834318</v>
      </c>
      <c r="X39" s="60">
        <v>8159200</v>
      </c>
      <c r="Y39" s="60">
        <v>-2324882</v>
      </c>
      <c r="Z39" s="140">
        <v>-28.49</v>
      </c>
      <c r="AA39" s="155">
        <v>10679941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-11684797</v>
      </c>
      <c r="D42" s="206">
        <f>SUM(D38:D41)</f>
        <v>0</v>
      </c>
      <c r="E42" s="207">
        <f t="shared" si="3"/>
        <v>-8744000</v>
      </c>
      <c r="F42" s="88">
        <f t="shared" si="3"/>
        <v>-7186559</v>
      </c>
      <c r="G42" s="88">
        <f t="shared" si="3"/>
        <v>7258519</v>
      </c>
      <c r="H42" s="88">
        <f t="shared" si="3"/>
        <v>59962</v>
      </c>
      <c r="I42" s="88">
        <f t="shared" si="3"/>
        <v>-53544</v>
      </c>
      <c r="J42" s="88">
        <f t="shared" si="3"/>
        <v>7264937</v>
      </c>
      <c r="K42" s="88">
        <f t="shared" si="3"/>
        <v>-1694108</v>
      </c>
      <c r="L42" s="88">
        <f t="shared" si="3"/>
        <v>5010091</v>
      </c>
      <c r="M42" s="88">
        <f t="shared" si="3"/>
        <v>-2342458</v>
      </c>
      <c r="N42" s="88">
        <f t="shared" si="3"/>
        <v>973525</v>
      </c>
      <c r="O42" s="88">
        <f t="shared" si="3"/>
        <v>-4457539</v>
      </c>
      <c r="P42" s="88">
        <f t="shared" si="3"/>
        <v>-3083376</v>
      </c>
      <c r="Q42" s="88">
        <f t="shared" si="3"/>
        <v>298234</v>
      </c>
      <c r="R42" s="88">
        <f t="shared" si="3"/>
        <v>-7242681</v>
      </c>
      <c r="S42" s="88">
        <f t="shared" si="3"/>
        <v>-723461</v>
      </c>
      <c r="T42" s="88">
        <f t="shared" si="3"/>
        <v>-2239661</v>
      </c>
      <c r="U42" s="88">
        <f t="shared" si="3"/>
        <v>-3278211</v>
      </c>
      <c r="V42" s="88">
        <f t="shared" si="3"/>
        <v>-6241333</v>
      </c>
      <c r="W42" s="88">
        <f t="shared" si="3"/>
        <v>-5245552</v>
      </c>
      <c r="X42" s="88">
        <f t="shared" si="3"/>
        <v>-8744000</v>
      </c>
      <c r="Y42" s="88">
        <f t="shared" si="3"/>
        <v>3498448</v>
      </c>
      <c r="Z42" s="208">
        <f>+IF(X42&lt;&gt;0,+(Y42/X42)*100,0)</f>
        <v>-40.009698078682526</v>
      </c>
      <c r="AA42" s="206">
        <f>SUM(AA38:AA41)</f>
        <v>-7186559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-11684797</v>
      </c>
      <c r="D44" s="210">
        <f>+D42-D43</f>
        <v>0</v>
      </c>
      <c r="E44" s="211">
        <f t="shared" si="4"/>
        <v>-8744000</v>
      </c>
      <c r="F44" s="77">
        <f t="shared" si="4"/>
        <v>-7186559</v>
      </c>
      <c r="G44" s="77">
        <f t="shared" si="4"/>
        <v>7258519</v>
      </c>
      <c r="H44" s="77">
        <f t="shared" si="4"/>
        <v>59962</v>
      </c>
      <c r="I44" s="77">
        <f t="shared" si="4"/>
        <v>-53544</v>
      </c>
      <c r="J44" s="77">
        <f t="shared" si="4"/>
        <v>7264937</v>
      </c>
      <c r="K44" s="77">
        <f t="shared" si="4"/>
        <v>-1694108</v>
      </c>
      <c r="L44" s="77">
        <f t="shared" si="4"/>
        <v>5010091</v>
      </c>
      <c r="M44" s="77">
        <f t="shared" si="4"/>
        <v>-2342458</v>
      </c>
      <c r="N44" s="77">
        <f t="shared" si="4"/>
        <v>973525</v>
      </c>
      <c r="O44" s="77">
        <f t="shared" si="4"/>
        <v>-4457539</v>
      </c>
      <c r="P44" s="77">
        <f t="shared" si="4"/>
        <v>-3083376</v>
      </c>
      <c r="Q44" s="77">
        <f t="shared" si="4"/>
        <v>298234</v>
      </c>
      <c r="R44" s="77">
        <f t="shared" si="4"/>
        <v>-7242681</v>
      </c>
      <c r="S44" s="77">
        <f t="shared" si="4"/>
        <v>-723461</v>
      </c>
      <c r="T44" s="77">
        <f t="shared" si="4"/>
        <v>-2239661</v>
      </c>
      <c r="U44" s="77">
        <f t="shared" si="4"/>
        <v>-3278211</v>
      </c>
      <c r="V44" s="77">
        <f t="shared" si="4"/>
        <v>-6241333</v>
      </c>
      <c r="W44" s="77">
        <f t="shared" si="4"/>
        <v>-5245552</v>
      </c>
      <c r="X44" s="77">
        <f t="shared" si="4"/>
        <v>-8744000</v>
      </c>
      <c r="Y44" s="77">
        <f t="shared" si="4"/>
        <v>3498448</v>
      </c>
      <c r="Z44" s="212">
        <f>+IF(X44&lt;&gt;0,+(Y44/X44)*100,0)</f>
        <v>-40.009698078682526</v>
      </c>
      <c r="AA44" s="210">
        <f>+AA42-AA43</f>
        <v>-7186559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-11684797</v>
      </c>
      <c r="D46" s="206">
        <f>SUM(D44:D45)</f>
        <v>0</v>
      </c>
      <c r="E46" s="207">
        <f t="shared" si="5"/>
        <v>-8744000</v>
      </c>
      <c r="F46" s="88">
        <f t="shared" si="5"/>
        <v>-7186559</v>
      </c>
      <c r="G46" s="88">
        <f t="shared" si="5"/>
        <v>7258519</v>
      </c>
      <c r="H46" s="88">
        <f t="shared" si="5"/>
        <v>59962</v>
      </c>
      <c r="I46" s="88">
        <f t="shared" si="5"/>
        <v>-53544</v>
      </c>
      <c r="J46" s="88">
        <f t="shared" si="5"/>
        <v>7264937</v>
      </c>
      <c r="K46" s="88">
        <f t="shared" si="5"/>
        <v>-1694108</v>
      </c>
      <c r="L46" s="88">
        <f t="shared" si="5"/>
        <v>5010091</v>
      </c>
      <c r="M46" s="88">
        <f t="shared" si="5"/>
        <v>-2342458</v>
      </c>
      <c r="N46" s="88">
        <f t="shared" si="5"/>
        <v>973525</v>
      </c>
      <c r="O46" s="88">
        <f t="shared" si="5"/>
        <v>-4457539</v>
      </c>
      <c r="P46" s="88">
        <f t="shared" si="5"/>
        <v>-3083376</v>
      </c>
      <c r="Q46" s="88">
        <f t="shared" si="5"/>
        <v>298234</v>
      </c>
      <c r="R46" s="88">
        <f t="shared" si="5"/>
        <v>-7242681</v>
      </c>
      <c r="S46" s="88">
        <f t="shared" si="5"/>
        <v>-723461</v>
      </c>
      <c r="T46" s="88">
        <f t="shared" si="5"/>
        <v>-2239661</v>
      </c>
      <c r="U46" s="88">
        <f t="shared" si="5"/>
        <v>-3278211</v>
      </c>
      <c r="V46" s="88">
        <f t="shared" si="5"/>
        <v>-6241333</v>
      </c>
      <c r="W46" s="88">
        <f t="shared" si="5"/>
        <v>-5245552</v>
      </c>
      <c r="X46" s="88">
        <f t="shared" si="5"/>
        <v>-8744000</v>
      </c>
      <c r="Y46" s="88">
        <f t="shared" si="5"/>
        <v>3498448</v>
      </c>
      <c r="Z46" s="208">
        <f>+IF(X46&lt;&gt;0,+(Y46/X46)*100,0)</f>
        <v>-40.009698078682526</v>
      </c>
      <c r="AA46" s="206">
        <f>SUM(AA44:AA45)</f>
        <v>-7186559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-11684797</v>
      </c>
      <c r="D48" s="217">
        <f>SUM(D46:D47)</f>
        <v>0</v>
      </c>
      <c r="E48" s="218">
        <f t="shared" si="6"/>
        <v>-8744000</v>
      </c>
      <c r="F48" s="219">
        <f t="shared" si="6"/>
        <v>-7186559</v>
      </c>
      <c r="G48" s="219">
        <f t="shared" si="6"/>
        <v>7258519</v>
      </c>
      <c r="H48" s="220">
        <f t="shared" si="6"/>
        <v>59962</v>
      </c>
      <c r="I48" s="220">
        <f t="shared" si="6"/>
        <v>-53544</v>
      </c>
      <c r="J48" s="220">
        <f t="shared" si="6"/>
        <v>7264937</v>
      </c>
      <c r="K48" s="220">
        <f t="shared" si="6"/>
        <v>-1694108</v>
      </c>
      <c r="L48" s="220">
        <f t="shared" si="6"/>
        <v>5010091</v>
      </c>
      <c r="M48" s="219">
        <f t="shared" si="6"/>
        <v>-2342458</v>
      </c>
      <c r="N48" s="219">
        <f t="shared" si="6"/>
        <v>973525</v>
      </c>
      <c r="O48" s="220">
        <f t="shared" si="6"/>
        <v>-4457539</v>
      </c>
      <c r="P48" s="220">
        <f t="shared" si="6"/>
        <v>-3083376</v>
      </c>
      <c r="Q48" s="220">
        <f t="shared" si="6"/>
        <v>298234</v>
      </c>
      <c r="R48" s="220">
        <f t="shared" si="6"/>
        <v>-7242681</v>
      </c>
      <c r="S48" s="220">
        <f t="shared" si="6"/>
        <v>-723461</v>
      </c>
      <c r="T48" s="219">
        <f t="shared" si="6"/>
        <v>-2239661</v>
      </c>
      <c r="U48" s="219">
        <f t="shared" si="6"/>
        <v>-3278211</v>
      </c>
      <c r="V48" s="220">
        <f t="shared" si="6"/>
        <v>-6241333</v>
      </c>
      <c r="W48" s="220">
        <f t="shared" si="6"/>
        <v>-5245552</v>
      </c>
      <c r="X48" s="220">
        <f t="shared" si="6"/>
        <v>-8744000</v>
      </c>
      <c r="Y48" s="220">
        <f t="shared" si="6"/>
        <v>3498448</v>
      </c>
      <c r="Z48" s="221">
        <f>+IF(X48&lt;&gt;0,+(Y48/X48)*100,0)</f>
        <v>-40.009698078682526</v>
      </c>
      <c r="AA48" s="222">
        <f>SUM(AA46:AA47)</f>
        <v>-7186559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303558</v>
      </c>
      <c r="D5" s="153">
        <f>SUM(D6:D8)</f>
        <v>0</v>
      </c>
      <c r="E5" s="154">
        <f t="shared" si="0"/>
        <v>583000</v>
      </c>
      <c r="F5" s="100">
        <f t="shared" si="0"/>
        <v>583000</v>
      </c>
      <c r="G5" s="100">
        <f t="shared" si="0"/>
        <v>1693</v>
      </c>
      <c r="H5" s="100">
        <f t="shared" si="0"/>
        <v>0</v>
      </c>
      <c r="I5" s="100">
        <f t="shared" si="0"/>
        <v>4369</v>
      </c>
      <c r="J5" s="100">
        <f t="shared" si="0"/>
        <v>6062</v>
      </c>
      <c r="K5" s="100">
        <f t="shared" si="0"/>
        <v>3726</v>
      </c>
      <c r="L5" s="100">
        <f t="shared" si="0"/>
        <v>15372</v>
      </c>
      <c r="M5" s="100">
        <f t="shared" si="0"/>
        <v>0</v>
      </c>
      <c r="N5" s="100">
        <f t="shared" si="0"/>
        <v>19098</v>
      </c>
      <c r="O5" s="100">
        <f t="shared" si="0"/>
        <v>10307</v>
      </c>
      <c r="P5" s="100">
        <f t="shared" si="0"/>
        <v>9869</v>
      </c>
      <c r="Q5" s="100">
        <f t="shared" si="0"/>
        <v>99970</v>
      </c>
      <c r="R5" s="100">
        <f t="shared" si="0"/>
        <v>120146</v>
      </c>
      <c r="S5" s="100">
        <f t="shared" si="0"/>
        <v>0</v>
      </c>
      <c r="T5" s="100">
        <f t="shared" si="0"/>
        <v>75700</v>
      </c>
      <c r="U5" s="100">
        <f t="shared" si="0"/>
        <v>19662</v>
      </c>
      <c r="V5" s="100">
        <f t="shared" si="0"/>
        <v>95362</v>
      </c>
      <c r="W5" s="100">
        <f t="shared" si="0"/>
        <v>240668</v>
      </c>
      <c r="X5" s="100">
        <f t="shared" si="0"/>
        <v>583000</v>
      </c>
      <c r="Y5" s="100">
        <f t="shared" si="0"/>
        <v>-342332</v>
      </c>
      <c r="Z5" s="137">
        <f>+IF(X5&lt;&gt;0,+(Y5/X5)*100,0)</f>
        <v>-58.71903945111492</v>
      </c>
      <c r="AA5" s="153">
        <f>SUM(AA6:AA8)</f>
        <v>583000</v>
      </c>
    </row>
    <row r="6" spans="1:27" ht="12.75">
      <c r="A6" s="138" t="s">
        <v>75</v>
      </c>
      <c r="B6" s="136"/>
      <c r="C6" s="155">
        <v>102582</v>
      </c>
      <c r="D6" s="155"/>
      <c r="E6" s="156"/>
      <c r="F6" s="60"/>
      <c r="G6" s="60"/>
      <c r="H6" s="60"/>
      <c r="I6" s="60">
        <v>4369</v>
      </c>
      <c r="J6" s="60">
        <v>4369</v>
      </c>
      <c r="K6" s="60">
        <v>3726</v>
      </c>
      <c r="L6" s="60">
        <v>10906</v>
      </c>
      <c r="M6" s="60"/>
      <c r="N6" s="60">
        <v>14632</v>
      </c>
      <c r="O6" s="60"/>
      <c r="P6" s="60"/>
      <c r="Q6" s="60"/>
      <c r="R6" s="60"/>
      <c r="S6" s="60"/>
      <c r="T6" s="60">
        <v>61984</v>
      </c>
      <c r="U6" s="60"/>
      <c r="V6" s="60">
        <v>61984</v>
      </c>
      <c r="W6" s="60">
        <v>80985</v>
      </c>
      <c r="X6" s="60"/>
      <c r="Y6" s="60">
        <v>80985</v>
      </c>
      <c r="Z6" s="140"/>
      <c r="AA6" s="62"/>
    </row>
    <row r="7" spans="1:27" ht="12.75">
      <c r="A7" s="138" t="s">
        <v>76</v>
      </c>
      <c r="B7" s="136"/>
      <c r="C7" s="157">
        <v>166368</v>
      </c>
      <c r="D7" s="157"/>
      <c r="E7" s="158">
        <v>40000</v>
      </c>
      <c r="F7" s="159">
        <v>40000</v>
      </c>
      <c r="G7" s="159"/>
      <c r="H7" s="159"/>
      <c r="I7" s="159"/>
      <c r="J7" s="159"/>
      <c r="K7" s="159"/>
      <c r="L7" s="159">
        <v>4466</v>
      </c>
      <c r="M7" s="159"/>
      <c r="N7" s="159">
        <v>4466</v>
      </c>
      <c r="O7" s="159"/>
      <c r="P7" s="159"/>
      <c r="Q7" s="159"/>
      <c r="R7" s="159"/>
      <c r="S7" s="159"/>
      <c r="T7" s="159"/>
      <c r="U7" s="159">
        <v>19662</v>
      </c>
      <c r="V7" s="159">
        <v>19662</v>
      </c>
      <c r="W7" s="159">
        <v>24128</v>
      </c>
      <c r="X7" s="159">
        <v>40000</v>
      </c>
      <c r="Y7" s="159">
        <v>-15872</v>
      </c>
      <c r="Z7" s="141">
        <v>-39.68</v>
      </c>
      <c r="AA7" s="225">
        <v>40000</v>
      </c>
    </row>
    <row r="8" spans="1:27" ht="12.75">
      <c r="A8" s="138" t="s">
        <v>77</v>
      </c>
      <c r="B8" s="136"/>
      <c r="C8" s="155">
        <v>34608</v>
      </c>
      <c r="D8" s="155"/>
      <c r="E8" s="156">
        <v>543000</v>
      </c>
      <c r="F8" s="60">
        <v>543000</v>
      </c>
      <c r="G8" s="60">
        <v>1693</v>
      </c>
      <c r="H8" s="60"/>
      <c r="I8" s="60"/>
      <c r="J8" s="60">
        <v>1693</v>
      </c>
      <c r="K8" s="60"/>
      <c r="L8" s="60"/>
      <c r="M8" s="60"/>
      <c r="N8" s="60"/>
      <c r="O8" s="60">
        <v>10307</v>
      </c>
      <c r="P8" s="60">
        <v>9869</v>
      </c>
      <c r="Q8" s="60">
        <v>99970</v>
      </c>
      <c r="R8" s="60">
        <v>120146</v>
      </c>
      <c r="S8" s="60"/>
      <c r="T8" s="60">
        <v>13716</v>
      </c>
      <c r="U8" s="60"/>
      <c r="V8" s="60">
        <v>13716</v>
      </c>
      <c r="W8" s="60">
        <v>135555</v>
      </c>
      <c r="X8" s="60">
        <v>543000</v>
      </c>
      <c r="Y8" s="60">
        <v>-407445</v>
      </c>
      <c r="Z8" s="140">
        <v>-75.04</v>
      </c>
      <c r="AA8" s="62">
        <v>543000</v>
      </c>
    </row>
    <row r="9" spans="1:27" ht="12.75">
      <c r="A9" s="135" t="s">
        <v>78</v>
      </c>
      <c r="B9" s="136"/>
      <c r="C9" s="153">
        <f aca="true" t="shared" si="1" ref="C9:Y9">SUM(C10:C14)</f>
        <v>896818</v>
      </c>
      <c r="D9" s="153">
        <f>SUM(D10:D14)</f>
        <v>0</v>
      </c>
      <c r="E9" s="154">
        <f t="shared" si="1"/>
        <v>2169405</v>
      </c>
      <c r="F9" s="100">
        <f t="shared" si="1"/>
        <v>2281193</v>
      </c>
      <c r="G9" s="100">
        <f t="shared" si="1"/>
        <v>22730</v>
      </c>
      <c r="H9" s="100">
        <f t="shared" si="1"/>
        <v>0</v>
      </c>
      <c r="I9" s="100">
        <f t="shared" si="1"/>
        <v>98500</v>
      </c>
      <c r="J9" s="100">
        <f t="shared" si="1"/>
        <v>121230</v>
      </c>
      <c r="K9" s="100">
        <f t="shared" si="1"/>
        <v>136122</v>
      </c>
      <c r="L9" s="100">
        <f t="shared" si="1"/>
        <v>1392735</v>
      </c>
      <c r="M9" s="100">
        <f t="shared" si="1"/>
        <v>569824</v>
      </c>
      <c r="N9" s="100">
        <f t="shared" si="1"/>
        <v>2098681</v>
      </c>
      <c r="O9" s="100">
        <f t="shared" si="1"/>
        <v>2239</v>
      </c>
      <c r="P9" s="100">
        <f t="shared" si="1"/>
        <v>27892</v>
      </c>
      <c r="Q9" s="100">
        <f t="shared" si="1"/>
        <v>7654</v>
      </c>
      <c r="R9" s="100">
        <f t="shared" si="1"/>
        <v>37785</v>
      </c>
      <c r="S9" s="100">
        <f t="shared" si="1"/>
        <v>0</v>
      </c>
      <c r="T9" s="100">
        <f t="shared" si="1"/>
        <v>209347</v>
      </c>
      <c r="U9" s="100">
        <f t="shared" si="1"/>
        <v>12630</v>
      </c>
      <c r="V9" s="100">
        <f t="shared" si="1"/>
        <v>221977</v>
      </c>
      <c r="W9" s="100">
        <f t="shared" si="1"/>
        <v>2479673</v>
      </c>
      <c r="X9" s="100">
        <f t="shared" si="1"/>
        <v>2169405</v>
      </c>
      <c r="Y9" s="100">
        <f t="shared" si="1"/>
        <v>310268</v>
      </c>
      <c r="Z9" s="137">
        <f>+IF(X9&lt;&gt;0,+(Y9/X9)*100,0)</f>
        <v>14.30198602842715</v>
      </c>
      <c r="AA9" s="102">
        <f>SUM(AA10:AA14)</f>
        <v>2281193</v>
      </c>
    </row>
    <row r="10" spans="1:27" ht="12.75">
      <c r="A10" s="138" t="s">
        <v>79</v>
      </c>
      <c r="B10" s="136"/>
      <c r="C10" s="155">
        <v>381253</v>
      </c>
      <c r="D10" s="155"/>
      <c r="E10" s="156">
        <v>1580000</v>
      </c>
      <c r="F10" s="60">
        <v>1303488</v>
      </c>
      <c r="G10" s="60">
        <v>22730</v>
      </c>
      <c r="H10" s="60"/>
      <c r="I10" s="60">
        <v>3500</v>
      </c>
      <c r="J10" s="60">
        <v>26230</v>
      </c>
      <c r="K10" s="60">
        <v>136122</v>
      </c>
      <c r="L10" s="60">
        <v>692735</v>
      </c>
      <c r="M10" s="60">
        <v>4312</v>
      </c>
      <c r="N10" s="60">
        <v>833169</v>
      </c>
      <c r="O10" s="60">
        <v>2239</v>
      </c>
      <c r="P10" s="60">
        <v>27892</v>
      </c>
      <c r="Q10" s="60">
        <v>7654</v>
      </c>
      <c r="R10" s="60">
        <v>37785</v>
      </c>
      <c r="S10" s="60"/>
      <c r="T10" s="60">
        <v>16631</v>
      </c>
      <c r="U10" s="60">
        <v>12630</v>
      </c>
      <c r="V10" s="60">
        <v>29261</v>
      </c>
      <c r="W10" s="60">
        <v>926445</v>
      </c>
      <c r="X10" s="60">
        <v>1580000</v>
      </c>
      <c r="Y10" s="60">
        <v>-653555</v>
      </c>
      <c r="Z10" s="140">
        <v>-41.36</v>
      </c>
      <c r="AA10" s="62">
        <v>1303488</v>
      </c>
    </row>
    <row r="11" spans="1:27" ht="12.75">
      <c r="A11" s="138" t="s">
        <v>80</v>
      </c>
      <c r="B11" s="136"/>
      <c r="C11" s="155"/>
      <c r="D11" s="155"/>
      <c r="E11" s="156">
        <v>429405</v>
      </c>
      <c r="F11" s="60">
        <v>537705</v>
      </c>
      <c r="G11" s="60"/>
      <c r="H11" s="60"/>
      <c r="I11" s="60">
        <v>95000</v>
      </c>
      <c r="J11" s="60">
        <v>95000</v>
      </c>
      <c r="K11" s="60"/>
      <c r="L11" s="60"/>
      <c r="M11" s="60"/>
      <c r="N11" s="60"/>
      <c r="O11" s="60"/>
      <c r="P11" s="60"/>
      <c r="Q11" s="60"/>
      <c r="R11" s="60"/>
      <c r="S11" s="60"/>
      <c r="T11" s="60">
        <v>192716</v>
      </c>
      <c r="U11" s="60"/>
      <c r="V11" s="60">
        <v>192716</v>
      </c>
      <c r="W11" s="60">
        <v>287716</v>
      </c>
      <c r="X11" s="60">
        <v>429405</v>
      </c>
      <c r="Y11" s="60">
        <v>-141689</v>
      </c>
      <c r="Z11" s="140">
        <v>-33</v>
      </c>
      <c r="AA11" s="62">
        <v>537705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515565</v>
      </c>
      <c r="D13" s="155"/>
      <c r="E13" s="156">
        <v>160000</v>
      </c>
      <c r="F13" s="60">
        <v>160000</v>
      </c>
      <c r="G13" s="60"/>
      <c r="H13" s="60"/>
      <c r="I13" s="60"/>
      <c r="J13" s="60"/>
      <c r="K13" s="60"/>
      <c r="L13" s="60">
        <v>700000</v>
      </c>
      <c r="M13" s="60">
        <v>565512</v>
      </c>
      <c r="N13" s="60">
        <v>1265512</v>
      </c>
      <c r="O13" s="60"/>
      <c r="P13" s="60"/>
      <c r="Q13" s="60"/>
      <c r="R13" s="60"/>
      <c r="S13" s="60"/>
      <c r="T13" s="60"/>
      <c r="U13" s="60"/>
      <c r="V13" s="60"/>
      <c r="W13" s="60">
        <v>1265512</v>
      </c>
      <c r="X13" s="60">
        <v>160000</v>
      </c>
      <c r="Y13" s="60">
        <v>1105512</v>
      </c>
      <c r="Z13" s="140">
        <v>690.94</v>
      </c>
      <c r="AA13" s="62">
        <v>160000</v>
      </c>
    </row>
    <row r="14" spans="1:27" ht="12.75">
      <c r="A14" s="138" t="s">
        <v>83</v>
      </c>
      <c r="B14" s="136"/>
      <c r="C14" s="157"/>
      <c r="D14" s="157"/>
      <c r="E14" s="158"/>
      <c r="F14" s="159">
        <v>280000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280000</v>
      </c>
    </row>
    <row r="15" spans="1:27" ht="12.75">
      <c r="A15" s="135" t="s">
        <v>84</v>
      </c>
      <c r="B15" s="142"/>
      <c r="C15" s="153">
        <f aca="true" t="shared" si="2" ref="C15:Y15">SUM(C16:C18)</f>
        <v>4221720</v>
      </c>
      <c r="D15" s="153">
        <f>SUM(D16:D18)</f>
        <v>0</v>
      </c>
      <c r="E15" s="154">
        <f t="shared" si="2"/>
        <v>430000</v>
      </c>
      <c r="F15" s="100">
        <f t="shared" si="2"/>
        <v>2148035</v>
      </c>
      <c r="G15" s="100">
        <f t="shared" si="2"/>
        <v>0</v>
      </c>
      <c r="H15" s="100">
        <f t="shared" si="2"/>
        <v>0</v>
      </c>
      <c r="I15" s="100">
        <f t="shared" si="2"/>
        <v>350745</v>
      </c>
      <c r="J15" s="100">
        <f t="shared" si="2"/>
        <v>350745</v>
      </c>
      <c r="K15" s="100">
        <f t="shared" si="2"/>
        <v>0</v>
      </c>
      <c r="L15" s="100">
        <f t="shared" si="2"/>
        <v>0</v>
      </c>
      <c r="M15" s="100">
        <f t="shared" si="2"/>
        <v>451150</v>
      </c>
      <c r="N15" s="100">
        <f t="shared" si="2"/>
        <v>451150</v>
      </c>
      <c r="O15" s="100">
        <f t="shared" si="2"/>
        <v>909</v>
      </c>
      <c r="P15" s="100">
        <f t="shared" si="2"/>
        <v>-2727</v>
      </c>
      <c r="Q15" s="100">
        <f t="shared" si="2"/>
        <v>68843</v>
      </c>
      <c r="R15" s="100">
        <f t="shared" si="2"/>
        <v>67025</v>
      </c>
      <c r="S15" s="100">
        <f t="shared" si="2"/>
        <v>86871</v>
      </c>
      <c r="T15" s="100">
        <f t="shared" si="2"/>
        <v>43034</v>
      </c>
      <c r="U15" s="100">
        <f t="shared" si="2"/>
        <v>38904</v>
      </c>
      <c r="V15" s="100">
        <f t="shared" si="2"/>
        <v>168809</v>
      </c>
      <c r="W15" s="100">
        <f t="shared" si="2"/>
        <v>1037729</v>
      </c>
      <c r="X15" s="100">
        <f t="shared" si="2"/>
        <v>430000</v>
      </c>
      <c r="Y15" s="100">
        <f t="shared" si="2"/>
        <v>607729</v>
      </c>
      <c r="Z15" s="137">
        <f>+IF(X15&lt;&gt;0,+(Y15/X15)*100,0)</f>
        <v>141.33232558139534</v>
      </c>
      <c r="AA15" s="102">
        <f>SUM(AA16:AA18)</f>
        <v>2148035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4221720</v>
      </c>
      <c r="D17" s="155"/>
      <c r="E17" s="156">
        <v>430000</v>
      </c>
      <c r="F17" s="60">
        <v>2148035</v>
      </c>
      <c r="G17" s="60"/>
      <c r="H17" s="60"/>
      <c r="I17" s="60">
        <v>350745</v>
      </c>
      <c r="J17" s="60">
        <v>350745</v>
      </c>
      <c r="K17" s="60"/>
      <c r="L17" s="60"/>
      <c r="M17" s="60">
        <v>451150</v>
      </c>
      <c r="N17" s="60">
        <v>451150</v>
      </c>
      <c r="O17" s="60">
        <v>909</v>
      </c>
      <c r="P17" s="60">
        <v>-2727</v>
      </c>
      <c r="Q17" s="60">
        <v>68843</v>
      </c>
      <c r="R17" s="60">
        <v>67025</v>
      </c>
      <c r="S17" s="60">
        <v>86871</v>
      </c>
      <c r="T17" s="60">
        <v>43034</v>
      </c>
      <c r="U17" s="60">
        <v>38904</v>
      </c>
      <c r="V17" s="60">
        <v>168809</v>
      </c>
      <c r="W17" s="60">
        <v>1037729</v>
      </c>
      <c r="X17" s="60">
        <v>430000</v>
      </c>
      <c r="Y17" s="60">
        <v>607729</v>
      </c>
      <c r="Z17" s="140">
        <v>141.33</v>
      </c>
      <c r="AA17" s="62">
        <v>2148035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8094815</v>
      </c>
      <c r="D19" s="153">
        <f>SUM(D20:D23)</f>
        <v>0</v>
      </c>
      <c r="E19" s="154">
        <f t="shared" si="3"/>
        <v>11520795</v>
      </c>
      <c r="F19" s="100">
        <f t="shared" si="3"/>
        <v>6711713</v>
      </c>
      <c r="G19" s="100">
        <f t="shared" si="3"/>
        <v>0</v>
      </c>
      <c r="H19" s="100">
        <f t="shared" si="3"/>
        <v>2258</v>
      </c>
      <c r="I19" s="100">
        <f t="shared" si="3"/>
        <v>1382034</v>
      </c>
      <c r="J19" s="100">
        <f t="shared" si="3"/>
        <v>1384292</v>
      </c>
      <c r="K19" s="100">
        <f t="shared" si="3"/>
        <v>1033</v>
      </c>
      <c r="L19" s="100">
        <f t="shared" si="3"/>
        <v>456274</v>
      </c>
      <c r="M19" s="100">
        <f t="shared" si="3"/>
        <v>296</v>
      </c>
      <c r="N19" s="100">
        <f t="shared" si="3"/>
        <v>457603</v>
      </c>
      <c r="O19" s="100">
        <f t="shared" si="3"/>
        <v>0</v>
      </c>
      <c r="P19" s="100">
        <f t="shared" si="3"/>
        <v>57982</v>
      </c>
      <c r="Q19" s="100">
        <f t="shared" si="3"/>
        <v>136528</v>
      </c>
      <c r="R19" s="100">
        <f t="shared" si="3"/>
        <v>194510</v>
      </c>
      <c r="S19" s="100">
        <f t="shared" si="3"/>
        <v>199635</v>
      </c>
      <c r="T19" s="100">
        <f t="shared" si="3"/>
        <v>200460</v>
      </c>
      <c r="U19" s="100">
        <f t="shared" si="3"/>
        <v>3481109</v>
      </c>
      <c r="V19" s="100">
        <f t="shared" si="3"/>
        <v>3881204</v>
      </c>
      <c r="W19" s="100">
        <f t="shared" si="3"/>
        <v>5917609</v>
      </c>
      <c r="X19" s="100">
        <f t="shared" si="3"/>
        <v>11520795</v>
      </c>
      <c r="Y19" s="100">
        <f t="shared" si="3"/>
        <v>-5603186</v>
      </c>
      <c r="Z19" s="137">
        <f>+IF(X19&lt;&gt;0,+(Y19/X19)*100,0)</f>
        <v>-48.635411011132476</v>
      </c>
      <c r="AA19" s="102">
        <f>SUM(AA20:AA23)</f>
        <v>6711713</v>
      </c>
    </row>
    <row r="20" spans="1:27" ht="12.75">
      <c r="A20" s="138" t="s">
        <v>89</v>
      </c>
      <c r="B20" s="136"/>
      <c r="C20" s="155">
        <v>5665466</v>
      </c>
      <c r="D20" s="155"/>
      <c r="E20" s="156">
        <v>2000000</v>
      </c>
      <c r="F20" s="60">
        <v>2000000</v>
      </c>
      <c r="G20" s="60"/>
      <c r="H20" s="60">
        <v>930</v>
      </c>
      <c r="I20" s="60">
        <v>1380579</v>
      </c>
      <c r="J20" s="60">
        <v>1381509</v>
      </c>
      <c r="K20" s="60"/>
      <c r="L20" s="60">
        <v>429405</v>
      </c>
      <c r="M20" s="60"/>
      <c r="N20" s="60">
        <v>429405</v>
      </c>
      <c r="O20" s="60"/>
      <c r="P20" s="60">
        <v>57982</v>
      </c>
      <c r="Q20" s="60"/>
      <c r="R20" s="60">
        <v>57982</v>
      </c>
      <c r="S20" s="60"/>
      <c r="T20" s="60">
        <v>73240</v>
      </c>
      <c r="U20" s="60">
        <v>52258</v>
      </c>
      <c r="V20" s="60">
        <v>125498</v>
      </c>
      <c r="W20" s="60">
        <v>1994394</v>
      </c>
      <c r="X20" s="60">
        <v>2000000</v>
      </c>
      <c r="Y20" s="60">
        <v>-5606</v>
      </c>
      <c r="Z20" s="140">
        <v>-0.28</v>
      </c>
      <c r="AA20" s="62">
        <v>2000000</v>
      </c>
    </row>
    <row r="21" spans="1:27" ht="12.75">
      <c r="A21" s="138" t="s">
        <v>90</v>
      </c>
      <c r="B21" s="136"/>
      <c r="C21" s="155">
        <v>1407126</v>
      </c>
      <c r="D21" s="155"/>
      <c r="E21" s="156">
        <v>6370795</v>
      </c>
      <c r="F21" s="60">
        <v>4561713</v>
      </c>
      <c r="G21" s="60"/>
      <c r="H21" s="60">
        <v>1328</v>
      </c>
      <c r="I21" s="60">
        <v>237</v>
      </c>
      <c r="J21" s="60">
        <v>1565</v>
      </c>
      <c r="K21" s="60">
        <v>1033</v>
      </c>
      <c r="L21" s="60">
        <v>1360</v>
      </c>
      <c r="M21" s="60">
        <v>296</v>
      </c>
      <c r="N21" s="60">
        <v>2689</v>
      </c>
      <c r="O21" s="60"/>
      <c r="P21" s="60"/>
      <c r="Q21" s="60">
        <v>109771</v>
      </c>
      <c r="R21" s="60">
        <v>109771</v>
      </c>
      <c r="S21" s="60">
        <v>199635</v>
      </c>
      <c r="T21" s="60">
        <v>127220</v>
      </c>
      <c r="U21" s="60">
        <v>3428851</v>
      </c>
      <c r="V21" s="60">
        <v>3755706</v>
      </c>
      <c r="W21" s="60">
        <v>3869731</v>
      </c>
      <c r="X21" s="60">
        <v>6370795</v>
      </c>
      <c r="Y21" s="60">
        <v>-2501064</v>
      </c>
      <c r="Z21" s="140">
        <v>-39.26</v>
      </c>
      <c r="AA21" s="62">
        <v>4561713</v>
      </c>
    </row>
    <row r="22" spans="1:27" ht="12.75">
      <c r="A22" s="138" t="s">
        <v>91</v>
      </c>
      <c r="B22" s="136"/>
      <c r="C22" s="157">
        <v>1022223</v>
      </c>
      <c r="D22" s="157"/>
      <c r="E22" s="158">
        <v>3150000</v>
      </c>
      <c r="F22" s="159">
        <v>150000</v>
      </c>
      <c r="G22" s="159"/>
      <c r="H22" s="159"/>
      <c r="I22" s="159">
        <v>1218</v>
      </c>
      <c r="J22" s="159">
        <v>1218</v>
      </c>
      <c r="K22" s="159"/>
      <c r="L22" s="159">
        <v>25509</v>
      </c>
      <c r="M22" s="159"/>
      <c r="N22" s="159">
        <v>25509</v>
      </c>
      <c r="O22" s="159"/>
      <c r="P22" s="159"/>
      <c r="Q22" s="159">
        <v>26757</v>
      </c>
      <c r="R22" s="159">
        <v>26757</v>
      </c>
      <c r="S22" s="159"/>
      <c r="T22" s="159"/>
      <c r="U22" s="159"/>
      <c r="V22" s="159"/>
      <c r="W22" s="159">
        <v>53484</v>
      </c>
      <c r="X22" s="159">
        <v>3150000</v>
      </c>
      <c r="Y22" s="159">
        <v>-3096516</v>
      </c>
      <c r="Z22" s="141">
        <v>-98.3</v>
      </c>
      <c r="AA22" s="225">
        <v>150000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13516911</v>
      </c>
      <c r="D25" s="217">
        <f>+D5+D9+D15+D19+D24</f>
        <v>0</v>
      </c>
      <c r="E25" s="230">
        <f t="shared" si="4"/>
        <v>14703200</v>
      </c>
      <c r="F25" s="219">
        <f t="shared" si="4"/>
        <v>11723941</v>
      </c>
      <c r="G25" s="219">
        <f t="shared" si="4"/>
        <v>24423</v>
      </c>
      <c r="H25" s="219">
        <f t="shared" si="4"/>
        <v>2258</v>
      </c>
      <c r="I25" s="219">
        <f t="shared" si="4"/>
        <v>1835648</v>
      </c>
      <c r="J25" s="219">
        <f t="shared" si="4"/>
        <v>1862329</v>
      </c>
      <c r="K25" s="219">
        <f t="shared" si="4"/>
        <v>140881</v>
      </c>
      <c r="L25" s="219">
        <f t="shared" si="4"/>
        <v>1864381</v>
      </c>
      <c r="M25" s="219">
        <f t="shared" si="4"/>
        <v>1021270</v>
      </c>
      <c r="N25" s="219">
        <f t="shared" si="4"/>
        <v>3026532</v>
      </c>
      <c r="O25" s="219">
        <f t="shared" si="4"/>
        <v>13455</v>
      </c>
      <c r="P25" s="219">
        <f t="shared" si="4"/>
        <v>93016</v>
      </c>
      <c r="Q25" s="219">
        <f t="shared" si="4"/>
        <v>312995</v>
      </c>
      <c r="R25" s="219">
        <f t="shared" si="4"/>
        <v>419466</v>
      </c>
      <c r="S25" s="219">
        <f t="shared" si="4"/>
        <v>286506</v>
      </c>
      <c r="T25" s="219">
        <f t="shared" si="4"/>
        <v>528541</v>
      </c>
      <c r="U25" s="219">
        <f t="shared" si="4"/>
        <v>3552305</v>
      </c>
      <c r="V25" s="219">
        <f t="shared" si="4"/>
        <v>4367352</v>
      </c>
      <c r="W25" s="219">
        <f t="shared" si="4"/>
        <v>9675679</v>
      </c>
      <c r="X25" s="219">
        <f t="shared" si="4"/>
        <v>14703200</v>
      </c>
      <c r="Y25" s="219">
        <f t="shared" si="4"/>
        <v>-5027521</v>
      </c>
      <c r="Z25" s="231">
        <f>+IF(X25&lt;&gt;0,+(Y25/X25)*100,0)</f>
        <v>-34.19337967245226</v>
      </c>
      <c r="AA25" s="232">
        <f>+AA5+AA9+AA15+AA19+AA24</f>
        <v>11723941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12422412</v>
      </c>
      <c r="D28" s="155"/>
      <c r="E28" s="156">
        <v>13160200</v>
      </c>
      <c r="F28" s="60">
        <v>10180941</v>
      </c>
      <c r="G28" s="60"/>
      <c r="H28" s="60">
        <v>2258</v>
      </c>
      <c r="I28" s="60">
        <v>1831279</v>
      </c>
      <c r="J28" s="60">
        <v>1833537</v>
      </c>
      <c r="K28" s="60">
        <v>130543</v>
      </c>
      <c r="L28" s="60">
        <v>1849009</v>
      </c>
      <c r="M28" s="60">
        <v>1019614</v>
      </c>
      <c r="N28" s="60">
        <v>2999166</v>
      </c>
      <c r="O28" s="60">
        <v>3148</v>
      </c>
      <c r="P28" s="60">
        <v>83147</v>
      </c>
      <c r="Q28" s="60">
        <v>186268</v>
      </c>
      <c r="R28" s="60">
        <v>272563</v>
      </c>
      <c r="S28" s="60">
        <v>200511</v>
      </c>
      <c r="T28" s="60"/>
      <c r="U28" s="60">
        <v>3511123</v>
      </c>
      <c r="V28" s="60">
        <v>3711634</v>
      </c>
      <c r="W28" s="60">
        <v>8816900</v>
      </c>
      <c r="X28" s="60">
        <v>13160200</v>
      </c>
      <c r="Y28" s="60">
        <v>-4343300</v>
      </c>
      <c r="Z28" s="140">
        <v>-33</v>
      </c>
      <c r="AA28" s="155">
        <v>10180941</v>
      </c>
    </row>
    <row r="29" spans="1:27" ht="12.75">
      <c r="A29" s="234" t="s">
        <v>134</v>
      </c>
      <c r="B29" s="136"/>
      <c r="C29" s="155">
        <v>166368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448340</v>
      </c>
      <c r="U29" s="60"/>
      <c r="V29" s="60">
        <v>448340</v>
      </c>
      <c r="W29" s="60">
        <v>448340</v>
      </c>
      <c r="X29" s="60"/>
      <c r="Y29" s="60">
        <v>448340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12588780</v>
      </c>
      <c r="D32" s="210">
        <f>SUM(D28:D31)</f>
        <v>0</v>
      </c>
      <c r="E32" s="211">
        <f t="shared" si="5"/>
        <v>13160200</v>
      </c>
      <c r="F32" s="77">
        <f t="shared" si="5"/>
        <v>10180941</v>
      </c>
      <c r="G32" s="77">
        <f t="shared" si="5"/>
        <v>0</v>
      </c>
      <c r="H32" s="77">
        <f t="shared" si="5"/>
        <v>2258</v>
      </c>
      <c r="I32" s="77">
        <f t="shared" si="5"/>
        <v>1831279</v>
      </c>
      <c r="J32" s="77">
        <f t="shared" si="5"/>
        <v>1833537</v>
      </c>
      <c r="K32" s="77">
        <f t="shared" si="5"/>
        <v>130543</v>
      </c>
      <c r="L32" s="77">
        <f t="shared" si="5"/>
        <v>1849009</v>
      </c>
      <c r="M32" s="77">
        <f t="shared" si="5"/>
        <v>1019614</v>
      </c>
      <c r="N32" s="77">
        <f t="shared" si="5"/>
        <v>2999166</v>
      </c>
      <c r="O32" s="77">
        <f t="shared" si="5"/>
        <v>3148</v>
      </c>
      <c r="P32" s="77">
        <f t="shared" si="5"/>
        <v>83147</v>
      </c>
      <c r="Q32" s="77">
        <f t="shared" si="5"/>
        <v>186268</v>
      </c>
      <c r="R32" s="77">
        <f t="shared" si="5"/>
        <v>272563</v>
      </c>
      <c r="S32" s="77">
        <f t="shared" si="5"/>
        <v>200511</v>
      </c>
      <c r="T32" s="77">
        <f t="shared" si="5"/>
        <v>448340</v>
      </c>
      <c r="U32" s="77">
        <f t="shared" si="5"/>
        <v>3511123</v>
      </c>
      <c r="V32" s="77">
        <f t="shared" si="5"/>
        <v>4159974</v>
      </c>
      <c r="W32" s="77">
        <f t="shared" si="5"/>
        <v>9265240</v>
      </c>
      <c r="X32" s="77">
        <f t="shared" si="5"/>
        <v>13160200</v>
      </c>
      <c r="Y32" s="77">
        <f t="shared" si="5"/>
        <v>-3894960</v>
      </c>
      <c r="Z32" s="212">
        <f>+IF(X32&lt;&gt;0,+(Y32/X32)*100,0)</f>
        <v>-29.596510691326877</v>
      </c>
      <c r="AA32" s="79">
        <f>SUM(AA28:AA31)</f>
        <v>10180941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928130</v>
      </c>
      <c r="D35" s="155"/>
      <c r="E35" s="156">
        <v>1543000</v>
      </c>
      <c r="F35" s="60">
        <v>1543000</v>
      </c>
      <c r="G35" s="60">
        <v>24423</v>
      </c>
      <c r="H35" s="60"/>
      <c r="I35" s="60">
        <v>4369</v>
      </c>
      <c r="J35" s="60">
        <v>28792</v>
      </c>
      <c r="K35" s="60">
        <v>10338</v>
      </c>
      <c r="L35" s="60">
        <v>15372</v>
      </c>
      <c r="M35" s="60">
        <v>1656</v>
      </c>
      <c r="N35" s="60">
        <v>27366</v>
      </c>
      <c r="O35" s="60">
        <v>10307</v>
      </c>
      <c r="P35" s="60">
        <v>9869</v>
      </c>
      <c r="Q35" s="60">
        <v>126727</v>
      </c>
      <c r="R35" s="60">
        <v>146903</v>
      </c>
      <c r="S35" s="60">
        <v>85995</v>
      </c>
      <c r="T35" s="60">
        <v>80201</v>
      </c>
      <c r="U35" s="60">
        <v>41182</v>
      </c>
      <c r="V35" s="60">
        <v>207378</v>
      </c>
      <c r="W35" s="60">
        <v>410439</v>
      </c>
      <c r="X35" s="60">
        <v>1543000</v>
      </c>
      <c r="Y35" s="60">
        <v>-1132561</v>
      </c>
      <c r="Z35" s="140">
        <v>-73.4</v>
      </c>
      <c r="AA35" s="62">
        <v>1543000</v>
      </c>
    </row>
    <row r="36" spans="1:27" ht="12.75">
      <c r="A36" s="238" t="s">
        <v>139</v>
      </c>
      <c r="B36" s="149"/>
      <c r="C36" s="222">
        <f aca="true" t="shared" si="6" ref="C36:Y36">SUM(C32:C35)</f>
        <v>13516910</v>
      </c>
      <c r="D36" s="222">
        <f>SUM(D32:D35)</f>
        <v>0</v>
      </c>
      <c r="E36" s="218">
        <f t="shared" si="6"/>
        <v>14703200</v>
      </c>
      <c r="F36" s="220">
        <f t="shared" si="6"/>
        <v>11723941</v>
      </c>
      <c r="G36" s="220">
        <f t="shared" si="6"/>
        <v>24423</v>
      </c>
      <c r="H36" s="220">
        <f t="shared" si="6"/>
        <v>2258</v>
      </c>
      <c r="I36" s="220">
        <f t="shared" si="6"/>
        <v>1835648</v>
      </c>
      <c r="J36" s="220">
        <f t="shared" si="6"/>
        <v>1862329</v>
      </c>
      <c r="K36" s="220">
        <f t="shared" si="6"/>
        <v>140881</v>
      </c>
      <c r="L36" s="220">
        <f t="shared" si="6"/>
        <v>1864381</v>
      </c>
      <c r="M36" s="220">
        <f t="shared" si="6"/>
        <v>1021270</v>
      </c>
      <c r="N36" s="220">
        <f t="shared" si="6"/>
        <v>3026532</v>
      </c>
      <c r="O36" s="220">
        <f t="shared" si="6"/>
        <v>13455</v>
      </c>
      <c r="P36" s="220">
        <f t="shared" si="6"/>
        <v>93016</v>
      </c>
      <c r="Q36" s="220">
        <f t="shared" si="6"/>
        <v>312995</v>
      </c>
      <c r="R36" s="220">
        <f t="shared" si="6"/>
        <v>419466</v>
      </c>
      <c r="S36" s="220">
        <f t="shared" si="6"/>
        <v>286506</v>
      </c>
      <c r="T36" s="220">
        <f t="shared" si="6"/>
        <v>528541</v>
      </c>
      <c r="U36" s="220">
        <f t="shared" si="6"/>
        <v>3552305</v>
      </c>
      <c r="V36" s="220">
        <f t="shared" si="6"/>
        <v>4367352</v>
      </c>
      <c r="W36" s="220">
        <f t="shared" si="6"/>
        <v>9675679</v>
      </c>
      <c r="X36" s="220">
        <f t="shared" si="6"/>
        <v>14703200</v>
      </c>
      <c r="Y36" s="220">
        <f t="shared" si="6"/>
        <v>-5027521</v>
      </c>
      <c r="Z36" s="221">
        <f>+IF(X36&lt;&gt;0,+(Y36/X36)*100,0)</f>
        <v>-34.19337967245226</v>
      </c>
      <c r="AA36" s="239">
        <f>SUM(AA32:AA35)</f>
        <v>11723941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9964156</v>
      </c>
      <c r="D6" s="155"/>
      <c r="E6" s="59">
        <v>3757201</v>
      </c>
      <c r="F6" s="60">
        <v>3757201</v>
      </c>
      <c r="G6" s="60">
        <v>17119763</v>
      </c>
      <c r="H6" s="60">
        <v>17823182</v>
      </c>
      <c r="I6" s="60">
        <v>14789552</v>
      </c>
      <c r="J6" s="60">
        <v>14789552</v>
      </c>
      <c r="K6" s="60">
        <v>16037151</v>
      </c>
      <c r="L6" s="60">
        <v>10988250</v>
      </c>
      <c r="M6" s="60">
        <v>11527655</v>
      </c>
      <c r="N6" s="60">
        <v>11527655</v>
      </c>
      <c r="O6" s="60">
        <v>10747209</v>
      </c>
      <c r="P6" s="60">
        <v>10251849</v>
      </c>
      <c r="Q6" s="60">
        <v>12102723</v>
      </c>
      <c r="R6" s="60">
        <v>12102723</v>
      </c>
      <c r="S6" s="60">
        <v>6651999</v>
      </c>
      <c r="T6" s="60">
        <v>7529200</v>
      </c>
      <c r="U6" s="60">
        <v>-759700</v>
      </c>
      <c r="V6" s="60">
        <v>-759700</v>
      </c>
      <c r="W6" s="60">
        <v>-759700</v>
      </c>
      <c r="X6" s="60">
        <v>3757201</v>
      </c>
      <c r="Y6" s="60">
        <v>-4516901</v>
      </c>
      <c r="Z6" s="140">
        <v>-120.22</v>
      </c>
      <c r="AA6" s="62">
        <v>3757201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1497018</v>
      </c>
      <c r="D8" s="155"/>
      <c r="E8" s="59">
        <v>7039948</v>
      </c>
      <c r="F8" s="60">
        <v>7039948</v>
      </c>
      <c r="G8" s="60">
        <v>-11282901</v>
      </c>
      <c r="H8" s="60">
        <v>4079232</v>
      </c>
      <c r="I8" s="60">
        <v>-532883</v>
      </c>
      <c r="J8" s="60">
        <v>-532883</v>
      </c>
      <c r="K8" s="60">
        <v>-1832885</v>
      </c>
      <c r="L8" s="60">
        <v>-5927487</v>
      </c>
      <c r="M8" s="60">
        <v>-5773497</v>
      </c>
      <c r="N8" s="60">
        <v>-5773497</v>
      </c>
      <c r="O8" s="60">
        <v>-7828373</v>
      </c>
      <c r="P8" s="60">
        <v>-9658671</v>
      </c>
      <c r="Q8" s="60">
        <v>-12941907</v>
      </c>
      <c r="R8" s="60">
        <v>-12941907</v>
      </c>
      <c r="S8" s="60">
        <v>-14888327</v>
      </c>
      <c r="T8" s="60">
        <v>-17331957</v>
      </c>
      <c r="U8" s="60">
        <v>-18207032</v>
      </c>
      <c r="V8" s="60">
        <v>-18207032</v>
      </c>
      <c r="W8" s="60">
        <v>-18207032</v>
      </c>
      <c r="X8" s="60">
        <v>7039948</v>
      </c>
      <c r="Y8" s="60">
        <v>-25246980</v>
      </c>
      <c r="Z8" s="140">
        <v>-358.62</v>
      </c>
      <c r="AA8" s="62">
        <v>7039948</v>
      </c>
    </row>
    <row r="9" spans="1:27" ht="12.75">
      <c r="A9" s="249" t="s">
        <v>146</v>
      </c>
      <c r="B9" s="182"/>
      <c r="C9" s="155">
        <v>8451448</v>
      </c>
      <c r="D9" s="155"/>
      <c r="E9" s="59">
        <v>1770336</v>
      </c>
      <c r="F9" s="60">
        <v>1770336</v>
      </c>
      <c r="G9" s="60">
        <v>17028423</v>
      </c>
      <c r="H9" s="60">
        <v>7029036</v>
      </c>
      <c r="I9" s="60">
        <v>12684754</v>
      </c>
      <c r="J9" s="60">
        <v>12684754</v>
      </c>
      <c r="K9" s="60">
        <v>12185547</v>
      </c>
      <c r="L9" s="60">
        <v>16839285</v>
      </c>
      <c r="M9" s="60">
        <v>16115393</v>
      </c>
      <c r="N9" s="60">
        <v>16115393</v>
      </c>
      <c r="O9" s="60">
        <v>18281405</v>
      </c>
      <c r="P9" s="60">
        <v>19923203</v>
      </c>
      <c r="Q9" s="60">
        <v>22316814</v>
      </c>
      <c r="R9" s="60">
        <v>22316814</v>
      </c>
      <c r="S9" s="60">
        <v>25170208</v>
      </c>
      <c r="T9" s="60">
        <v>27511055</v>
      </c>
      <c r="U9" s="60">
        <v>26786338</v>
      </c>
      <c r="V9" s="60">
        <v>26786338</v>
      </c>
      <c r="W9" s="60">
        <v>26786338</v>
      </c>
      <c r="X9" s="60">
        <v>1770336</v>
      </c>
      <c r="Y9" s="60">
        <v>25016002</v>
      </c>
      <c r="Z9" s="140">
        <v>1413.07</v>
      </c>
      <c r="AA9" s="62">
        <v>1770336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1596543</v>
      </c>
      <c r="D11" s="155"/>
      <c r="E11" s="59">
        <v>2159983</v>
      </c>
      <c r="F11" s="60">
        <v>2159983</v>
      </c>
      <c r="G11" s="60">
        <v>1526769</v>
      </c>
      <c r="H11" s="60">
        <v>1596543</v>
      </c>
      <c r="I11" s="60">
        <v>1596543</v>
      </c>
      <c r="J11" s="60">
        <v>1596543</v>
      </c>
      <c r="K11" s="60">
        <v>1596543</v>
      </c>
      <c r="L11" s="60">
        <v>1596543</v>
      </c>
      <c r="M11" s="60">
        <v>1596543</v>
      </c>
      <c r="N11" s="60">
        <v>1596543</v>
      </c>
      <c r="O11" s="60">
        <v>1983244</v>
      </c>
      <c r="P11" s="60">
        <v>1983244</v>
      </c>
      <c r="Q11" s="60">
        <v>1983244</v>
      </c>
      <c r="R11" s="60">
        <v>1983244</v>
      </c>
      <c r="S11" s="60">
        <v>1983244</v>
      </c>
      <c r="T11" s="60">
        <v>1983244</v>
      </c>
      <c r="U11" s="60">
        <v>1983244</v>
      </c>
      <c r="V11" s="60">
        <v>1983244</v>
      </c>
      <c r="W11" s="60">
        <v>1983244</v>
      </c>
      <c r="X11" s="60">
        <v>2159983</v>
      </c>
      <c r="Y11" s="60">
        <v>-176739</v>
      </c>
      <c r="Z11" s="140">
        <v>-8.18</v>
      </c>
      <c r="AA11" s="62">
        <v>2159983</v>
      </c>
    </row>
    <row r="12" spans="1:27" ht="12.75">
      <c r="A12" s="250" t="s">
        <v>56</v>
      </c>
      <c r="B12" s="251"/>
      <c r="C12" s="168">
        <f aca="true" t="shared" si="0" ref="C12:Y12">SUM(C6:C11)</f>
        <v>21509165</v>
      </c>
      <c r="D12" s="168">
        <f>SUM(D6:D11)</f>
        <v>0</v>
      </c>
      <c r="E12" s="72">
        <f t="shared" si="0"/>
        <v>14727468</v>
      </c>
      <c r="F12" s="73">
        <f t="shared" si="0"/>
        <v>14727468</v>
      </c>
      <c r="G12" s="73">
        <f t="shared" si="0"/>
        <v>24392054</v>
      </c>
      <c r="H12" s="73">
        <f t="shared" si="0"/>
        <v>30527993</v>
      </c>
      <c r="I12" s="73">
        <f t="shared" si="0"/>
        <v>28537966</v>
      </c>
      <c r="J12" s="73">
        <f t="shared" si="0"/>
        <v>28537966</v>
      </c>
      <c r="K12" s="73">
        <f t="shared" si="0"/>
        <v>27986356</v>
      </c>
      <c r="L12" s="73">
        <f t="shared" si="0"/>
        <v>23496591</v>
      </c>
      <c r="M12" s="73">
        <f t="shared" si="0"/>
        <v>23466094</v>
      </c>
      <c r="N12" s="73">
        <f t="shared" si="0"/>
        <v>23466094</v>
      </c>
      <c r="O12" s="73">
        <f t="shared" si="0"/>
        <v>23183485</v>
      </c>
      <c r="P12" s="73">
        <f t="shared" si="0"/>
        <v>22499625</v>
      </c>
      <c r="Q12" s="73">
        <f t="shared" si="0"/>
        <v>23460874</v>
      </c>
      <c r="R12" s="73">
        <f t="shared" si="0"/>
        <v>23460874</v>
      </c>
      <c r="S12" s="73">
        <f t="shared" si="0"/>
        <v>18917124</v>
      </c>
      <c r="T12" s="73">
        <f t="shared" si="0"/>
        <v>19691542</v>
      </c>
      <c r="U12" s="73">
        <f t="shared" si="0"/>
        <v>9802850</v>
      </c>
      <c r="V12" s="73">
        <f t="shared" si="0"/>
        <v>9802850</v>
      </c>
      <c r="W12" s="73">
        <f t="shared" si="0"/>
        <v>9802850</v>
      </c>
      <c r="X12" s="73">
        <f t="shared" si="0"/>
        <v>14727468</v>
      </c>
      <c r="Y12" s="73">
        <f t="shared" si="0"/>
        <v>-4924618</v>
      </c>
      <c r="Z12" s="170">
        <f>+IF(X12&lt;&gt;0,+(Y12/X12)*100,0)</f>
        <v>-33.438320830165786</v>
      </c>
      <c r="AA12" s="74">
        <f>SUM(AA6:AA11)</f>
        <v>14727468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2697</v>
      </c>
      <c r="H15" s="60">
        <v>2697</v>
      </c>
      <c r="I15" s="60">
        <v>2697</v>
      </c>
      <c r="J15" s="60">
        <v>2697</v>
      </c>
      <c r="K15" s="60">
        <v>2697</v>
      </c>
      <c r="L15" s="60">
        <v>2697</v>
      </c>
      <c r="M15" s="60">
        <v>2697</v>
      </c>
      <c r="N15" s="60">
        <v>2697</v>
      </c>
      <c r="O15" s="60">
        <v>2697</v>
      </c>
      <c r="P15" s="60">
        <v>2697</v>
      </c>
      <c r="Q15" s="60">
        <v>2697</v>
      </c>
      <c r="R15" s="60">
        <v>2697</v>
      </c>
      <c r="S15" s="60">
        <v>2697</v>
      </c>
      <c r="T15" s="60">
        <v>2697</v>
      </c>
      <c r="U15" s="60">
        <v>2697</v>
      </c>
      <c r="V15" s="60">
        <v>2697</v>
      </c>
      <c r="W15" s="60">
        <v>2697</v>
      </c>
      <c r="X15" s="60"/>
      <c r="Y15" s="60">
        <v>2697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4391868</v>
      </c>
      <c r="D17" s="155"/>
      <c r="E17" s="59">
        <v>7563880</v>
      </c>
      <c r="F17" s="60">
        <v>7563880</v>
      </c>
      <c r="G17" s="60">
        <v>4391868</v>
      </c>
      <c r="H17" s="60">
        <v>4391868</v>
      </c>
      <c r="I17" s="60">
        <v>4391868</v>
      </c>
      <c r="J17" s="60">
        <v>4391868</v>
      </c>
      <c r="K17" s="60">
        <v>4391868</v>
      </c>
      <c r="L17" s="60">
        <v>4391868</v>
      </c>
      <c r="M17" s="60">
        <v>4391868</v>
      </c>
      <c r="N17" s="60">
        <v>4391868</v>
      </c>
      <c r="O17" s="60">
        <v>4322263</v>
      </c>
      <c r="P17" s="60">
        <v>4312320</v>
      </c>
      <c r="Q17" s="60">
        <v>4302376</v>
      </c>
      <c r="R17" s="60">
        <v>4302376</v>
      </c>
      <c r="S17" s="60">
        <v>4292433</v>
      </c>
      <c r="T17" s="60">
        <v>4282489</v>
      </c>
      <c r="U17" s="60">
        <v>4282489</v>
      </c>
      <c r="V17" s="60">
        <v>4282489</v>
      </c>
      <c r="W17" s="60">
        <v>4282489</v>
      </c>
      <c r="X17" s="60">
        <v>7563880</v>
      </c>
      <c r="Y17" s="60">
        <v>-3281391</v>
      </c>
      <c r="Z17" s="140">
        <v>-43.38</v>
      </c>
      <c r="AA17" s="62">
        <v>7563880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156873164</v>
      </c>
      <c r="D19" s="155"/>
      <c r="E19" s="59">
        <v>169263401</v>
      </c>
      <c r="F19" s="60">
        <v>169263401</v>
      </c>
      <c r="G19" s="60">
        <v>157058459</v>
      </c>
      <c r="H19" s="60">
        <v>154062163</v>
      </c>
      <c r="I19" s="60">
        <v>155897811</v>
      </c>
      <c r="J19" s="60">
        <v>155897811</v>
      </c>
      <c r="K19" s="60">
        <v>156038692</v>
      </c>
      <c r="L19" s="60">
        <v>160784108</v>
      </c>
      <c r="M19" s="60">
        <v>161805378</v>
      </c>
      <c r="N19" s="60">
        <v>161805378</v>
      </c>
      <c r="O19" s="60">
        <v>157787498</v>
      </c>
      <c r="P19" s="60">
        <v>157305096</v>
      </c>
      <c r="Q19" s="60">
        <v>157042675</v>
      </c>
      <c r="R19" s="60">
        <v>157042675</v>
      </c>
      <c r="S19" s="60">
        <v>156753765</v>
      </c>
      <c r="T19" s="60">
        <v>156706888</v>
      </c>
      <c r="U19" s="60">
        <v>160259193</v>
      </c>
      <c r="V19" s="60">
        <v>160259193</v>
      </c>
      <c r="W19" s="60">
        <v>160259193</v>
      </c>
      <c r="X19" s="60">
        <v>169263401</v>
      </c>
      <c r="Y19" s="60">
        <v>-9004208</v>
      </c>
      <c r="Z19" s="140">
        <v>-5.32</v>
      </c>
      <c r="AA19" s="62">
        <v>169263401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639982</v>
      </c>
      <c r="D22" s="155"/>
      <c r="E22" s="59">
        <v>471796</v>
      </c>
      <c r="F22" s="60">
        <v>471796</v>
      </c>
      <c r="G22" s="60">
        <v>59719</v>
      </c>
      <c r="H22" s="60">
        <v>639982</v>
      </c>
      <c r="I22" s="60">
        <v>639982</v>
      </c>
      <c r="J22" s="60">
        <v>639982</v>
      </c>
      <c r="K22" s="60">
        <v>639982</v>
      </c>
      <c r="L22" s="60">
        <v>639982</v>
      </c>
      <c r="M22" s="60">
        <v>639982</v>
      </c>
      <c r="N22" s="60">
        <v>639982</v>
      </c>
      <c r="O22" s="60">
        <v>570956</v>
      </c>
      <c r="P22" s="60">
        <v>561095</v>
      </c>
      <c r="Q22" s="60">
        <v>551234</v>
      </c>
      <c r="R22" s="60">
        <v>551234</v>
      </c>
      <c r="S22" s="60">
        <v>541373</v>
      </c>
      <c r="T22" s="60">
        <v>531429</v>
      </c>
      <c r="U22" s="60">
        <v>531429</v>
      </c>
      <c r="V22" s="60">
        <v>531429</v>
      </c>
      <c r="W22" s="60">
        <v>531429</v>
      </c>
      <c r="X22" s="60">
        <v>471796</v>
      </c>
      <c r="Y22" s="60">
        <v>59633</v>
      </c>
      <c r="Z22" s="140">
        <v>12.64</v>
      </c>
      <c r="AA22" s="62">
        <v>471796</v>
      </c>
    </row>
    <row r="23" spans="1:27" ht="12.75">
      <c r="A23" s="249" t="s">
        <v>158</v>
      </c>
      <c r="B23" s="182"/>
      <c r="C23" s="155">
        <v>43354</v>
      </c>
      <c r="D23" s="155"/>
      <c r="E23" s="59">
        <v>119108</v>
      </c>
      <c r="F23" s="60">
        <v>119108</v>
      </c>
      <c r="G23" s="159">
        <v>12333</v>
      </c>
      <c r="H23" s="159">
        <v>12203</v>
      </c>
      <c r="I23" s="159">
        <v>12287</v>
      </c>
      <c r="J23" s="60">
        <v>12287</v>
      </c>
      <c r="K23" s="159">
        <v>12349</v>
      </c>
      <c r="L23" s="159">
        <v>12484</v>
      </c>
      <c r="M23" s="60">
        <v>12647</v>
      </c>
      <c r="N23" s="159">
        <v>12647</v>
      </c>
      <c r="O23" s="159">
        <v>12821</v>
      </c>
      <c r="P23" s="159">
        <v>12956</v>
      </c>
      <c r="Q23" s="60">
        <v>12827</v>
      </c>
      <c r="R23" s="159">
        <v>12827</v>
      </c>
      <c r="S23" s="159">
        <v>12911</v>
      </c>
      <c r="T23" s="60">
        <v>12989</v>
      </c>
      <c r="U23" s="159">
        <v>12833</v>
      </c>
      <c r="V23" s="159">
        <v>12833</v>
      </c>
      <c r="W23" s="159">
        <v>12833</v>
      </c>
      <c r="X23" s="60">
        <v>119108</v>
      </c>
      <c r="Y23" s="159">
        <v>-106275</v>
      </c>
      <c r="Z23" s="141">
        <v>-89.23</v>
      </c>
      <c r="AA23" s="225">
        <v>119108</v>
      </c>
    </row>
    <row r="24" spans="1:27" ht="12.75">
      <c r="A24" s="250" t="s">
        <v>57</v>
      </c>
      <c r="B24" s="253"/>
      <c r="C24" s="168">
        <f aca="true" t="shared" si="1" ref="C24:Y24">SUM(C15:C23)</f>
        <v>161948368</v>
      </c>
      <c r="D24" s="168">
        <f>SUM(D15:D23)</f>
        <v>0</v>
      </c>
      <c r="E24" s="76">
        <f t="shared" si="1"/>
        <v>177418185</v>
      </c>
      <c r="F24" s="77">
        <f t="shared" si="1"/>
        <v>177418185</v>
      </c>
      <c r="G24" s="77">
        <f t="shared" si="1"/>
        <v>161525076</v>
      </c>
      <c r="H24" s="77">
        <f t="shared" si="1"/>
        <v>159108913</v>
      </c>
      <c r="I24" s="77">
        <f t="shared" si="1"/>
        <v>160944645</v>
      </c>
      <c r="J24" s="77">
        <f t="shared" si="1"/>
        <v>160944645</v>
      </c>
      <c r="K24" s="77">
        <f t="shared" si="1"/>
        <v>161085588</v>
      </c>
      <c r="L24" s="77">
        <f t="shared" si="1"/>
        <v>165831139</v>
      </c>
      <c r="M24" s="77">
        <f t="shared" si="1"/>
        <v>166852572</v>
      </c>
      <c r="N24" s="77">
        <f t="shared" si="1"/>
        <v>166852572</v>
      </c>
      <c r="O24" s="77">
        <f t="shared" si="1"/>
        <v>162696235</v>
      </c>
      <c r="P24" s="77">
        <f t="shared" si="1"/>
        <v>162194164</v>
      </c>
      <c r="Q24" s="77">
        <f t="shared" si="1"/>
        <v>161911809</v>
      </c>
      <c r="R24" s="77">
        <f t="shared" si="1"/>
        <v>161911809</v>
      </c>
      <c r="S24" s="77">
        <f t="shared" si="1"/>
        <v>161603179</v>
      </c>
      <c r="T24" s="77">
        <f t="shared" si="1"/>
        <v>161536492</v>
      </c>
      <c r="U24" s="77">
        <f t="shared" si="1"/>
        <v>165088641</v>
      </c>
      <c r="V24" s="77">
        <f t="shared" si="1"/>
        <v>165088641</v>
      </c>
      <c r="W24" s="77">
        <f t="shared" si="1"/>
        <v>165088641</v>
      </c>
      <c r="X24" s="77">
        <f t="shared" si="1"/>
        <v>177418185</v>
      </c>
      <c r="Y24" s="77">
        <f t="shared" si="1"/>
        <v>-12329544</v>
      </c>
      <c r="Z24" s="212">
        <f>+IF(X24&lt;&gt;0,+(Y24/X24)*100,0)</f>
        <v>-6.9494251674370355</v>
      </c>
      <c r="AA24" s="79">
        <f>SUM(AA15:AA23)</f>
        <v>177418185</v>
      </c>
    </row>
    <row r="25" spans="1:27" ht="12.75">
      <c r="A25" s="250" t="s">
        <v>159</v>
      </c>
      <c r="B25" s="251"/>
      <c r="C25" s="168">
        <f aca="true" t="shared" si="2" ref="C25:Y25">+C12+C24</f>
        <v>183457533</v>
      </c>
      <c r="D25" s="168">
        <f>+D12+D24</f>
        <v>0</v>
      </c>
      <c r="E25" s="72">
        <f t="shared" si="2"/>
        <v>192145653</v>
      </c>
      <c r="F25" s="73">
        <f t="shared" si="2"/>
        <v>192145653</v>
      </c>
      <c r="G25" s="73">
        <f t="shared" si="2"/>
        <v>185917130</v>
      </c>
      <c r="H25" s="73">
        <f t="shared" si="2"/>
        <v>189636906</v>
      </c>
      <c r="I25" s="73">
        <f t="shared" si="2"/>
        <v>189482611</v>
      </c>
      <c r="J25" s="73">
        <f t="shared" si="2"/>
        <v>189482611</v>
      </c>
      <c r="K25" s="73">
        <f t="shared" si="2"/>
        <v>189071944</v>
      </c>
      <c r="L25" s="73">
        <f t="shared" si="2"/>
        <v>189327730</v>
      </c>
      <c r="M25" s="73">
        <f t="shared" si="2"/>
        <v>190318666</v>
      </c>
      <c r="N25" s="73">
        <f t="shared" si="2"/>
        <v>190318666</v>
      </c>
      <c r="O25" s="73">
        <f t="shared" si="2"/>
        <v>185879720</v>
      </c>
      <c r="P25" s="73">
        <f t="shared" si="2"/>
        <v>184693789</v>
      </c>
      <c r="Q25" s="73">
        <f t="shared" si="2"/>
        <v>185372683</v>
      </c>
      <c r="R25" s="73">
        <f t="shared" si="2"/>
        <v>185372683</v>
      </c>
      <c r="S25" s="73">
        <f t="shared" si="2"/>
        <v>180520303</v>
      </c>
      <c r="T25" s="73">
        <f t="shared" si="2"/>
        <v>181228034</v>
      </c>
      <c r="U25" s="73">
        <f t="shared" si="2"/>
        <v>174891491</v>
      </c>
      <c r="V25" s="73">
        <f t="shared" si="2"/>
        <v>174891491</v>
      </c>
      <c r="W25" s="73">
        <f t="shared" si="2"/>
        <v>174891491</v>
      </c>
      <c r="X25" s="73">
        <f t="shared" si="2"/>
        <v>192145653</v>
      </c>
      <c r="Y25" s="73">
        <f t="shared" si="2"/>
        <v>-17254162</v>
      </c>
      <c r="Z25" s="170">
        <f>+IF(X25&lt;&gt;0,+(Y25/X25)*100,0)</f>
        <v>-8.979730600514808</v>
      </c>
      <c r="AA25" s="74">
        <f>+AA12+AA24</f>
        <v>192145653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437071</v>
      </c>
      <c r="D31" s="155"/>
      <c r="E31" s="59">
        <v>337338</v>
      </c>
      <c r="F31" s="60">
        <v>337338</v>
      </c>
      <c r="G31" s="60">
        <v>435886</v>
      </c>
      <c r="H31" s="60">
        <v>438006</v>
      </c>
      <c r="I31" s="60">
        <v>433681</v>
      </c>
      <c r="J31" s="60">
        <v>433681</v>
      </c>
      <c r="K31" s="60">
        <v>463281</v>
      </c>
      <c r="L31" s="60">
        <v>470641</v>
      </c>
      <c r="M31" s="60">
        <v>475151</v>
      </c>
      <c r="N31" s="60">
        <v>475151</v>
      </c>
      <c r="O31" s="60">
        <v>476754</v>
      </c>
      <c r="P31" s="60">
        <v>477975</v>
      </c>
      <c r="Q31" s="60">
        <v>482775</v>
      </c>
      <c r="R31" s="60">
        <v>482775</v>
      </c>
      <c r="S31" s="60">
        <v>483895</v>
      </c>
      <c r="T31" s="60">
        <v>483945</v>
      </c>
      <c r="U31" s="60">
        <v>484975</v>
      </c>
      <c r="V31" s="60">
        <v>484975</v>
      </c>
      <c r="W31" s="60">
        <v>484975</v>
      </c>
      <c r="X31" s="60">
        <v>337338</v>
      </c>
      <c r="Y31" s="60">
        <v>147637</v>
      </c>
      <c r="Z31" s="140">
        <v>43.77</v>
      </c>
      <c r="AA31" s="62">
        <v>337338</v>
      </c>
    </row>
    <row r="32" spans="1:27" ht="12.75">
      <c r="A32" s="249" t="s">
        <v>164</v>
      </c>
      <c r="B32" s="182"/>
      <c r="C32" s="155">
        <v>14084869</v>
      </c>
      <c r="D32" s="155"/>
      <c r="E32" s="59">
        <v>5244824</v>
      </c>
      <c r="F32" s="60">
        <v>5244824</v>
      </c>
      <c r="G32" s="60">
        <v>15641538</v>
      </c>
      <c r="H32" s="60">
        <v>12150819</v>
      </c>
      <c r="I32" s="60">
        <v>12034609</v>
      </c>
      <c r="J32" s="60">
        <v>12034609</v>
      </c>
      <c r="K32" s="60">
        <v>13274103</v>
      </c>
      <c r="L32" s="60">
        <v>7871479</v>
      </c>
      <c r="M32" s="60">
        <v>11191923</v>
      </c>
      <c r="N32" s="60">
        <v>11191923</v>
      </c>
      <c r="O32" s="60">
        <v>11209536</v>
      </c>
      <c r="P32" s="60">
        <v>13113438</v>
      </c>
      <c r="Q32" s="60">
        <v>13144411</v>
      </c>
      <c r="R32" s="60">
        <v>13144411</v>
      </c>
      <c r="S32" s="60">
        <v>9006509</v>
      </c>
      <c r="T32" s="60">
        <v>11969168</v>
      </c>
      <c r="U32" s="60">
        <v>9000975</v>
      </c>
      <c r="V32" s="60">
        <v>9000975</v>
      </c>
      <c r="W32" s="60">
        <v>9000975</v>
      </c>
      <c r="X32" s="60">
        <v>5244824</v>
      </c>
      <c r="Y32" s="60">
        <v>3756151</v>
      </c>
      <c r="Z32" s="140">
        <v>71.62</v>
      </c>
      <c r="AA32" s="62">
        <v>5244824</v>
      </c>
    </row>
    <row r="33" spans="1:27" ht="12.75">
      <c r="A33" s="249" t="s">
        <v>165</v>
      </c>
      <c r="B33" s="182"/>
      <c r="C33" s="155">
        <v>614633</v>
      </c>
      <c r="D33" s="155"/>
      <c r="E33" s="59">
        <v>392791</v>
      </c>
      <c r="F33" s="60">
        <v>392791</v>
      </c>
      <c r="G33" s="60">
        <v>4891197</v>
      </c>
      <c r="H33" s="60">
        <v>4880900</v>
      </c>
      <c r="I33" s="60">
        <v>4880900</v>
      </c>
      <c r="J33" s="60">
        <v>4880900</v>
      </c>
      <c r="K33" s="60">
        <v>4870154</v>
      </c>
      <c r="L33" s="60">
        <v>4870154</v>
      </c>
      <c r="M33" s="60">
        <v>4868195</v>
      </c>
      <c r="N33" s="60">
        <v>4868195</v>
      </c>
      <c r="O33" s="60">
        <v>4868195</v>
      </c>
      <c r="P33" s="60">
        <v>4868195</v>
      </c>
      <c r="Q33" s="60">
        <v>4868195</v>
      </c>
      <c r="R33" s="60">
        <v>4868195</v>
      </c>
      <c r="S33" s="60">
        <v>4865326</v>
      </c>
      <c r="T33" s="60">
        <v>4865326</v>
      </c>
      <c r="U33" s="60">
        <v>4863725</v>
      </c>
      <c r="V33" s="60">
        <v>4863725</v>
      </c>
      <c r="W33" s="60">
        <v>4863725</v>
      </c>
      <c r="X33" s="60">
        <v>392791</v>
      </c>
      <c r="Y33" s="60">
        <v>4470934</v>
      </c>
      <c r="Z33" s="140">
        <v>1138.25</v>
      </c>
      <c r="AA33" s="62">
        <v>392791</v>
      </c>
    </row>
    <row r="34" spans="1:27" ht="12.75">
      <c r="A34" s="250" t="s">
        <v>58</v>
      </c>
      <c r="B34" s="251"/>
      <c r="C34" s="168">
        <f aca="true" t="shared" si="3" ref="C34:Y34">SUM(C29:C33)</f>
        <v>15136573</v>
      </c>
      <c r="D34" s="168">
        <f>SUM(D29:D33)</f>
        <v>0</v>
      </c>
      <c r="E34" s="72">
        <f t="shared" si="3"/>
        <v>5974953</v>
      </c>
      <c r="F34" s="73">
        <f t="shared" si="3"/>
        <v>5974953</v>
      </c>
      <c r="G34" s="73">
        <f t="shared" si="3"/>
        <v>20968621</v>
      </c>
      <c r="H34" s="73">
        <f t="shared" si="3"/>
        <v>17469725</v>
      </c>
      <c r="I34" s="73">
        <f t="shared" si="3"/>
        <v>17349190</v>
      </c>
      <c r="J34" s="73">
        <f t="shared" si="3"/>
        <v>17349190</v>
      </c>
      <c r="K34" s="73">
        <f t="shared" si="3"/>
        <v>18607538</v>
      </c>
      <c r="L34" s="73">
        <f t="shared" si="3"/>
        <v>13212274</v>
      </c>
      <c r="M34" s="73">
        <f t="shared" si="3"/>
        <v>16535269</v>
      </c>
      <c r="N34" s="73">
        <f t="shared" si="3"/>
        <v>16535269</v>
      </c>
      <c r="O34" s="73">
        <f t="shared" si="3"/>
        <v>16554485</v>
      </c>
      <c r="P34" s="73">
        <f t="shared" si="3"/>
        <v>18459608</v>
      </c>
      <c r="Q34" s="73">
        <f t="shared" si="3"/>
        <v>18495381</v>
      </c>
      <c r="R34" s="73">
        <f t="shared" si="3"/>
        <v>18495381</v>
      </c>
      <c r="S34" s="73">
        <f t="shared" si="3"/>
        <v>14355730</v>
      </c>
      <c r="T34" s="73">
        <f t="shared" si="3"/>
        <v>17318439</v>
      </c>
      <c r="U34" s="73">
        <f t="shared" si="3"/>
        <v>14349675</v>
      </c>
      <c r="V34" s="73">
        <f t="shared" si="3"/>
        <v>14349675</v>
      </c>
      <c r="W34" s="73">
        <f t="shared" si="3"/>
        <v>14349675</v>
      </c>
      <c r="X34" s="73">
        <f t="shared" si="3"/>
        <v>5974953</v>
      </c>
      <c r="Y34" s="73">
        <f t="shared" si="3"/>
        <v>8374722</v>
      </c>
      <c r="Z34" s="170">
        <f>+IF(X34&lt;&gt;0,+(Y34/X34)*100,0)</f>
        <v>140.16381384087876</v>
      </c>
      <c r="AA34" s="74">
        <f>SUM(AA29:AA33)</f>
        <v>5974953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6197588</v>
      </c>
      <c r="D38" s="155"/>
      <c r="E38" s="59">
        <v>8904525</v>
      </c>
      <c r="F38" s="60">
        <v>8904525</v>
      </c>
      <c r="G38" s="60">
        <v>3421377</v>
      </c>
      <c r="H38" s="60">
        <v>3421377</v>
      </c>
      <c r="I38" s="60">
        <v>3421377</v>
      </c>
      <c r="J38" s="60">
        <v>3421377</v>
      </c>
      <c r="K38" s="60">
        <v>3421377</v>
      </c>
      <c r="L38" s="60">
        <v>3421377</v>
      </c>
      <c r="M38" s="60">
        <v>3421377</v>
      </c>
      <c r="N38" s="60">
        <v>3421377</v>
      </c>
      <c r="O38" s="60">
        <v>3421377</v>
      </c>
      <c r="P38" s="60">
        <v>3421377</v>
      </c>
      <c r="Q38" s="60">
        <v>3421377</v>
      </c>
      <c r="R38" s="60">
        <v>3421377</v>
      </c>
      <c r="S38" s="60">
        <v>3421377</v>
      </c>
      <c r="T38" s="60">
        <v>3406057</v>
      </c>
      <c r="U38" s="60">
        <v>3373903</v>
      </c>
      <c r="V38" s="60">
        <v>3373903</v>
      </c>
      <c r="W38" s="60">
        <v>3373903</v>
      </c>
      <c r="X38" s="60">
        <v>8904525</v>
      </c>
      <c r="Y38" s="60">
        <v>-5530622</v>
      </c>
      <c r="Z38" s="140">
        <v>-62.11</v>
      </c>
      <c r="AA38" s="62">
        <v>8904525</v>
      </c>
    </row>
    <row r="39" spans="1:27" ht="12.75">
      <c r="A39" s="250" t="s">
        <v>59</v>
      </c>
      <c r="B39" s="253"/>
      <c r="C39" s="168">
        <f aca="true" t="shared" si="4" ref="C39:Y39">SUM(C37:C38)</f>
        <v>6197588</v>
      </c>
      <c r="D39" s="168">
        <f>SUM(D37:D38)</f>
        <v>0</v>
      </c>
      <c r="E39" s="76">
        <f t="shared" si="4"/>
        <v>8904525</v>
      </c>
      <c r="F39" s="77">
        <f t="shared" si="4"/>
        <v>8904525</v>
      </c>
      <c r="G39" s="77">
        <f t="shared" si="4"/>
        <v>3421377</v>
      </c>
      <c r="H39" s="77">
        <f t="shared" si="4"/>
        <v>3421377</v>
      </c>
      <c r="I39" s="77">
        <f t="shared" si="4"/>
        <v>3421377</v>
      </c>
      <c r="J39" s="77">
        <f t="shared" si="4"/>
        <v>3421377</v>
      </c>
      <c r="K39" s="77">
        <f t="shared" si="4"/>
        <v>3421377</v>
      </c>
      <c r="L39" s="77">
        <f t="shared" si="4"/>
        <v>3421377</v>
      </c>
      <c r="M39" s="77">
        <f t="shared" si="4"/>
        <v>3421377</v>
      </c>
      <c r="N39" s="77">
        <f t="shared" si="4"/>
        <v>3421377</v>
      </c>
      <c r="O39" s="77">
        <f t="shared" si="4"/>
        <v>3421377</v>
      </c>
      <c r="P39" s="77">
        <f t="shared" si="4"/>
        <v>3421377</v>
      </c>
      <c r="Q39" s="77">
        <f t="shared" si="4"/>
        <v>3421377</v>
      </c>
      <c r="R39" s="77">
        <f t="shared" si="4"/>
        <v>3421377</v>
      </c>
      <c r="S39" s="77">
        <f t="shared" si="4"/>
        <v>3421377</v>
      </c>
      <c r="T39" s="77">
        <f t="shared" si="4"/>
        <v>3406057</v>
      </c>
      <c r="U39" s="77">
        <f t="shared" si="4"/>
        <v>3373903</v>
      </c>
      <c r="V39" s="77">
        <f t="shared" si="4"/>
        <v>3373903</v>
      </c>
      <c r="W39" s="77">
        <f t="shared" si="4"/>
        <v>3373903</v>
      </c>
      <c r="X39" s="77">
        <f t="shared" si="4"/>
        <v>8904525</v>
      </c>
      <c r="Y39" s="77">
        <f t="shared" si="4"/>
        <v>-5530622</v>
      </c>
      <c r="Z39" s="212">
        <f>+IF(X39&lt;&gt;0,+(Y39/X39)*100,0)</f>
        <v>-62.1102417029544</v>
      </c>
      <c r="AA39" s="79">
        <f>SUM(AA37:AA38)</f>
        <v>8904525</v>
      </c>
    </row>
    <row r="40" spans="1:27" ht="12.75">
      <c r="A40" s="250" t="s">
        <v>167</v>
      </c>
      <c r="B40" s="251"/>
      <c r="C40" s="168">
        <f aca="true" t="shared" si="5" ref="C40:Y40">+C34+C39</f>
        <v>21334161</v>
      </c>
      <c r="D40" s="168">
        <f>+D34+D39</f>
        <v>0</v>
      </c>
      <c r="E40" s="72">
        <f t="shared" si="5"/>
        <v>14879478</v>
      </c>
      <c r="F40" s="73">
        <f t="shared" si="5"/>
        <v>14879478</v>
      </c>
      <c r="G40" s="73">
        <f t="shared" si="5"/>
        <v>24389998</v>
      </c>
      <c r="H40" s="73">
        <f t="shared" si="5"/>
        <v>20891102</v>
      </c>
      <c r="I40" s="73">
        <f t="shared" si="5"/>
        <v>20770567</v>
      </c>
      <c r="J40" s="73">
        <f t="shared" si="5"/>
        <v>20770567</v>
      </c>
      <c r="K40" s="73">
        <f t="shared" si="5"/>
        <v>22028915</v>
      </c>
      <c r="L40" s="73">
        <f t="shared" si="5"/>
        <v>16633651</v>
      </c>
      <c r="M40" s="73">
        <f t="shared" si="5"/>
        <v>19956646</v>
      </c>
      <c r="N40" s="73">
        <f t="shared" si="5"/>
        <v>19956646</v>
      </c>
      <c r="O40" s="73">
        <f t="shared" si="5"/>
        <v>19975862</v>
      </c>
      <c r="P40" s="73">
        <f t="shared" si="5"/>
        <v>21880985</v>
      </c>
      <c r="Q40" s="73">
        <f t="shared" si="5"/>
        <v>21916758</v>
      </c>
      <c r="R40" s="73">
        <f t="shared" si="5"/>
        <v>21916758</v>
      </c>
      <c r="S40" s="73">
        <f t="shared" si="5"/>
        <v>17777107</v>
      </c>
      <c r="T40" s="73">
        <f t="shared" si="5"/>
        <v>20724496</v>
      </c>
      <c r="U40" s="73">
        <f t="shared" si="5"/>
        <v>17723578</v>
      </c>
      <c r="V40" s="73">
        <f t="shared" si="5"/>
        <v>17723578</v>
      </c>
      <c r="W40" s="73">
        <f t="shared" si="5"/>
        <v>17723578</v>
      </c>
      <c r="X40" s="73">
        <f t="shared" si="5"/>
        <v>14879478</v>
      </c>
      <c r="Y40" s="73">
        <f t="shared" si="5"/>
        <v>2844100</v>
      </c>
      <c r="Z40" s="170">
        <f>+IF(X40&lt;&gt;0,+(Y40/X40)*100,0)</f>
        <v>19.11424580889195</v>
      </c>
      <c r="AA40" s="74">
        <f>+AA34+AA39</f>
        <v>14879478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162123372</v>
      </c>
      <c r="D42" s="257">
        <f>+D25-D40</f>
        <v>0</v>
      </c>
      <c r="E42" s="258">
        <f t="shared" si="6"/>
        <v>177266175</v>
      </c>
      <c r="F42" s="259">
        <f t="shared" si="6"/>
        <v>177266175</v>
      </c>
      <c r="G42" s="259">
        <f t="shared" si="6"/>
        <v>161527132</v>
      </c>
      <c r="H42" s="259">
        <f t="shared" si="6"/>
        <v>168745804</v>
      </c>
      <c r="I42" s="259">
        <f t="shared" si="6"/>
        <v>168712044</v>
      </c>
      <c r="J42" s="259">
        <f t="shared" si="6"/>
        <v>168712044</v>
      </c>
      <c r="K42" s="259">
        <f t="shared" si="6"/>
        <v>167043029</v>
      </c>
      <c r="L42" s="259">
        <f t="shared" si="6"/>
        <v>172694079</v>
      </c>
      <c r="M42" s="259">
        <f t="shared" si="6"/>
        <v>170362020</v>
      </c>
      <c r="N42" s="259">
        <f t="shared" si="6"/>
        <v>170362020</v>
      </c>
      <c r="O42" s="259">
        <f t="shared" si="6"/>
        <v>165903858</v>
      </c>
      <c r="P42" s="259">
        <f t="shared" si="6"/>
        <v>162812804</v>
      </c>
      <c r="Q42" s="259">
        <f t="shared" si="6"/>
        <v>163455925</v>
      </c>
      <c r="R42" s="259">
        <f t="shared" si="6"/>
        <v>163455925</v>
      </c>
      <c r="S42" s="259">
        <f t="shared" si="6"/>
        <v>162743196</v>
      </c>
      <c r="T42" s="259">
        <f t="shared" si="6"/>
        <v>160503538</v>
      </c>
      <c r="U42" s="259">
        <f t="shared" si="6"/>
        <v>157167913</v>
      </c>
      <c r="V42" s="259">
        <f t="shared" si="6"/>
        <v>157167913</v>
      </c>
      <c r="W42" s="259">
        <f t="shared" si="6"/>
        <v>157167913</v>
      </c>
      <c r="X42" s="259">
        <f t="shared" si="6"/>
        <v>177266175</v>
      </c>
      <c r="Y42" s="259">
        <f t="shared" si="6"/>
        <v>-20098262</v>
      </c>
      <c r="Z42" s="260">
        <f>+IF(X42&lt;&gt;0,+(Y42/X42)*100,0)</f>
        <v>-11.337900194439237</v>
      </c>
      <c r="AA42" s="261">
        <f>+AA25-AA40</f>
        <v>177266175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125677947</v>
      </c>
      <c r="D45" s="155"/>
      <c r="E45" s="59">
        <v>174500740</v>
      </c>
      <c r="F45" s="60">
        <v>174500740</v>
      </c>
      <c r="G45" s="60">
        <v>124596962</v>
      </c>
      <c r="H45" s="60">
        <v>132300379</v>
      </c>
      <c r="I45" s="60">
        <v>132266618</v>
      </c>
      <c r="J45" s="60">
        <v>132266618</v>
      </c>
      <c r="K45" s="60">
        <v>130597604</v>
      </c>
      <c r="L45" s="60">
        <v>136248653</v>
      </c>
      <c r="M45" s="60">
        <v>133916595</v>
      </c>
      <c r="N45" s="60">
        <v>133916595</v>
      </c>
      <c r="O45" s="60">
        <v>129458430</v>
      </c>
      <c r="P45" s="60">
        <v>126367376</v>
      </c>
      <c r="Q45" s="60">
        <v>127010497</v>
      </c>
      <c r="R45" s="60">
        <v>127010497</v>
      </c>
      <c r="S45" s="60">
        <v>126297768</v>
      </c>
      <c r="T45" s="60">
        <v>124058111</v>
      </c>
      <c r="U45" s="60">
        <v>120722486</v>
      </c>
      <c r="V45" s="60">
        <v>120722486</v>
      </c>
      <c r="W45" s="60">
        <v>120722486</v>
      </c>
      <c r="X45" s="60">
        <v>174500740</v>
      </c>
      <c r="Y45" s="60">
        <v>-53778254</v>
      </c>
      <c r="Z45" s="139">
        <v>-30.82</v>
      </c>
      <c r="AA45" s="62">
        <v>174500740</v>
      </c>
    </row>
    <row r="46" spans="1:27" ht="12.75">
      <c r="A46" s="249" t="s">
        <v>171</v>
      </c>
      <c r="B46" s="182"/>
      <c r="C46" s="155">
        <v>36445426</v>
      </c>
      <c r="D46" s="155"/>
      <c r="E46" s="59">
        <v>2765435</v>
      </c>
      <c r="F46" s="60">
        <v>2765435</v>
      </c>
      <c r="G46" s="60">
        <v>36930171</v>
      </c>
      <c r="H46" s="60">
        <v>36445426</v>
      </c>
      <c r="I46" s="60">
        <v>36445426</v>
      </c>
      <c r="J46" s="60">
        <v>36445426</v>
      </c>
      <c r="K46" s="60">
        <v>36445426</v>
      </c>
      <c r="L46" s="60">
        <v>36445426</v>
      </c>
      <c r="M46" s="60">
        <v>36445426</v>
      </c>
      <c r="N46" s="60">
        <v>36445426</v>
      </c>
      <c r="O46" s="60">
        <v>36445426</v>
      </c>
      <c r="P46" s="60">
        <v>36445426</v>
      </c>
      <c r="Q46" s="60">
        <v>36445426</v>
      </c>
      <c r="R46" s="60">
        <v>36445426</v>
      </c>
      <c r="S46" s="60">
        <v>36445426</v>
      </c>
      <c r="T46" s="60">
        <v>36445426</v>
      </c>
      <c r="U46" s="60">
        <v>36445426</v>
      </c>
      <c r="V46" s="60">
        <v>36445426</v>
      </c>
      <c r="W46" s="60">
        <v>36445426</v>
      </c>
      <c r="X46" s="60">
        <v>2765435</v>
      </c>
      <c r="Y46" s="60">
        <v>33679991</v>
      </c>
      <c r="Z46" s="139">
        <v>1217.89</v>
      </c>
      <c r="AA46" s="62">
        <v>2765435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162123373</v>
      </c>
      <c r="D48" s="217">
        <f>SUM(D45:D47)</f>
        <v>0</v>
      </c>
      <c r="E48" s="264">
        <f t="shared" si="7"/>
        <v>177266175</v>
      </c>
      <c r="F48" s="219">
        <f t="shared" si="7"/>
        <v>177266175</v>
      </c>
      <c r="G48" s="219">
        <f t="shared" si="7"/>
        <v>161527133</v>
      </c>
      <c r="H48" s="219">
        <f t="shared" si="7"/>
        <v>168745805</v>
      </c>
      <c r="I48" s="219">
        <f t="shared" si="7"/>
        <v>168712044</v>
      </c>
      <c r="J48" s="219">
        <f t="shared" si="7"/>
        <v>168712044</v>
      </c>
      <c r="K48" s="219">
        <f t="shared" si="7"/>
        <v>167043030</v>
      </c>
      <c r="L48" s="219">
        <f t="shared" si="7"/>
        <v>172694079</v>
      </c>
      <c r="M48" s="219">
        <f t="shared" si="7"/>
        <v>170362021</v>
      </c>
      <c r="N48" s="219">
        <f t="shared" si="7"/>
        <v>170362021</v>
      </c>
      <c r="O48" s="219">
        <f t="shared" si="7"/>
        <v>165903856</v>
      </c>
      <c r="P48" s="219">
        <f t="shared" si="7"/>
        <v>162812802</v>
      </c>
      <c r="Q48" s="219">
        <f t="shared" si="7"/>
        <v>163455923</v>
      </c>
      <c r="R48" s="219">
        <f t="shared" si="7"/>
        <v>163455923</v>
      </c>
      <c r="S48" s="219">
        <f t="shared" si="7"/>
        <v>162743194</v>
      </c>
      <c r="T48" s="219">
        <f t="shared" si="7"/>
        <v>160503537</v>
      </c>
      <c r="U48" s="219">
        <f t="shared" si="7"/>
        <v>157167912</v>
      </c>
      <c r="V48" s="219">
        <f t="shared" si="7"/>
        <v>157167912</v>
      </c>
      <c r="W48" s="219">
        <f t="shared" si="7"/>
        <v>157167912</v>
      </c>
      <c r="X48" s="219">
        <f t="shared" si="7"/>
        <v>177266175</v>
      </c>
      <c r="Y48" s="219">
        <f t="shared" si="7"/>
        <v>-20098263</v>
      </c>
      <c r="Z48" s="265">
        <f>+IF(X48&lt;&gt;0,+(Y48/X48)*100,0)</f>
        <v>-11.337900758562652</v>
      </c>
      <c r="AA48" s="232">
        <f>SUM(AA45:AA47)</f>
        <v>177266175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3129332</v>
      </c>
      <c r="D6" s="155"/>
      <c r="E6" s="59">
        <v>3603900</v>
      </c>
      <c r="F6" s="60">
        <v>3603900</v>
      </c>
      <c r="G6" s="60">
        <v>174262</v>
      </c>
      <c r="H6" s="60">
        <v>729219</v>
      </c>
      <c r="I6" s="60">
        <v>653075</v>
      </c>
      <c r="J6" s="60">
        <v>1556556</v>
      </c>
      <c r="K6" s="60">
        <v>245783</v>
      </c>
      <c r="L6" s="60">
        <v>162104</v>
      </c>
      <c r="M6" s="60">
        <v>121082</v>
      </c>
      <c r="N6" s="60">
        <v>528969</v>
      </c>
      <c r="O6" s="60">
        <v>125862</v>
      </c>
      <c r="P6" s="60">
        <v>112713</v>
      </c>
      <c r="Q6" s="60"/>
      <c r="R6" s="60">
        <v>238575</v>
      </c>
      <c r="S6" s="60"/>
      <c r="T6" s="60">
        <v>129096</v>
      </c>
      <c r="U6" s="60">
        <v>591053</v>
      </c>
      <c r="V6" s="60">
        <v>720149</v>
      </c>
      <c r="W6" s="60">
        <v>3044249</v>
      </c>
      <c r="X6" s="60">
        <v>3603900</v>
      </c>
      <c r="Y6" s="60">
        <v>-559651</v>
      </c>
      <c r="Z6" s="140">
        <v>-15.53</v>
      </c>
      <c r="AA6" s="62">
        <v>3603900</v>
      </c>
    </row>
    <row r="7" spans="1:27" ht="12.75">
      <c r="A7" s="249" t="s">
        <v>32</v>
      </c>
      <c r="B7" s="182"/>
      <c r="C7" s="155">
        <v>15257889</v>
      </c>
      <c r="D7" s="155"/>
      <c r="E7" s="59">
        <v>17001700</v>
      </c>
      <c r="F7" s="60">
        <v>17001700</v>
      </c>
      <c r="G7" s="60">
        <v>1045224</v>
      </c>
      <c r="H7" s="60">
        <v>1693062</v>
      </c>
      <c r="I7" s="60">
        <v>1258593</v>
      </c>
      <c r="J7" s="60">
        <v>3996879</v>
      </c>
      <c r="K7" s="60">
        <v>2606786</v>
      </c>
      <c r="L7" s="60">
        <v>957934</v>
      </c>
      <c r="M7" s="60">
        <v>1083139</v>
      </c>
      <c r="N7" s="60">
        <v>4647859</v>
      </c>
      <c r="O7" s="60">
        <v>1227171</v>
      </c>
      <c r="P7" s="60">
        <v>1245563</v>
      </c>
      <c r="Q7" s="60">
        <v>1621360</v>
      </c>
      <c r="R7" s="60">
        <v>4094094</v>
      </c>
      <c r="S7" s="60">
        <v>1184652</v>
      </c>
      <c r="T7" s="60">
        <v>1363622</v>
      </c>
      <c r="U7" s="60">
        <v>1092565</v>
      </c>
      <c r="V7" s="60">
        <v>3640839</v>
      </c>
      <c r="W7" s="60">
        <v>16379671</v>
      </c>
      <c r="X7" s="60">
        <v>17001700</v>
      </c>
      <c r="Y7" s="60">
        <v>-622029</v>
      </c>
      <c r="Z7" s="140">
        <v>-3.66</v>
      </c>
      <c r="AA7" s="62">
        <v>17001700</v>
      </c>
    </row>
    <row r="8" spans="1:27" ht="12.75">
      <c r="A8" s="249" t="s">
        <v>178</v>
      </c>
      <c r="B8" s="182"/>
      <c r="C8" s="155">
        <v>21806671</v>
      </c>
      <c r="D8" s="155"/>
      <c r="E8" s="59">
        <v>13055200</v>
      </c>
      <c r="F8" s="60">
        <v>13055200</v>
      </c>
      <c r="G8" s="60">
        <v>1704647</v>
      </c>
      <c r="H8" s="60">
        <v>862073</v>
      </c>
      <c r="I8" s="60">
        <v>937545</v>
      </c>
      <c r="J8" s="60">
        <v>3504265</v>
      </c>
      <c r="K8" s="60">
        <v>1998646</v>
      </c>
      <c r="L8" s="60">
        <v>1235348</v>
      </c>
      <c r="M8" s="60">
        <v>5566931</v>
      </c>
      <c r="N8" s="60">
        <v>8800925</v>
      </c>
      <c r="O8" s="60">
        <v>-4241730</v>
      </c>
      <c r="P8" s="60">
        <v>1652900</v>
      </c>
      <c r="Q8" s="60">
        <v>1025239</v>
      </c>
      <c r="R8" s="60">
        <v>-1563591</v>
      </c>
      <c r="S8" s="60">
        <v>666927</v>
      </c>
      <c r="T8" s="60">
        <v>1019728</v>
      </c>
      <c r="U8" s="60">
        <v>756077</v>
      </c>
      <c r="V8" s="60">
        <v>2442732</v>
      </c>
      <c r="W8" s="60">
        <v>13184331</v>
      </c>
      <c r="X8" s="60">
        <v>13055200</v>
      </c>
      <c r="Y8" s="60">
        <v>129131</v>
      </c>
      <c r="Z8" s="140">
        <v>0.99</v>
      </c>
      <c r="AA8" s="62">
        <v>13055200</v>
      </c>
    </row>
    <row r="9" spans="1:27" ht="12.75">
      <c r="A9" s="249" t="s">
        <v>179</v>
      </c>
      <c r="B9" s="182"/>
      <c r="C9" s="155">
        <v>18093048</v>
      </c>
      <c r="D9" s="155"/>
      <c r="E9" s="59">
        <v>16792700</v>
      </c>
      <c r="F9" s="60">
        <v>16792700</v>
      </c>
      <c r="G9" s="60">
        <v>5219000</v>
      </c>
      <c r="H9" s="60">
        <v>2302000</v>
      </c>
      <c r="I9" s="60"/>
      <c r="J9" s="60">
        <v>7521000</v>
      </c>
      <c r="K9" s="60">
        <v>327000</v>
      </c>
      <c r="L9" s="60"/>
      <c r="M9" s="60">
        <v>252000</v>
      </c>
      <c r="N9" s="60">
        <v>579000</v>
      </c>
      <c r="O9" s="60">
        <v>760851</v>
      </c>
      <c r="P9" s="60">
        <v>687000</v>
      </c>
      <c r="Q9" s="60">
        <v>3372688</v>
      </c>
      <c r="R9" s="60">
        <v>4820539</v>
      </c>
      <c r="S9" s="60">
        <v>20688</v>
      </c>
      <c r="T9" s="60"/>
      <c r="U9" s="60"/>
      <c r="V9" s="60">
        <v>20688</v>
      </c>
      <c r="W9" s="60">
        <v>12941227</v>
      </c>
      <c r="X9" s="60">
        <v>16792700</v>
      </c>
      <c r="Y9" s="60">
        <v>-3851473</v>
      </c>
      <c r="Z9" s="140">
        <v>-22.94</v>
      </c>
      <c r="AA9" s="62">
        <v>16792700</v>
      </c>
    </row>
    <row r="10" spans="1:27" ht="12.75">
      <c r="A10" s="249" t="s">
        <v>180</v>
      </c>
      <c r="B10" s="182"/>
      <c r="C10" s="155">
        <v>29593536</v>
      </c>
      <c r="D10" s="155"/>
      <c r="E10" s="59">
        <v>8159200</v>
      </c>
      <c r="F10" s="60">
        <v>8159200</v>
      </c>
      <c r="G10" s="60">
        <v>3141000</v>
      </c>
      <c r="H10" s="60"/>
      <c r="I10" s="60"/>
      <c r="J10" s="60">
        <v>3141000</v>
      </c>
      <c r="K10" s="60"/>
      <c r="L10" s="60"/>
      <c r="M10" s="60"/>
      <c r="N10" s="60"/>
      <c r="O10" s="60">
        <v>4600000</v>
      </c>
      <c r="P10" s="60"/>
      <c r="Q10" s="60">
        <v>574000</v>
      </c>
      <c r="R10" s="60">
        <v>5174000</v>
      </c>
      <c r="S10" s="60"/>
      <c r="T10" s="60"/>
      <c r="U10" s="60"/>
      <c r="V10" s="60"/>
      <c r="W10" s="60">
        <v>8315000</v>
      </c>
      <c r="X10" s="60">
        <v>8159200</v>
      </c>
      <c r="Y10" s="60">
        <v>155800</v>
      </c>
      <c r="Z10" s="140">
        <v>1.91</v>
      </c>
      <c r="AA10" s="62">
        <v>8159200</v>
      </c>
    </row>
    <row r="11" spans="1:27" ht="12.75">
      <c r="A11" s="249" t="s">
        <v>181</v>
      </c>
      <c r="B11" s="182"/>
      <c r="C11" s="155">
        <v>1429389</v>
      </c>
      <c r="D11" s="155"/>
      <c r="E11" s="59">
        <v>1119900</v>
      </c>
      <c r="F11" s="60">
        <v>1119900</v>
      </c>
      <c r="G11" s="60">
        <v>9071</v>
      </c>
      <c r="H11" s="60">
        <v>-29200</v>
      </c>
      <c r="I11" s="60">
        <v>63645</v>
      </c>
      <c r="J11" s="60">
        <v>43516</v>
      </c>
      <c r="K11" s="60">
        <v>33696</v>
      </c>
      <c r="L11" s="60">
        <v>91489</v>
      </c>
      <c r="M11" s="60">
        <v>46355</v>
      </c>
      <c r="N11" s="60">
        <v>171540</v>
      </c>
      <c r="O11" s="60">
        <v>54566</v>
      </c>
      <c r="P11" s="60">
        <v>18320</v>
      </c>
      <c r="Q11" s="60">
        <v>-43992</v>
      </c>
      <c r="R11" s="60">
        <v>28894</v>
      </c>
      <c r="S11" s="60">
        <v>27002</v>
      </c>
      <c r="T11" s="60">
        <v>53459</v>
      </c>
      <c r="U11" s="60">
        <v>46710</v>
      </c>
      <c r="V11" s="60">
        <v>127171</v>
      </c>
      <c r="W11" s="60">
        <v>371121</v>
      </c>
      <c r="X11" s="60">
        <v>1119900</v>
      </c>
      <c r="Y11" s="60">
        <v>-748779</v>
      </c>
      <c r="Z11" s="140">
        <v>-66.86</v>
      </c>
      <c r="AA11" s="62">
        <v>1119900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-45287653</v>
      </c>
      <c r="D14" s="155"/>
      <c r="E14" s="59">
        <v>-55857700</v>
      </c>
      <c r="F14" s="60">
        <v>-30223600</v>
      </c>
      <c r="G14" s="60">
        <v>-3526483</v>
      </c>
      <c r="H14" s="60">
        <v>-5534220</v>
      </c>
      <c r="I14" s="60">
        <v>-4001332</v>
      </c>
      <c r="J14" s="60">
        <v>-13062035</v>
      </c>
      <c r="K14" s="60">
        <v>-3870206</v>
      </c>
      <c r="L14" s="60">
        <v>-5564527</v>
      </c>
      <c r="M14" s="60">
        <v>-5643151</v>
      </c>
      <c r="N14" s="60">
        <v>-15077884</v>
      </c>
      <c r="O14" s="60">
        <v>-3416847</v>
      </c>
      <c r="P14" s="60">
        <v>-4155801</v>
      </c>
      <c r="Q14" s="60">
        <v>-4341186</v>
      </c>
      <c r="R14" s="60">
        <v>-11913834</v>
      </c>
      <c r="S14" s="60">
        <v>-7085324</v>
      </c>
      <c r="T14" s="60">
        <v>-4981606</v>
      </c>
      <c r="U14" s="60">
        <v>-2994304</v>
      </c>
      <c r="V14" s="60">
        <v>-15061234</v>
      </c>
      <c r="W14" s="60">
        <v>-55114987</v>
      </c>
      <c r="X14" s="60">
        <v>-30223600</v>
      </c>
      <c r="Y14" s="60">
        <v>-24891387</v>
      </c>
      <c r="Z14" s="140">
        <v>82.36</v>
      </c>
      <c r="AA14" s="62">
        <v>-30223600</v>
      </c>
    </row>
    <row r="15" spans="1:27" ht="12.75">
      <c r="A15" s="249" t="s">
        <v>40</v>
      </c>
      <c r="B15" s="182"/>
      <c r="C15" s="155">
        <v>-164314</v>
      </c>
      <c r="D15" s="155"/>
      <c r="E15" s="59">
        <v>-3600</v>
      </c>
      <c r="F15" s="60">
        <v>-8712300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-8712300</v>
      </c>
      <c r="Y15" s="60">
        <v>8712300</v>
      </c>
      <c r="Z15" s="140">
        <v>-100</v>
      </c>
      <c r="AA15" s="62">
        <v>-8712300</v>
      </c>
    </row>
    <row r="16" spans="1:27" ht="12.75">
      <c r="A16" s="249" t="s">
        <v>42</v>
      </c>
      <c r="B16" s="182"/>
      <c r="C16" s="155">
        <v>-27243163</v>
      </c>
      <c r="D16" s="155"/>
      <c r="E16" s="59">
        <v>-628200</v>
      </c>
      <c r="F16" s="60">
        <v>-17553600</v>
      </c>
      <c r="G16" s="60">
        <v>-107936</v>
      </c>
      <c r="H16" s="60">
        <v>200711</v>
      </c>
      <c r="I16" s="60">
        <v>-114409</v>
      </c>
      <c r="J16" s="60">
        <v>-21634</v>
      </c>
      <c r="K16" s="60">
        <v>14125</v>
      </c>
      <c r="L16" s="60">
        <v>-75401</v>
      </c>
      <c r="M16" s="60">
        <v>126969</v>
      </c>
      <c r="N16" s="60">
        <v>65693</v>
      </c>
      <c r="O16" s="60">
        <v>106982</v>
      </c>
      <c r="P16" s="60">
        <v>31591</v>
      </c>
      <c r="Q16" s="60">
        <v>-51228</v>
      </c>
      <c r="R16" s="60">
        <v>87345</v>
      </c>
      <c r="S16" s="60">
        <v>20628</v>
      </c>
      <c r="T16" s="60">
        <v>-55381</v>
      </c>
      <c r="U16" s="60">
        <v>-359864</v>
      </c>
      <c r="V16" s="60">
        <v>-394617</v>
      </c>
      <c r="W16" s="60">
        <v>-263213</v>
      </c>
      <c r="X16" s="60">
        <v>-17553600</v>
      </c>
      <c r="Y16" s="60">
        <v>17290387</v>
      </c>
      <c r="Z16" s="140">
        <v>-98.5</v>
      </c>
      <c r="AA16" s="62">
        <v>-17553600</v>
      </c>
    </row>
    <row r="17" spans="1:27" ht="12.75">
      <c r="A17" s="250" t="s">
        <v>185</v>
      </c>
      <c r="B17" s="251"/>
      <c r="C17" s="168">
        <f aca="true" t="shared" si="0" ref="C17:Y17">SUM(C6:C16)</f>
        <v>16614735</v>
      </c>
      <c r="D17" s="168">
        <f t="shared" si="0"/>
        <v>0</v>
      </c>
      <c r="E17" s="72">
        <f t="shared" si="0"/>
        <v>3243100</v>
      </c>
      <c r="F17" s="73">
        <f t="shared" si="0"/>
        <v>3243100</v>
      </c>
      <c r="G17" s="73">
        <f t="shared" si="0"/>
        <v>7658785</v>
      </c>
      <c r="H17" s="73">
        <f t="shared" si="0"/>
        <v>223645</v>
      </c>
      <c r="I17" s="73">
        <f t="shared" si="0"/>
        <v>-1202883</v>
      </c>
      <c r="J17" s="73">
        <f t="shared" si="0"/>
        <v>6679547</v>
      </c>
      <c r="K17" s="73">
        <f t="shared" si="0"/>
        <v>1355830</v>
      </c>
      <c r="L17" s="73">
        <f t="shared" si="0"/>
        <v>-3193053</v>
      </c>
      <c r="M17" s="73">
        <f t="shared" si="0"/>
        <v>1553325</v>
      </c>
      <c r="N17" s="73">
        <f t="shared" si="0"/>
        <v>-283898</v>
      </c>
      <c r="O17" s="73">
        <f t="shared" si="0"/>
        <v>-783145</v>
      </c>
      <c r="P17" s="73">
        <f t="shared" si="0"/>
        <v>-407714</v>
      </c>
      <c r="Q17" s="73">
        <f t="shared" si="0"/>
        <v>2156881</v>
      </c>
      <c r="R17" s="73">
        <f t="shared" si="0"/>
        <v>966022</v>
      </c>
      <c r="S17" s="73">
        <f t="shared" si="0"/>
        <v>-5165427</v>
      </c>
      <c r="T17" s="73">
        <f t="shared" si="0"/>
        <v>-2471082</v>
      </c>
      <c r="U17" s="73">
        <f t="shared" si="0"/>
        <v>-867763</v>
      </c>
      <c r="V17" s="73">
        <f t="shared" si="0"/>
        <v>-8504272</v>
      </c>
      <c r="W17" s="73">
        <f t="shared" si="0"/>
        <v>-1142601</v>
      </c>
      <c r="X17" s="73">
        <f t="shared" si="0"/>
        <v>3243100</v>
      </c>
      <c r="Y17" s="73">
        <f t="shared" si="0"/>
        <v>-4385701</v>
      </c>
      <c r="Z17" s="170">
        <f>+IF(X17&lt;&gt;0,+(Y17/X17)*100,0)</f>
        <v>-135.23175356911597</v>
      </c>
      <c r="AA17" s="74">
        <f>SUM(AA6:AA16)</f>
        <v>3243100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-15634879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172808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>
        <v>3131450</v>
      </c>
      <c r="U24" s="60">
        <v>500000</v>
      </c>
      <c r="V24" s="60">
        <v>3631450</v>
      </c>
      <c r="W24" s="60">
        <v>3631450</v>
      </c>
      <c r="X24" s="60"/>
      <c r="Y24" s="60">
        <v>3631450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-6151694</v>
      </c>
      <c r="D26" s="155"/>
      <c r="E26" s="59">
        <v>-14703200</v>
      </c>
      <c r="F26" s="60">
        <v>-14703200</v>
      </c>
      <c r="G26" s="60">
        <v>-24423</v>
      </c>
      <c r="H26" s="60">
        <v>-2258</v>
      </c>
      <c r="I26" s="60">
        <v>-1835648</v>
      </c>
      <c r="J26" s="60">
        <v>-1862329</v>
      </c>
      <c r="K26" s="60">
        <v>-140881</v>
      </c>
      <c r="L26" s="60">
        <v>-1864381</v>
      </c>
      <c r="M26" s="60">
        <v>-1021270</v>
      </c>
      <c r="N26" s="60">
        <v>-3026532</v>
      </c>
      <c r="O26" s="60">
        <v>-13454</v>
      </c>
      <c r="P26" s="60">
        <v>-93016</v>
      </c>
      <c r="Q26" s="60">
        <v>-312996</v>
      </c>
      <c r="R26" s="60">
        <v>-419466</v>
      </c>
      <c r="S26" s="60">
        <v>-286506</v>
      </c>
      <c r="T26" s="60">
        <v>-528540</v>
      </c>
      <c r="U26" s="60">
        <v>-3552305</v>
      </c>
      <c r="V26" s="60">
        <v>-4367351</v>
      </c>
      <c r="W26" s="60">
        <v>-9675678</v>
      </c>
      <c r="X26" s="60">
        <v>-14703200</v>
      </c>
      <c r="Y26" s="60">
        <v>5027522</v>
      </c>
      <c r="Z26" s="140">
        <v>-34.19</v>
      </c>
      <c r="AA26" s="62">
        <v>-14703200</v>
      </c>
    </row>
    <row r="27" spans="1:27" ht="12.75">
      <c r="A27" s="250" t="s">
        <v>192</v>
      </c>
      <c r="B27" s="251"/>
      <c r="C27" s="168">
        <f aca="true" t="shared" si="1" ref="C27:Y27">SUM(C21:C26)</f>
        <v>-21613765</v>
      </c>
      <c r="D27" s="168">
        <f>SUM(D21:D26)</f>
        <v>0</v>
      </c>
      <c r="E27" s="72">
        <f t="shared" si="1"/>
        <v>-14703200</v>
      </c>
      <c r="F27" s="73">
        <f t="shared" si="1"/>
        <v>-14703200</v>
      </c>
      <c r="G27" s="73">
        <f t="shared" si="1"/>
        <v>-24423</v>
      </c>
      <c r="H27" s="73">
        <f t="shared" si="1"/>
        <v>-2258</v>
      </c>
      <c r="I27" s="73">
        <f t="shared" si="1"/>
        <v>-1835648</v>
      </c>
      <c r="J27" s="73">
        <f t="shared" si="1"/>
        <v>-1862329</v>
      </c>
      <c r="K27" s="73">
        <f t="shared" si="1"/>
        <v>-140881</v>
      </c>
      <c r="L27" s="73">
        <f t="shared" si="1"/>
        <v>-1864381</v>
      </c>
      <c r="M27" s="73">
        <f t="shared" si="1"/>
        <v>-1021270</v>
      </c>
      <c r="N27" s="73">
        <f t="shared" si="1"/>
        <v>-3026532</v>
      </c>
      <c r="O27" s="73">
        <f t="shared" si="1"/>
        <v>-13454</v>
      </c>
      <c r="P27" s="73">
        <f t="shared" si="1"/>
        <v>-93016</v>
      </c>
      <c r="Q27" s="73">
        <f t="shared" si="1"/>
        <v>-312996</v>
      </c>
      <c r="R27" s="73">
        <f t="shared" si="1"/>
        <v>-419466</v>
      </c>
      <c r="S27" s="73">
        <f t="shared" si="1"/>
        <v>-286506</v>
      </c>
      <c r="T27" s="73">
        <f t="shared" si="1"/>
        <v>2602910</v>
      </c>
      <c r="U27" s="73">
        <f t="shared" si="1"/>
        <v>-3052305</v>
      </c>
      <c r="V27" s="73">
        <f t="shared" si="1"/>
        <v>-735901</v>
      </c>
      <c r="W27" s="73">
        <f t="shared" si="1"/>
        <v>-6044228</v>
      </c>
      <c r="X27" s="73">
        <f t="shared" si="1"/>
        <v>-14703200</v>
      </c>
      <c r="Y27" s="73">
        <f t="shared" si="1"/>
        <v>8658972</v>
      </c>
      <c r="Z27" s="170">
        <f>+IF(X27&lt;&gt;0,+(Y27/X27)*100,0)</f>
        <v>-58.89175145546548</v>
      </c>
      <c r="AA27" s="74">
        <f>SUM(AA21:AA26)</f>
        <v>-14703200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204814</v>
      </c>
      <c r="D33" s="155"/>
      <c r="E33" s="59">
        <v>24000</v>
      </c>
      <c r="F33" s="60">
        <v>24000</v>
      </c>
      <c r="G33" s="60">
        <v>1080</v>
      </c>
      <c r="H33" s="159">
        <v>2200</v>
      </c>
      <c r="I33" s="159">
        <v>4900</v>
      </c>
      <c r="J33" s="159">
        <v>8180</v>
      </c>
      <c r="K33" s="60">
        <v>32650</v>
      </c>
      <c r="L33" s="60">
        <v>8530</v>
      </c>
      <c r="M33" s="60">
        <v>7260</v>
      </c>
      <c r="N33" s="60">
        <v>48440</v>
      </c>
      <c r="O33" s="159">
        <v>16243</v>
      </c>
      <c r="P33" s="159">
        <v>5371</v>
      </c>
      <c r="Q33" s="159">
        <v>6990</v>
      </c>
      <c r="R33" s="60">
        <v>28604</v>
      </c>
      <c r="S33" s="60">
        <v>1210</v>
      </c>
      <c r="T33" s="60">
        <v>2520</v>
      </c>
      <c r="U33" s="60">
        <v>5470</v>
      </c>
      <c r="V33" s="159">
        <v>9200</v>
      </c>
      <c r="W33" s="159">
        <v>94424</v>
      </c>
      <c r="X33" s="159">
        <v>24000</v>
      </c>
      <c r="Y33" s="60">
        <v>70424</v>
      </c>
      <c r="Z33" s="140">
        <v>293.43</v>
      </c>
      <c r="AA33" s="62">
        <v>24000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204814</v>
      </c>
      <c r="D36" s="168">
        <f>SUM(D31:D35)</f>
        <v>0</v>
      </c>
      <c r="E36" s="72">
        <f t="shared" si="2"/>
        <v>24000</v>
      </c>
      <c r="F36" s="73">
        <f t="shared" si="2"/>
        <v>24000</v>
      </c>
      <c r="G36" s="73">
        <f t="shared" si="2"/>
        <v>1080</v>
      </c>
      <c r="H36" s="73">
        <f t="shared" si="2"/>
        <v>2200</v>
      </c>
      <c r="I36" s="73">
        <f t="shared" si="2"/>
        <v>4900</v>
      </c>
      <c r="J36" s="73">
        <f t="shared" si="2"/>
        <v>8180</v>
      </c>
      <c r="K36" s="73">
        <f t="shared" si="2"/>
        <v>32650</v>
      </c>
      <c r="L36" s="73">
        <f t="shared" si="2"/>
        <v>8530</v>
      </c>
      <c r="M36" s="73">
        <f t="shared" si="2"/>
        <v>7260</v>
      </c>
      <c r="N36" s="73">
        <f t="shared" si="2"/>
        <v>48440</v>
      </c>
      <c r="O36" s="73">
        <f t="shared" si="2"/>
        <v>16243</v>
      </c>
      <c r="P36" s="73">
        <f t="shared" si="2"/>
        <v>5371</v>
      </c>
      <c r="Q36" s="73">
        <f t="shared" si="2"/>
        <v>6990</v>
      </c>
      <c r="R36" s="73">
        <f t="shared" si="2"/>
        <v>28604</v>
      </c>
      <c r="S36" s="73">
        <f t="shared" si="2"/>
        <v>1210</v>
      </c>
      <c r="T36" s="73">
        <f t="shared" si="2"/>
        <v>2520</v>
      </c>
      <c r="U36" s="73">
        <f t="shared" si="2"/>
        <v>5470</v>
      </c>
      <c r="V36" s="73">
        <f t="shared" si="2"/>
        <v>9200</v>
      </c>
      <c r="W36" s="73">
        <f t="shared" si="2"/>
        <v>94424</v>
      </c>
      <c r="X36" s="73">
        <f t="shared" si="2"/>
        <v>24000</v>
      </c>
      <c r="Y36" s="73">
        <f t="shared" si="2"/>
        <v>70424</v>
      </c>
      <c r="Z36" s="170">
        <f>+IF(X36&lt;&gt;0,+(Y36/X36)*100,0)</f>
        <v>293.43333333333334</v>
      </c>
      <c r="AA36" s="74">
        <f>SUM(AA31:AA35)</f>
        <v>24000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-4794216</v>
      </c>
      <c r="D38" s="153">
        <f>+D17+D27+D36</f>
        <v>0</v>
      </c>
      <c r="E38" s="99">
        <f t="shared" si="3"/>
        <v>-11436100</v>
      </c>
      <c r="F38" s="100">
        <f t="shared" si="3"/>
        <v>-11436100</v>
      </c>
      <c r="G38" s="100">
        <f t="shared" si="3"/>
        <v>7635442</v>
      </c>
      <c r="H38" s="100">
        <f t="shared" si="3"/>
        <v>223587</v>
      </c>
      <c r="I38" s="100">
        <f t="shared" si="3"/>
        <v>-3033631</v>
      </c>
      <c r="J38" s="100">
        <f t="shared" si="3"/>
        <v>4825398</v>
      </c>
      <c r="K38" s="100">
        <f t="shared" si="3"/>
        <v>1247599</v>
      </c>
      <c r="L38" s="100">
        <f t="shared" si="3"/>
        <v>-5048904</v>
      </c>
      <c r="M38" s="100">
        <f t="shared" si="3"/>
        <v>539315</v>
      </c>
      <c r="N38" s="100">
        <f t="shared" si="3"/>
        <v>-3261990</v>
      </c>
      <c r="O38" s="100">
        <f t="shared" si="3"/>
        <v>-780356</v>
      </c>
      <c r="P38" s="100">
        <f t="shared" si="3"/>
        <v>-495359</v>
      </c>
      <c r="Q38" s="100">
        <f t="shared" si="3"/>
        <v>1850875</v>
      </c>
      <c r="R38" s="100">
        <f t="shared" si="3"/>
        <v>575160</v>
      </c>
      <c r="S38" s="100">
        <f t="shared" si="3"/>
        <v>-5450723</v>
      </c>
      <c r="T38" s="100">
        <f t="shared" si="3"/>
        <v>134348</v>
      </c>
      <c r="U38" s="100">
        <f t="shared" si="3"/>
        <v>-3914598</v>
      </c>
      <c r="V38" s="100">
        <f t="shared" si="3"/>
        <v>-9230973</v>
      </c>
      <c r="W38" s="100">
        <f t="shared" si="3"/>
        <v>-7092405</v>
      </c>
      <c r="X38" s="100">
        <f t="shared" si="3"/>
        <v>-11436100</v>
      </c>
      <c r="Y38" s="100">
        <f t="shared" si="3"/>
        <v>4343695</v>
      </c>
      <c r="Z38" s="137">
        <f>+IF(X38&lt;&gt;0,+(Y38/X38)*100,0)</f>
        <v>-37.982310403022005</v>
      </c>
      <c r="AA38" s="102">
        <f>+AA17+AA27+AA36</f>
        <v>-11436100</v>
      </c>
    </row>
    <row r="39" spans="1:27" ht="12.75">
      <c r="A39" s="249" t="s">
        <v>200</v>
      </c>
      <c r="B39" s="182"/>
      <c r="C39" s="153"/>
      <c r="D39" s="153"/>
      <c r="E39" s="99">
        <v>15193301</v>
      </c>
      <c r="F39" s="100">
        <v>15193301</v>
      </c>
      <c r="G39" s="100">
        <v>9964156</v>
      </c>
      <c r="H39" s="100">
        <v>17599598</v>
      </c>
      <c r="I39" s="100">
        <v>17823185</v>
      </c>
      <c r="J39" s="100">
        <v>9964156</v>
      </c>
      <c r="K39" s="100">
        <v>14789554</v>
      </c>
      <c r="L39" s="100">
        <v>16037153</v>
      </c>
      <c r="M39" s="100">
        <v>10988249</v>
      </c>
      <c r="N39" s="100">
        <v>14789554</v>
      </c>
      <c r="O39" s="100">
        <v>11527564</v>
      </c>
      <c r="P39" s="100">
        <v>10747208</v>
      </c>
      <c r="Q39" s="100">
        <v>10251849</v>
      </c>
      <c r="R39" s="100">
        <v>11527564</v>
      </c>
      <c r="S39" s="100">
        <v>12102724</v>
      </c>
      <c r="T39" s="100">
        <v>6652001</v>
      </c>
      <c r="U39" s="100">
        <v>6786349</v>
      </c>
      <c r="V39" s="100">
        <v>12102724</v>
      </c>
      <c r="W39" s="100">
        <v>9964156</v>
      </c>
      <c r="X39" s="100">
        <v>15193301</v>
      </c>
      <c r="Y39" s="100">
        <v>-5229145</v>
      </c>
      <c r="Z39" s="137">
        <v>-34.42</v>
      </c>
      <c r="AA39" s="102">
        <v>15193301</v>
      </c>
    </row>
    <row r="40" spans="1:27" ht="12.75">
      <c r="A40" s="269" t="s">
        <v>201</v>
      </c>
      <c r="B40" s="256"/>
      <c r="C40" s="257"/>
      <c r="D40" s="257"/>
      <c r="E40" s="258">
        <v>3757201</v>
      </c>
      <c r="F40" s="259">
        <v>3757201</v>
      </c>
      <c r="G40" s="259">
        <v>17599598</v>
      </c>
      <c r="H40" s="259">
        <v>17823185</v>
      </c>
      <c r="I40" s="259">
        <v>14789554</v>
      </c>
      <c r="J40" s="259">
        <v>14789554</v>
      </c>
      <c r="K40" s="259">
        <v>16037153</v>
      </c>
      <c r="L40" s="259">
        <v>10988249</v>
      </c>
      <c r="M40" s="259">
        <v>11527564</v>
      </c>
      <c r="N40" s="259">
        <v>11527564</v>
      </c>
      <c r="O40" s="259">
        <v>10747208</v>
      </c>
      <c r="P40" s="259">
        <v>10251849</v>
      </c>
      <c r="Q40" s="259">
        <v>12102724</v>
      </c>
      <c r="R40" s="259">
        <v>10747208</v>
      </c>
      <c r="S40" s="259">
        <v>6652001</v>
      </c>
      <c r="T40" s="259">
        <v>6786349</v>
      </c>
      <c r="U40" s="259">
        <v>2871751</v>
      </c>
      <c r="V40" s="259">
        <v>2871751</v>
      </c>
      <c r="W40" s="259">
        <v>2871751</v>
      </c>
      <c r="X40" s="259">
        <v>3757201</v>
      </c>
      <c r="Y40" s="259">
        <v>-885450</v>
      </c>
      <c r="Z40" s="260">
        <v>-23.57</v>
      </c>
      <c r="AA40" s="261">
        <v>3757201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13516911</v>
      </c>
      <c r="D5" s="200">
        <f t="shared" si="0"/>
        <v>0</v>
      </c>
      <c r="E5" s="106">
        <f t="shared" si="0"/>
        <v>14703200</v>
      </c>
      <c r="F5" s="106">
        <f t="shared" si="0"/>
        <v>11723941</v>
      </c>
      <c r="G5" s="106">
        <f t="shared" si="0"/>
        <v>24423</v>
      </c>
      <c r="H5" s="106">
        <f t="shared" si="0"/>
        <v>2258</v>
      </c>
      <c r="I5" s="106">
        <f t="shared" si="0"/>
        <v>1835648</v>
      </c>
      <c r="J5" s="106">
        <f t="shared" si="0"/>
        <v>1862329</v>
      </c>
      <c r="K5" s="106">
        <f t="shared" si="0"/>
        <v>140881</v>
      </c>
      <c r="L5" s="106">
        <f t="shared" si="0"/>
        <v>1864381</v>
      </c>
      <c r="M5" s="106">
        <f t="shared" si="0"/>
        <v>1021270</v>
      </c>
      <c r="N5" s="106">
        <f t="shared" si="0"/>
        <v>3026532</v>
      </c>
      <c r="O5" s="106">
        <f t="shared" si="0"/>
        <v>13455</v>
      </c>
      <c r="P5" s="106">
        <f t="shared" si="0"/>
        <v>93016</v>
      </c>
      <c r="Q5" s="106">
        <f t="shared" si="0"/>
        <v>312995</v>
      </c>
      <c r="R5" s="106">
        <f t="shared" si="0"/>
        <v>419466</v>
      </c>
      <c r="S5" s="106">
        <f t="shared" si="0"/>
        <v>286506</v>
      </c>
      <c r="T5" s="106">
        <f t="shared" si="0"/>
        <v>528541</v>
      </c>
      <c r="U5" s="106">
        <f t="shared" si="0"/>
        <v>3552305</v>
      </c>
      <c r="V5" s="106">
        <f t="shared" si="0"/>
        <v>4367352</v>
      </c>
      <c r="W5" s="106">
        <f t="shared" si="0"/>
        <v>9675679</v>
      </c>
      <c r="X5" s="106">
        <f t="shared" si="0"/>
        <v>11723941</v>
      </c>
      <c r="Y5" s="106">
        <f t="shared" si="0"/>
        <v>-2048262</v>
      </c>
      <c r="Z5" s="201">
        <f>+IF(X5&lt;&gt;0,+(Y5/X5)*100,0)</f>
        <v>-17.47076345744149</v>
      </c>
      <c r="AA5" s="199">
        <f>SUM(AA11:AA18)</f>
        <v>11723941</v>
      </c>
    </row>
    <row r="6" spans="1:27" ht="12.75">
      <c r="A6" s="291" t="s">
        <v>205</v>
      </c>
      <c r="B6" s="142"/>
      <c r="C6" s="62">
        <v>3584985</v>
      </c>
      <c r="D6" s="156"/>
      <c r="E6" s="60"/>
      <c r="F6" s="60">
        <v>1318035</v>
      </c>
      <c r="G6" s="60"/>
      <c r="H6" s="60"/>
      <c r="I6" s="60">
        <v>350745</v>
      </c>
      <c r="J6" s="60">
        <v>350745</v>
      </c>
      <c r="K6" s="60"/>
      <c r="L6" s="60"/>
      <c r="M6" s="60">
        <v>451150</v>
      </c>
      <c r="N6" s="60">
        <v>451150</v>
      </c>
      <c r="O6" s="60">
        <v>909</v>
      </c>
      <c r="P6" s="60">
        <v>-2727</v>
      </c>
      <c r="Q6" s="60">
        <v>68843</v>
      </c>
      <c r="R6" s="60">
        <v>67025</v>
      </c>
      <c r="S6" s="60">
        <v>86871</v>
      </c>
      <c r="T6" s="60"/>
      <c r="U6" s="60">
        <v>38904</v>
      </c>
      <c r="V6" s="60">
        <v>125775</v>
      </c>
      <c r="W6" s="60">
        <v>994695</v>
      </c>
      <c r="X6" s="60">
        <v>1318035</v>
      </c>
      <c r="Y6" s="60">
        <v>-323340</v>
      </c>
      <c r="Z6" s="140">
        <v>-24.53</v>
      </c>
      <c r="AA6" s="155">
        <v>1318035</v>
      </c>
    </row>
    <row r="7" spans="1:27" ht="12.75">
      <c r="A7" s="291" t="s">
        <v>206</v>
      </c>
      <c r="B7" s="142"/>
      <c r="C7" s="62">
        <v>5665466</v>
      </c>
      <c r="D7" s="156"/>
      <c r="E7" s="60">
        <v>2000000</v>
      </c>
      <c r="F7" s="60">
        <v>2400000</v>
      </c>
      <c r="G7" s="60"/>
      <c r="H7" s="60">
        <v>930</v>
      </c>
      <c r="I7" s="60"/>
      <c r="J7" s="60">
        <v>930</v>
      </c>
      <c r="K7" s="60"/>
      <c r="L7" s="60">
        <v>429405</v>
      </c>
      <c r="M7" s="60"/>
      <c r="N7" s="60">
        <v>429405</v>
      </c>
      <c r="O7" s="60"/>
      <c r="P7" s="60">
        <v>57982</v>
      </c>
      <c r="Q7" s="60"/>
      <c r="R7" s="60">
        <v>57982</v>
      </c>
      <c r="S7" s="60"/>
      <c r="T7" s="60"/>
      <c r="U7" s="60"/>
      <c r="V7" s="60"/>
      <c r="W7" s="60">
        <v>488317</v>
      </c>
      <c r="X7" s="60">
        <v>2400000</v>
      </c>
      <c r="Y7" s="60">
        <v>-1911683</v>
      </c>
      <c r="Z7" s="140">
        <v>-79.65</v>
      </c>
      <c r="AA7" s="155">
        <v>2400000</v>
      </c>
    </row>
    <row r="8" spans="1:27" ht="12.75">
      <c r="A8" s="291" t="s">
        <v>207</v>
      </c>
      <c r="B8" s="142"/>
      <c r="C8" s="62">
        <v>1407126</v>
      </c>
      <c r="D8" s="156"/>
      <c r="E8" s="60">
        <v>6270795</v>
      </c>
      <c r="F8" s="60">
        <v>4461713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109771</v>
      </c>
      <c r="R8" s="60">
        <v>109771</v>
      </c>
      <c r="S8" s="60">
        <v>199635</v>
      </c>
      <c r="T8" s="60">
        <v>43034</v>
      </c>
      <c r="U8" s="60">
        <v>3428851</v>
      </c>
      <c r="V8" s="60">
        <v>3671520</v>
      </c>
      <c r="W8" s="60">
        <v>3781291</v>
      </c>
      <c r="X8" s="60">
        <v>4461713</v>
      </c>
      <c r="Y8" s="60">
        <v>-680422</v>
      </c>
      <c r="Z8" s="140">
        <v>-15.25</v>
      </c>
      <c r="AA8" s="155">
        <v>4461713</v>
      </c>
    </row>
    <row r="9" spans="1:27" ht="12.75">
      <c r="A9" s="291" t="s">
        <v>208</v>
      </c>
      <c r="B9" s="142"/>
      <c r="C9" s="62">
        <v>1022223</v>
      </c>
      <c r="D9" s="156"/>
      <c r="E9" s="60">
        <v>3150000</v>
      </c>
      <c r="F9" s="60">
        <v>150000</v>
      </c>
      <c r="G9" s="60"/>
      <c r="H9" s="60"/>
      <c r="I9" s="60">
        <v>1218</v>
      </c>
      <c r="J9" s="60">
        <v>1218</v>
      </c>
      <c r="K9" s="60"/>
      <c r="L9" s="60">
        <v>25509</v>
      </c>
      <c r="M9" s="60"/>
      <c r="N9" s="60">
        <v>25509</v>
      </c>
      <c r="O9" s="60"/>
      <c r="P9" s="60"/>
      <c r="Q9" s="60"/>
      <c r="R9" s="60"/>
      <c r="S9" s="60"/>
      <c r="T9" s="60"/>
      <c r="U9" s="60"/>
      <c r="V9" s="60"/>
      <c r="W9" s="60">
        <v>26727</v>
      </c>
      <c r="X9" s="60">
        <v>150000</v>
      </c>
      <c r="Y9" s="60">
        <v>-123273</v>
      </c>
      <c r="Z9" s="140">
        <v>-82.18</v>
      </c>
      <c r="AA9" s="155">
        <v>150000</v>
      </c>
    </row>
    <row r="10" spans="1:27" ht="12.75">
      <c r="A10" s="291" t="s">
        <v>209</v>
      </c>
      <c r="B10" s="142"/>
      <c r="C10" s="62">
        <v>515565</v>
      </c>
      <c r="D10" s="156"/>
      <c r="E10" s="60">
        <v>1600000</v>
      </c>
      <c r="F10" s="60">
        <v>160000</v>
      </c>
      <c r="G10" s="60"/>
      <c r="H10" s="60"/>
      <c r="I10" s="60"/>
      <c r="J10" s="60"/>
      <c r="K10" s="60"/>
      <c r="L10" s="60"/>
      <c r="M10" s="60">
        <v>565512</v>
      </c>
      <c r="N10" s="60">
        <v>565512</v>
      </c>
      <c r="O10" s="60"/>
      <c r="P10" s="60"/>
      <c r="Q10" s="60"/>
      <c r="R10" s="60"/>
      <c r="S10" s="60"/>
      <c r="T10" s="60">
        <v>200460</v>
      </c>
      <c r="U10" s="60"/>
      <c r="V10" s="60">
        <v>200460</v>
      </c>
      <c r="W10" s="60">
        <v>765972</v>
      </c>
      <c r="X10" s="60">
        <v>160000</v>
      </c>
      <c r="Y10" s="60">
        <v>605972</v>
      </c>
      <c r="Z10" s="140">
        <v>378.73</v>
      </c>
      <c r="AA10" s="155">
        <v>160000</v>
      </c>
    </row>
    <row r="11" spans="1:27" ht="12.75">
      <c r="A11" s="292" t="s">
        <v>210</v>
      </c>
      <c r="B11" s="142"/>
      <c r="C11" s="293">
        <f aca="true" t="shared" si="1" ref="C11:Y11">SUM(C6:C10)</f>
        <v>12195365</v>
      </c>
      <c r="D11" s="294">
        <f t="shared" si="1"/>
        <v>0</v>
      </c>
      <c r="E11" s="295">
        <f t="shared" si="1"/>
        <v>13020795</v>
      </c>
      <c r="F11" s="295">
        <f t="shared" si="1"/>
        <v>8489748</v>
      </c>
      <c r="G11" s="295">
        <f t="shared" si="1"/>
        <v>0</v>
      </c>
      <c r="H11" s="295">
        <f t="shared" si="1"/>
        <v>930</v>
      </c>
      <c r="I11" s="295">
        <f t="shared" si="1"/>
        <v>351963</v>
      </c>
      <c r="J11" s="295">
        <f t="shared" si="1"/>
        <v>352893</v>
      </c>
      <c r="K11" s="295">
        <f t="shared" si="1"/>
        <v>0</v>
      </c>
      <c r="L11" s="295">
        <f t="shared" si="1"/>
        <v>454914</v>
      </c>
      <c r="M11" s="295">
        <f t="shared" si="1"/>
        <v>1016662</v>
      </c>
      <c r="N11" s="295">
        <f t="shared" si="1"/>
        <v>1471576</v>
      </c>
      <c r="O11" s="295">
        <f t="shared" si="1"/>
        <v>909</v>
      </c>
      <c r="P11" s="295">
        <f t="shared" si="1"/>
        <v>55255</v>
      </c>
      <c r="Q11" s="295">
        <f t="shared" si="1"/>
        <v>178614</v>
      </c>
      <c r="R11" s="295">
        <f t="shared" si="1"/>
        <v>234778</v>
      </c>
      <c r="S11" s="295">
        <f t="shared" si="1"/>
        <v>286506</v>
      </c>
      <c r="T11" s="295">
        <f t="shared" si="1"/>
        <v>243494</v>
      </c>
      <c r="U11" s="295">
        <f t="shared" si="1"/>
        <v>3467755</v>
      </c>
      <c r="V11" s="295">
        <f t="shared" si="1"/>
        <v>3997755</v>
      </c>
      <c r="W11" s="295">
        <f t="shared" si="1"/>
        <v>6057002</v>
      </c>
      <c r="X11" s="295">
        <f t="shared" si="1"/>
        <v>8489748</v>
      </c>
      <c r="Y11" s="295">
        <f t="shared" si="1"/>
        <v>-2432746</v>
      </c>
      <c r="Z11" s="296">
        <f>+IF(X11&lt;&gt;0,+(Y11/X11)*100,0)</f>
        <v>-28.655102601396415</v>
      </c>
      <c r="AA11" s="297">
        <f>SUM(AA6:AA10)</f>
        <v>8489748</v>
      </c>
    </row>
    <row r="12" spans="1:27" ht="12.75">
      <c r="A12" s="298" t="s">
        <v>211</v>
      </c>
      <c r="B12" s="136"/>
      <c r="C12" s="62">
        <v>381253</v>
      </c>
      <c r="D12" s="156"/>
      <c r="E12" s="60">
        <v>429405</v>
      </c>
      <c r="F12" s="60">
        <v>537705</v>
      </c>
      <c r="G12" s="60"/>
      <c r="H12" s="60"/>
      <c r="I12" s="60">
        <v>95000</v>
      </c>
      <c r="J12" s="60">
        <v>95000</v>
      </c>
      <c r="K12" s="60"/>
      <c r="L12" s="60"/>
      <c r="M12" s="60"/>
      <c r="N12" s="60"/>
      <c r="O12" s="60"/>
      <c r="P12" s="60"/>
      <c r="Q12" s="60"/>
      <c r="R12" s="60"/>
      <c r="S12" s="60"/>
      <c r="T12" s="60">
        <v>204121</v>
      </c>
      <c r="U12" s="60"/>
      <c r="V12" s="60">
        <v>204121</v>
      </c>
      <c r="W12" s="60">
        <v>299121</v>
      </c>
      <c r="X12" s="60">
        <v>537705</v>
      </c>
      <c r="Y12" s="60">
        <v>-238584</v>
      </c>
      <c r="Z12" s="140">
        <v>-44.37</v>
      </c>
      <c r="AA12" s="155">
        <v>537705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160000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773925</v>
      </c>
      <c r="D15" s="156"/>
      <c r="E15" s="60">
        <v>1093000</v>
      </c>
      <c r="F15" s="60">
        <v>2696488</v>
      </c>
      <c r="G15" s="60">
        <v>24423</v>
      </c>
      <c r="H15" s="60">
        <v>1328</v>
      </c>
      <c r="I15" s="60">
        <v>1388685</v>
      </c>
      <c r="J15" s="60">
        <v>1414436</v>
      </c>
      <c r="K15" s="60">
        <v>140881</v>
      </c>
      <c r="L15" s="60">
        <v>1409467</v>
      </c>
      <c r="M15" s="60">
        <v>4608</v>
      </c>
      <c r="N15" s="60">
        <v>1554956</v>
      </c>
      <c r="O15" s="60">
        <v>12546</v>
      </c>
      <c r="P15" s="60">
        <v>37761</v>
      </c>
      <c r="Q15" s="60">
        <v>134381</v>
      </c>
      <c r="R15" s="60">
        <v>184688</v>
      </c>
      <c r="S15" s="60"/>
      <c r="T15" s="60">
        <v>80926</v>
      </c>
      <c r="U15" s="60">
        <v>84550</v>
      </c>
      <c r="V15" s="60">
        <v>165476</v>
      </c>
      <c r="W15" s="60">
        <v>3319556</v>
      </c>
      <c r="X15" s="60">
        <v>2696488</v>
      </c>
      <c r="Y15" s="60">
        <v>623068</v>
      </c>
      <c r="Z15" s="140">
        <v>23.11</v>
      </c>
      <c r="AA15" s="155">
        <v>2696488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166368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3584985</v>
      </c>
      <c r="D36" s="156">
        <f t="shared" si="4"/>
        <v>0</v>
      </c>
      <c r="E36" s="60">
        <f t="shared" si="4"/>
        <v>0</v>
      </c>
      <c r="F36" s="60">
        <f t="shared" si="4"/>
        <v>1318035</v>
      </c>
      <c r="G36" s="60">
        <f t="shared" si="4"/>
        <v>0</v>
      </c>
      <c r="H36" s="60">
        <f t="shared" si="4"/>
        <v>0</v>
      </c>
      <c r="I36" s="60">
        <f t="shared" si="4"/>
        <v>350745</v>
      </c>
      <c r="J36" s="60">
        <f t="shared" si="4"/>
        <v>350745</v>
      </c>
      <c r="K36" s="60">
        <f t="shared" si="4"/>
        <v>0</v>
      </c>
      <c r="L36" s="60">
        <f t="shared" si="4"/>
        <v>0</v>
      </c>
      <c r="M36" s="60">
        <f t="shared" si="4"/>
        <v>451150</v>
      </c>
      <c r="N36" s="60">
        <f t="shared" si="4"/>
        <v>451150</v>
      </c>
      <c r="O36" s="60">
        <f t="shared" si="4"/>
        <v>909</v>
      </c>
      <c r="P36" s="60">
        <f t="shared" si="4"/>
        <v>-2727</v>
      </c>
      <c r="Q36" s="60">
        <f t="shared" si="4"/>
        <v>68843</v>
      </c>
      <c r="R36" s="60">
        <f t="shared" si="4"/>
        <v>67025</v>
      </c>
      <c r="S36" s="60">
        <f t="shared" si="4"/>
        <v>86871</v>
      </c>
      <c r="T36" s="60">
        <f t="shared" si="4"/>
        <v>0</v>
      </c>
      <c r="U36" s="60">
        <f t="shared" si="4"/>
        <v>38904</v>
      </c>
      <c r="V36" s="60">
        <f t="shared" si="4"/>
        <v>125775</v>
      </c>
      <c r="W36" s="60">
        <f t="shared" si="4"/>
        <v>994695</v>
      </c>
      <c r="X36" s="60">
        <f t="shared" si="4"/>
        <v>1318035</v>
      </c>
      <c r="Y36" s="60">
        <f t="shared" si="4"/>
        <v>-323340</v>
      </c>
      <c r="Z36" s="140">
        <f aca="true" t="shared" si="5" ref="Z36:Z49">+IF(X36&lt;&gt;0,+(Y36/X36)*100,0)</f>
        <v>-24.531973733626195</v>
      </c>
      <c r="AA36" s="155">
        <f>AA6+AA21</f>
        <v>1318035</v>
      </c>
    </row>
    <row r="37" spans="1:27" ht="12.75">
      <c r="A37" s="291" t="s">
        <v>206</v>
      </c>
      <c r="B37" s="142"/>
      <c r="C37" s="62">
        <f t="shared" si="4"/>
        <v>5665466</v>
      </c>
      <c r="D37" s="156">
        <f t="shared" si="4"/>
        <v>0</v>
      </c>
      <c r="E37" s="60">
        <f t="shared" si="4"/>
        <v>2000000</v>
      </c>
      <c r="F37" s="60">
        <f t="shared" si="4"/>
        <v>2400000</v>
      </c>
      <c r="G37" s="60">
        <f t="shared" si="4"/>
        <v>0</v>
      </c>
      <c r="H37" s="60">
        <f t="shared" si="4"/>
        <v>930</v>
      </c>
      <c r="I37" s="60">
        <f t="shared" si="4"/>
        <v>0</v>
      </c>
      <c r="J37" s="60">
        <f t="shared" si="4"/>
        <v>930</v>
      </c>
      <c r="K37" s="60">
        <f t="shared" si="4"/>
        <v>0</v>
      </c>
      <c r="L37" s="60">
        <f t="shared" si="4"/>
        <v>429405</v>
      </c>
      <c r="M37" s="60">
        <f t="shared" si="4"/>
        <v>0</v>
      </c>
      <c r="N37" s="60">
        <f t="shared" si="4"/>
        <v>429405</v>
      </c>
      <c r="O37" s="60">
        <f t="shared" si="4"/>
        <v>0</v>
      </c>
      <c r="P37" s="60">
        <f t="shared" si="4"/>
        <v>57982</v>
      </c>
      <c r="Q37" s="60">
        <f t="shared" si="4"/>
        <v>0</v>
      </c>
      <c r="R37" s="60">
        <f t="shared" si="4"/>
        <v>57982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488317</v>
      </c>
      <c r="X37" s="60">
        <f t="shared" si="4"/>
        <v>2400000</v>
      </c>
      <c r="Y37" s="60">
        <f t="shared" si="4"/>
        <v>-1911683</v>
      </c>
      <c r="Z37" s="140">
        <f t="shared" si="5"/>
        <v>-79.65345833333333</v>
      </c>
      <c r="AA37" s="155">
        <f>AA7+AA22</f>
        <v>2400000</v>
      </c>
    </row>
    <row r="38" spans="1:27" ht="12.75">
      <c r="A38" s="291" t="s">
        <v>207</v>
      </c>
      <c r="B38" s="142"/>
      <c r="C38" s="62">
        <f t="shared" si="4"/>
        <v>1407126</v>
      </c>
      <c r="D38" s="156">
        <f t="shared" si="4"/>
        <v>0</v>
      </c>
      <c r="E38" s="60">
        <f t="shared" si="4"/>
        <v>6270795</v>
      </c>
      <c r="F38" s="60">
        <f t="shared" si="4"/>
        <v>4461713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109771</v>
      </c>
      <c r="R38" s="60">
        <f t="shared" si="4"/>
        <v>109771</v>
      </c>
      <c r="S38" s="60">
        <f t="shared" si="4"/>
        <v>199635</v>
      </c>
      <c r="T38" s="60">
        <f t="shared" si="4"/>
        <v>43034</v>
      </c>
      <c r="U38" s="60">
        <f t="shared" si="4"/>
        <v>3428851</v>
      </c>
      <c r="V38" s="60">
        <f t="shared" si="4"/>
        <v>3671520</v>
      </c>
      <c r="W38" s="60">
        <f t="shared" si="4"/>
        <v>3781291</v>
      </c>
      <c r="X38" s="60">
        <f t="shared" si="4"/>
        <v>4461713</v>
      </c>
      <c r="Y38" s="60">
        <f t="shared" si="4"/>
        <v>-680422</v>
      </c>
      <c r="Z38" s="140">
        <f t="shared" si="5"/>
        <v>-15.250241331076204</v>
      </c>
      <c r="AA38" s="155">
        <f>AA8+AA23</f>
        <v>4461713</v>
      </c>
    </row>
    <row r="39" spans="1:27" ht="12.75">
      <c r="A39" s="291" t="s">
        <v>208</v>
      </c>
      <c r="B39" s="142"/>
      <c r="C39" s="62">
        <f t="shared" si="4"/>
        <v>1022223</v>
      </c>
      <c r="D39" s="156">
        <f t="shared" si="4"/>
        <v>0</v>
      </c>
      <c r="E39" s="60">
        <f t="shared" si="4"/>
        <v>3150000</v>
      </c>
      <c r="F39" s="60">
        <f t="shared" si="4"/>
        <v>150000</v>
      </c>
      <c r="G39" s="60">
        <f t="shared" si="4"/>
        <v>0</v>
      </c>
      <c r="H39" s="60">
        <f t="shared" si="4"/>
        <v>0</v>
      </c>
      <c r="I39" s="60">
        <f t="shared" si="4"/>
        <v>1218</v>
      </c>
      <c r="J39" s="60">
        <f t="shared" si="4"/>
        <v>1218</v>
      </c>
      <c r="K39" s="60">
        <f t="shared" si="4"/>
        <v>0</v>
      </c>
      <c r="L39" s="60">
        <f t="shared" si="4"/>
        <v>25509</v>
      </c>
      <c r="M39" s="60">
        <f t="shared" si="4"/>
        <v>0</v>
      </c>
      <c r="N39" s="60">
        <f t="shared" si="4"/>
        <v>25509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26727</v>
      </c>
      <c r="X39" s="60">
        <f t="shared" si="4"/>
        <v>150000</v>
      </c>
      <c r="Y39" s="60">
        <f t="shared" si="4"/>
        <v>-123273</v>
      </c>
      <c r="Z39" s="140">
        <f t="shared" si="5"/>
        <v>-82.182</v>
      </c>
      <c r="AA39" s="155">
        <f>AA9+AA24</f>
        <v>150000</v>
      </c>
    </row>
    <row r="40" spans="1:27" ht="12.75">
      <c r="A40" s="291" t="s">
        <v>209</v>
      </c>
      <c r="B40" s="142"/>
      <c r="C40" s="62">
        <f t="shared" si="4"/>
        <v>515565</v>
      </c>
      <c r="D40" s="156">
        <f t="shared" si="4"/>
        <v>0</v>
      </c>
      <c r="E40" s="60">
        <f t="shared" si="4"/>
        <v>1600000</v>
      </c>
      <c r="F40" s="60">
        <f t="shared" si="4"/>
        <v>160000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565512</v>
      </c>
      <c r="N40" s="60">
        <f t="shared" si="4"/>
        <v>565512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200460</v>
      </c>
      <c r="U40" s="60">
        <f t="shared" si="4"/>
        <v>0</v>
      </c>
      <c r="V40" s="60">
        <f t="shared" si="4"/>
        <v>200460</v>
      </c>
      <c r="W40" s="60">
        <f t="shared" si="4"/>
        <v>765972</v>
      </c>
      <c r="X40" s="60">
        <f t="shared" si="4"/>
        <v>160000</v>
      </c>
      <c r="Y40" s="60">
        <f t="shared" si="4"/>
        <v>605972</v>
      </c>
      <c r="Z40" s="140">
        <f t="shared" si="5"/>
        <v>378.7325</v>
      </c>
      <c r="AA40" s="155">
        <f>AA10+AA25</f>
        <v>160000</v>
      </c>
    </row>
    <row r="41" spans="1:27" ht="12.75">
      <c r="A41" s="292" t="s">
        <v>210</v>
      </c>
      <c r="B41" s="142"/>
      <c r="C41" s="293">
        <f aca="true" t="shared" si="6" ref="C41:Y41">SUM(C36:C40)</f>
        <v>12195365</v>
      </c>
      <c r="D41" s="294">
        <f t="shared" si="6"/>
        <v>0</v>
      </c>
      <c r="E41" s="295">
        <f t="shared" si="6"/>
        <v>13020795</v>
      </c>
      <c r="F41" s="295">
        <f t="shared" si="6"/>
        <v>8489748</v>
      </c>
      <c r="G41" s="295">
        <f t="shared" si="6"/>
        <v>0</v>
      </c>
      <c r="H41" s="295">
        <f t="shared" si="6"/>
        <v>930</v>
      </c>
      <c r="I41" s="295">
        <f t="shared" si="6"/>
        <v>351963</v>
      </c>
      <c r="J41" s="295">
        <f t="shared" si="6"/>
        <v>352893</v>
      </c>
      <c r="K41" s="295">
        <f t="shared" si="6"/>
        <v>0</v>
      </c>
      <c r="L41" s="295">
        <f t="shared" si="6"/>
        <v>454914</v>
      </c>
      <c r="M41" s="295">
        <f t="shared" si="6"/>
        <v>1016662</v>
      </c>
      <c r="N41" s="295">
        <f t="shared" si="6"/>
        <v>1471576</v>
      </c>
      <c r="O41" s="295">
        <f t="shared" si="6"/>
        <v>909</v>
      </c>
      <c r="P41" s="295">
        <f t="shared" si="6"/>
        <v>55255</v>
      </c>
      <c r="Q41" s="295">
        <f t="shared" si="6"/>
        <v>178614</v>
      </c>
      <c r="R41" s="295">
        <f t="shared" si="6"/>
        <v>234778</v>
      </c>
      <c r="S41" s="295">
        <f t="shared" si="6"/>
        <v>286506</v>
      </c>
      <c r="T41" s="295">
        <f t="shared" si="6"/>
        <v>243494</v>
      </c>
      <c r="U41" s="295">
        <f t="shared" si="6"/>
        <v>3467755</v>
      </c>
      <c r="V41" s="295">
        <f t="shared" si="6"/>
        <v>3997755</v>
      </c>
      <c r="W41" s="295">
        <f t="shared" si="6"/>
        <v>6057002</v>
      </c>
      <c r="X41" s="295">
        <f t="shared" si="6"/>
        <v>8489748</v>
      </c>
      <c r="Y41" s="295">
        <f t="shared" si="6"/>
        <v>-2432746</v>
      </c>
      <c r="Z41" s="296">
        <f t="shared" si="5"/>
        <v>-28.655102601396415</v>
      </c>
      <c r="AA41" s="297">
        <f>SUM(AA36:AA40)</f>
        <v>8489748</v>
      </c>
    </row>
    <row r="42" spans="1:27" ht="12.75">
      <c r="A42" s="298" t="s">
        <v>211</v>
      </c>
      <c r="B42" s="136"/>
      <c r="C42" s="95">
        <f aca="true" t="shared" si="7" ref="C42:Y48">C12+C27</f>
        <v>381253</v>
      </c>
      <c r="D42" s="129">
        <f t="shared" si="7"/>
        <v>0</v>
      </c>
      <c r="E42" s="54">
        <f t="shared" si="7"/>
        <v>429405</v>
      </c>
      <c r="F42" s="54">
        <f t="shared" si="7"/>
        <v>537705</v>
      </c>
      <c r="G42" s="54">
        <f t="shared" si="7"/>
        <v>0</v>
      </c>
      <c r="H42" s="54">
        <f t="shared" si="7"/>
        <v>0</v>
      </c>
      <c r="I42" s="54">
        <f t="shared" si="7"/>
        <v>95000</v>
      </c>
      <c r="J42" s="54">
        <f t="shared" si="7"/>
        <v>95000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204121</v>
      </c>
      <c r="U42" s="54">
        <f t="shared" si="7"/>
        <v>0</v>
      </c>
      <c r="V42" s="54">
        <f t="shared" si="7"/>
        <v>204121</v>
      </c>
      <c r="W42" s="54">
        <f t="shared" si="7"/>
        <v>299121</v>
      </c>
      <c r="X42" s="54">
        <f t="shared" si="7"/>
        <v>537705</v>
      </c>
      <c r="Y42" s="54">
        <f t="shared" si="7"/>
        <v>-238584</v>
      </c>
      <c r="Z42" s="184">
        <f t="shared" si="5"/>
        <v>-44.3707981142076</v>
      </c>
      <c r="AA42" s="130">
        <f aca="true" t="shared" si="8" ref="AA42:AA48">AA12+AA27</f>
        <v>537705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160000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773925</v>
      </c>
      <c r="D45" s="129">
        <f t="shared" si="7"/>
        <v>0</v>
      </c>
      <c r="E45" s="54">
        <f t="shared" si="7"/>
        <v>1093000</v>
      </c>
      <c r="F45" s="54">
        <f t="shared" si="7"/>
        <v>2696488</v>
      </c>
      <c r="G45" s="54">
        <f t="shared" si="7"/>
        <v>24423</v>
      </c>
      <c r="H45" s="54">
        <f t="shared" si="7"/>
        <v>1328</v>
      </c>
      <c r="I45" s="54">
        <f t="shared" si="7"/>
        <v>1388685</v>
      </c>
      <c r="J45" s="54">
        <f t="shared" si="7"/>
        <v>1414436</v>
      </c>
      <c r="K45" s="54">
        <f t="shared" si="7"/>
        <v>140881</v>
      </c>
      <c r="L45" s="54">
        <f t="shared" si="7"/>
        <v>1409467</v>
      </c>
      <c r="M45" s="54">
        <f t="shared" si="7"/>
        <v>4608</v>
      </c>
      <c r="N45" s="54">
        <f t="shared" si="7"/>
        <v>1554956</v>
      </c>
      <c r="O45" s="54">
        <f t="shared" si="7"/>
        <v>12546</v>
      </c>
      <c r="P45" s="54">
        <f t="shared" si="7"/>
        <v>37761</v>
      </c>
      <c r="Q45" s="54">
        <f t="shared" si="7"/>
        <v>134381</v>
      </c>
      <c r="R45" s="54">
        <f t="shared" si="7"/>
        <v>184688</v>
      </c>
      <c r="S45" s="54">
        <f t="shared" si="7"/>
        <v>0</v>
      </c>
      <c r="T45" s="54">
        <f t="shared" si="7"/>
        <v>80926</v>
      </c>
      <c r="U45" s="54">
        <f t="shared" si="7"/>
        <v>84550</v>
      </c>
      <c r="V45" s="54">
        <f t="shared" si="7"/>
        <v>165476</v>
      </c>
      <c r="W45" s="54">
        <f t="shared" si="7"/>
        <v>3319556</v>
      </c>
      <c r="X45" s="54">
        <f t="shared" si="7"/>
        <v>2696488</v>
      </c>
      <c r="Y45" s="54">
        <f t="shared" si="7"/>
        <v>623068</v>
      </c>
      <c r="Z45" s="184">
        <f t="shared" si="5"/>
        <v>23.10664835148534</v>
      </c>
      <c r="AA45" s="130">
        <f t="shared" si="8"/>
        <v>2696488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166368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13516911</v>
      </c>
      <c r="D49" s="218">
        <f t="shared" si="9"/>
        <v>0</v>
      </c>
      <c r="E49" s="220">
        <f t="shared" si="9"/>
        <v>14703200</v>
      </c>
      <c r="F49" s="220">
        <f t="shared" si="9"/>
        <v>11723941</v>
      </c>
      <c r="G49" s="220">
        <f t="shared" si="9"/>
        <v>24423</v>
      </c>
      <c r="H49" s="220">
        <f t="shared" si="9"/>
        <v>2258</v>
      </c>
      <c r="I49" s="220">
        <f t="shared" si="9"/>
        <v>1835648</v>
      </c>
      <c r="J49" s="220">
        <f t="shared" si="9"/>
        <v>1862329</v>
      </c>
      <c r="K49" s="220">
        <f t="shared" si="9"/>
        <v>140881</v>
      </c>
      <c r="L49" s="220">
        <f t="shared" si="9"/>
        <v>1864381</v>
      </c>
      <c r="M49" s="220">
        <f t="shared" si="9"/>
        <v>1021270</v>
      </c>
      <c r="N49" s="220">
        <f t="shared" si="9"/>
        <v>3026532</v>
      </c>
      <c r="O49" s="220">
        <f t="shared" si="9"/>
        <v>13455</v>
      </c>
      <c r="P49" s="220">
        <f t="shared" si="9"/>
        <v>93016</v>
      </c>
      <c r="Q49" s="220">
        <f t="shared" si="9"/>
        <v>312995</v>
      </c>
      <c r="R49" s="220">
        <f t="shared" si="9"/>
        <v>419466</v>
      </c>
      <c r="S49" s="220">
        <f t="shared" si="9"/>
        <v>286506</v>
      </c>
      <c r="T49" s="220">
        <f t="shared" si="9"/>
        <v>528541</v>
      </c>
      <c r="U49" s="220">
        <f t="shared" si="9"/>
        <v>3552305</v>
      </c>
      <c r="V49" s="220">
        <f t="shared" si="9"/>
        <v>4367352</v>
      </c>
      <c r="W49" s="220">
        <f t="shared" si="9"/>
        <v>9675679</v>
      </c>
      <c r="X49" s="220">
        <f t="shared" si="9"/>
        <v>11723941</v>
      </c>
      <c r="Y49" s="220">
        <f t="shared" si="9"/>
        <v>-2048262</v>
      </c>
      <c r="Z49" s="221">
        <f t="shared" si="5"/>
        <v>-17.47076345744149</v>
      </c>
      <c r="AA49" s="222">
        <f>SUM(AA41:AA48)</f>
        <v>11723941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3398700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196600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90700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264000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323400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39900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914600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10900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37400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2435800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>
        <v>1000000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1000000</v>
      </c>
      <c r="Y65" s="60">
        <v>-1000000</v>
      </c>
      <c r="Z65" s="140">
        <v>-100</v>
      </c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37400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37400</v>
      </c>
      <c r="F69" s="220">
        <f t="shared" si="12"/>
        <v>1000000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1000000</v>
      </c>
      <c r="Y69" s="220">
        <f t="shared" si="12"/>
        <v>-1000000</v>
      </c>
      <c r="Z69" s="221">
        <f>+IF(X69&lt;&gt;0,+(Y69/X69)*100,0)</f>
        <v>-100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12195365</v>
      </c>
      <c r="D5" s="357">
        <f t="shared" si="0"/>
        <v>0</v>
      </c>
      <c r="E5" s="356">
        <f t="shared" si="0"/>
        <v>13020795</v>
      </c>
      <c r="F5" s="358">
        <f t="shared" si="0"/>
        <v>8489748</v>
      </c>
      <c r="G5" s="358">
        <f t="shared" si="0"/>
        <v>0</v>
      </c>
      <c r="H5" s="356">
        <f t="shared" si="0"/>
        <v>930</v>
      </c>
      <c r="I5" s="356">
        <f t="shared" si="0"/>
        <v>351963</v>
      </c>
      <c r="J5" s="358">
        <f t="shared" si="0"/>
        <v>352893</v>
      </c>
      <c r="K5" s="358">
        <f t="shared" si="0"/>
        <v>0</v>
      </c>
      <c r="L5" s="356">
        <f t="shared" si="0"/>
        <v>454914</v>
      </c>
      <c r="M5" s="356">
        <f t="shared" si="0"/>
        <v>1016662</v>
      </c>
      <c r="N5" s="358">
        <f t="shared" si="0"/>
        <v>1471576</v>
      </c>
      <c r="O5" s="358">
        <f t="shared" si="0"/>
        <v>909</v>
      </c>
      <c r="P5" s="356">
        <f t="shared" si="0"/>
        <v>55255</v>
      </c>
      <c r="Q5" s="356">
        <f t="shared" si="0"/>
        <v>178614</v>
      </c>
      <c r="R5" s="358">
        <f t="shared" si="0"/>
        <v>234778</v>
      </c>
      <c r="S5" s="358">
        <f t="shared" si="0"/>
        <v>286506</v>
      </c>
      <c r="T5" s="356">
        <f t="shared" si="0"/>
        <v>243494</v>
      </c>
      <c r="U5" s="356">
        <f t="shared" si="0"/>
        <v>3467755</v>
      </c>
      <c r="V5" s="358">
        <f t="shared" si="0"/>
        <v>3997755</v>
      </c>
      <c r="W5" s="358">
        <f t="shared" si="0"/>
        <v>6057002</v>
      </c>
      <c r="X5" s="356">
        <f t="shared" si="0"/>
        <v>8489748</v>
      </c>
      <c r="Y5" s="358">
        <f t="shared" si="0"/>
        <v>-2432746</v>
      </c>
      <c r="Z5" s="359">
        <f>+IF(X5&lt;&gt;0,+(Y5/X5)*100,0)</f>
        <v>-28.655102601396415</v>
      </c>
      <c r="AA5" s="360">
        <f>+AA6+AA8+AA11+AA13+AA15</f>
        <v>8489748</v>
      </c>
    </row>
    <row r="6" spans="1:27" ht="12.75">
      <c r="A6" s="361" t="s">
        <v>205</v>
      </c>
      <c r="B6" s="142"/>
      <c r="C6" s="60">
        <f>+C7</f>
        <v>3584985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1318035</v>
      </c>
      <c r="G6" s="59">
        <f t="shared" si="1"/>
        <v>0</v>
      </c>
      <c r="H6" s="60">
        <f t="shared" si="1"/>
        <v>0</v>
      </c>
      <c r="I6" s="60">
        <f t="shared" si="1"/>
        <v>350745</v>
      </c>
      <c r="J6" s="59">
        <f t="shared" si="1"/>
        <v>350745</v>
      </c>
      <c r="K6" s="59">
        <f t="shared" si="1"/>
        <v>0</v>
      </c>
      <c r="L6" s="60">
        <f t="shared" si="1"/>
        <v>0</v>
      </c>
      <c r="M6" s="60">
        <f t="shared" si="1"/>
        <v>451150</v>
      </c>
      <c r="N6" s="59">
        <f t="shared" si="1"/>
        <v>451150</v>
      </c>
      <c r="O6" s="59">
        <f t="shared" si="1"/>
        <v>909</v>
      </c>
      <c r="P6" s="60">
        <f t="shared" si="1"/>
        <v>-2727</v>
      </c>
      <c r="Q6" s="60">
        <f t="shared" si="1"/>
        <v>68843</v>
      </c>
      <c r="R6" s="59">
        <f t="shared" si="1"/>
        <v>67025</v>
      </c>
      <c r="S6" s="59">
        <f t="shared" si="1"/>
        <v>86871</v>
      </c>
      <c r="T6" s="60">
        <f t="shared" si="1"/>
        <v>0</v>
      </c>
      <c r="U6" s="60">
        <f t="shared" si="1"/>
        <v>38904</v>
      </c>
      <c r="V6" s="59">
        <f t="shared" si="1"/>
        <v>125775</v>
      </c>
      <c r="W6" s="59">
        <f t="shared" si="1"/>
        <v>994695</v>
      </c>
      <c r="X6" s="60">
        <f t="shared" si="1"/>
        <v>1318035</v>
      </c>
      <c r="Y6" s="59">
        <f t="shared" si="1"/>
        <v>-323340</v>
      </c>
      <c r="Z6" s="61">
        <f>+IF(X6&lt;&gt;0,+(Y6/X6)*100,0)</f>
        <v>-24.531973733626195</v>
      </c>
      <c r="AA6" s="62">
        <f t="shared" si="1"/>
        <v>1318035</v>
      </c>
    </row>
    <row r="7" spans="1:27" ht="12.75">
      <c r="A7" s="291" t="s">
        <v>229</v>
      </c>
      <c r="B7" s="142"/>
      <c r="C7" s="60">
        <v>3584985</v>
      </c>
      <c r="D7" s="340"/>
      <c r="E7" s="60"/>
      <c r="F7" s="59">
        <v>1318035</v>
      </c>
      <c r="G7" s="59"/>
      <c r="H7" s="60"/>
      <c r="I7" s="60">
        <v>350745</v>
      </c>
      <c r="J7" s="59">
        <v>350745</v>
      </c>
      <c r="K7" s="59"/>
      <c r="L7" s="60"/>
      <c r="M7" s="60">
        <v>451150</v>
      </c>
      <c r="N7" s="59">
        <v>451150</v>
      </c>
      <c r="O7" s="59">
        <v>909</v>
      </c>
      <c r="P7" s="60">
        <v>-2727</v>
      </c>
      <c r="Q7" s="60">
        <v>68843</v>
      </c>
      <c r="R7" s="59">
        <v>67025</v>
      </c>
      <c r="S7" s="59">
        <v>86871</v>
      </c>
      <c r="T7" s="60"/>
      <c r="U7" s="60">
        <v>38904</v>
      </c>
      <c r="V7" s="59">
        <v>125775</v>
      </c>
      <c r="W7" s="59">
        <v>994695</v>
      </c>
      <c r="X7" s="60">
        <v>1318035</v>
      </c>
      <c r="Y7" s="59">
        <v>-323340</v>
      </c>
      <c r="Z7" s="61">
        <v>-24.53</v>
      </c>
      <c r="AA7" s="62">
        <v>1318035</v>
      </c>
    </row>
    <row r="8" spans="1:27" ht="12.75">
      <c r="A8" s="361" t="s">
        <v>206</v>
      </c>
      <c r="B8" s="142"/>
      <c r="C8" s="60">
        <f aca="true" t="shared" si="2" ref="C8:Y8">SUM(C9:C10)</f>
        <v>5665466</v>
      </c>
      <c r="D8" s="340">
        <f t="shared" si="2"/>
        <v>0</v>
      </c>
      <c r="E8" s="60">
        <f t="shared" si="2"/>
        <v>2000000</v>
      </c>
      <c r="F8" s="59">
        <f t="shared" si="2"/>
        <v>2400000</v>
      </c>
      <c r="G8" s="59">
        <f t="shared" si="2"/>
        <v>0</v>
      </c>
      <c r="H8" s="60">
        <f t="shared" si="2"/>
        <v>930</v>
      </c>
      <c r="I8" s="60">
        <f t="shared" si="2"/>
        <v>0</v>
      </c>
      <c r="J8" s="59">
        <f t="shared" si="2"/>
        <v>930</v>
      </c>
      <c r="K8" s="59">
        <f t="shared" si="2"/>
        <v>0</v>
      </c>
      <c r="L8" s="60">
        <f t="shared" si="2"/>
        <v>429405</v>
      </c>
      <c r="M8" s="60">
        <f t="shared" si="2"/>
        <v>0</v>
      </c>
      <c r="N8" s="59">
        <f t="shared" si="2"/>
        <v>429405</v>
      </c>
      <c r="O8" s="59">
        <f t="shared" si="2"/>
        <v>0</v>
      </c>
      <c r="P8" s="60">
        <f t="shared" si="2"/>
        <v>57982</v>
      </c>
      <c r="Q8" s="60">
        <f t="shared" si="2"/>
        <v>0</v>
      </c>
      <c r="R8" s="59">
        <f t="shared" si="2"/>
        <v>57982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488317</v>
      </c>
      <c r="X8" s="60">
        <f t="shared" si="2"/>
        <v>2400000</v>
      </c>
      <c r="Y8" s="59">
        <f t="shared" si="2"/>
        <v>-1911683</v>
      </c>
      <c r="Z8" s="61">
        <f>+IF(X8&lt;&gt;0,+(Y8/X8)*100,0)</f>
        <v>-79.65345833333333</v>
      </c>
      <c r="AA8" s="62">
        <f>SUM(AA9:AA10)</f>
        <v>2400000</v>
      </c>
    </row>
    <row r="9" spans="1:27" ht="12.75">
      <c r="A9" s="291" t="s">
        <v>230</v>
      </c>
      <c r="B9" s="142"/>
      <c r="C9" s="60">
        <v>5665466</v>
      </c>
      <c r="D9" s="340"/>
      <c r="E9" s="60">
        <v>2000000</v>
      </c>
      <c r="F9" s="59">
        <v>2000000</v>
      </c>
      <c r="G9" s="59"/>
      <c r="H9" s="60">
        <v>930</v>
      </c>
      <c r="I9" s="60"/>
      <c r="J9" s="59">
        <v>930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930</v>
      </c>
      <c r="X9" s="60">
        <v>2000000</v>
      </c>
      <c r="Y9" s="59">
        <v>-1999070</v>
      </c>
      <c r="Z9" s="61">
        <v>-99.95</v>
      </c>
      <c r="AA9" s="62">
        <v>2000000</v>
      </c>
    </row>
    <row r="10" spans="1:27" ht="12.75">
      <c r="A10" s="291" t="s">
        <v>231</v>
      </c>
      <c r="B10" s="142"/>
      <c r="C10" s="60"/>
      <c r="D10" s="340"/>
      <c r="E10" s="60"/>
      <c r="F10" s="59">
        <v>400000</v>
      </c>
      <c r="G10" s="59"/>
      <c r="H10" s="60"/>
      <c r="I10" s="60"/>
      <c r="J10" s="59"/>
      <c r="K10" s="59"/>
      <c r="L10" s="60">
        <v>429405</v>
      </c>
      <c r="M10" s="60"/>
      <c r="N10" s="59">
        <v>429405</v>
      </c>
      <c r="O10" s="59"/>
      <c r="P10" s="60">
        <v>57982</v>
      </c>
      <c r="Q10" s="60"/>
      <c r="R10" s="59">
        <v>57982</v>
      </c>
      <c r="S10" s="59"/>
      <c r="T10" s="60"/>
      <c r="U10" s="60"/>
      <c r="V10" s="59"/>
      <c r="W10" s="59">
        <v>487387</v>
      </c>
      <c r="X10" s="60">
        <v>400000</v>
      </c>
      <c r="Y10" s="59">
        <v>87387</v>
      </c>
      <c r="Z10" s="61">
        <v>21.85</v>
      </c>
      <c r="AA10" s="62">
        <v>400000</v>
      </c>
    </row>
    <row r="11" spans="1:27" ht="12.75">
      <c r="A11" s="361" t="s">
        <v>207</v>
      </c>
      <c r="B11" s="142"/>
      <c r="C11" s="362">
        <f>+C12</f>
        <v>1407126</v>
      </c>
      <c r="D11" s="363">
        <f aca="true" t="shared" si="3" ref="D11:AA11">+D12</f>
        <v>0</v>
      </c>
      <c r="E11" s="362">
        <f t="shared" si="3"/>
        <v>6270795</v>
      </c>
      <c r="F11" s="364">
        <f t="shared" si="3"/>
        <v>4461713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109771</v>
      </c>
      <c r="R11" s="364">
        <f t="shared" si="3"/>
        <v>109771</v>
      </c>
      <c r="S11" s="364">
        <f t="shared" si="3"/>
        <v>199635</v>
      </c>
      <c r="T11" s="362">
        <f t="shared" si="3"/>
        <v>43034</v>
      </c>
      <c r="U11" s="362">
        <f t="shared" si="3"/>
        <v>3428851</v>
      </c>
      <c r="V11" s="364">
        <f t="shared" si="3"/>
        <v>3671520</v>
      </c>
      <c r="W11" s="364">
        <f t="shared" si="3"/>
        <v>3781291</v>
      </c>
      <c r="X11" s="362">
        <f t="shared" si="3"/>
        <v>4461713</v>
      </c>
      <c r="Y11" s="364">
        <f t="shared" si="3"/>
        <v>-680422</v>
      </c>
      <c r="Z11" s="365">
        <f>+IF(X11&lt;&gt;0,+(Y11/X11)*100,0)</f>
        <v>-15.250241331076204</v>
      </c>
      <c r="AA11" s="366">
        <f t="shared" si="3"/>
        <v>4461713</v>
      </c>
    </row>
    <row r="12" spans="1:27" ht="12.75">
      <c r="A12" s="291" t="s">
        <v>232</v>
      </c>
      <c r="B12" s="136"/>
      <c r="C12" s="60">
        <v>1407126</v>
      </c>
      <c r="D12" s="340"/>
      <c r="E12" s="60">
        <v>6270795</v>
      </c>
      <c r="F12" s="59">
        <v>4461713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>
        <v>109771</v>
      </c>
      <c r="R12" s="59">
        <v>109771</v>
      </c>
      <c r="S12" s="59">
        <v>199635</v>
      </c>
      <c r="T12" s="60">
        <v>43034</v>
      </c>
      <c r="U12" s="60">
        <v>3428851</v>
      </c>
      <c r="V12" s="59">
        <v>3671520</v>
      </c>
      <c r="W12" s="59">
        <v>3781291</v>
      </c>
      <c r="X12" s="60">
        <v>4461713</v>
      </c>
      <c r="Y12" s="59">
        <v>-680422</v>
      </c>
      <c r="Z12" s="61">
        <v>-15.25</v>
      </c>
      <c r="AA12" s="62">
        <v>4461713</v>
      </c>
    </row>
    <row r="13" spans="1:27" ht="12.75">
      <c r="A13" s="361" t="s">
        <v>208</v>
      </c>
      <c r="B13" s="136"/>
      <c r="C13" s="275">
        <f>+C14</f>
        <v>1022223</v>
      </c>
      <c r="D13" s="341">
        <f aca="true" t="shared" si="4" ref="D13:AA13">+D14</f>
        <v>0</v>
      </c>
      <c r="E13" s="275">
        <f t="shared" si="4"/>
        <v>3150000</v>
      </c>
      <c r="F13" s="342">
        <f t="shared" si="4"/>
        <v>150000</v>
      </c>
      <c r="G13" s="342">
        <f t="shared" si="4"/>
        <v>0</v>
      </c>
      <c r="H13" s="275">
        <f t="shared" si="4"/>
        <v>0</v>
      </c>
      <c r="I13" s="275">
        <f t="shared" si="4"/>
        <v>1218</v>
      </c>
      <c r="J13" s="342">
        <f t="shared" si="4"/>
        <v>1218</v>
      </c>
      <c r="K13" s="342">
        <f t="shared" si="4"/>
        <v>0</v>
      </c>
      <c r="L13" s="275">
        <f t="shared" si="4"/>
        <v>25509</v>
      </c>
      <c r="M13" s="275">
        <f t="shared" si="4"/>
        <v>0</v>
      </c>
      <c r="N13" s="342">
        <f t="shared" si="4"/>
        <v>25509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26727</v>
      </c>
      <c r="X13" s="275">
        <f t="shared" si="4"/>
        <v>150000</v>
      </c>
      <c r="Y13" s="342">
        <f t="shared" si="4"/>
        <v>-123273</v>
      </c>
      <c r="Z13" s="335">
        <f>+IF(X13&lt;&gt;0,+(Y13/X13)*100,0)</f>
        <v>-82.182</v>
      </c>
      <c r="AA13" s="273">
        <f t="shared" si="4"/>
        <v>150000</v>
      </c>
    </row>
    <row r="14" spans="1:27" ht="12.75">
      <c r="A14" s="291" t="s">
        <v>233</v>
      </c>
      <c r="B14" s="136"/>
      <c r="C14" s="60">
        <v>1022223</v>
      </c>
      <c r="D14" s="340"/>
      <c r="E14" s="60">
        <v>3150000</v>
      </c>
      <c r="F14" s="59">
        <v>150000</v>
      </c>
      <c r="G14" s="59"/>
      <c r="H14" s="60"/>
      <c r="I14" s="60">
        <v>1218</v>
      </c>
      <c r="J14" s="59">
        <v>1218</v>
      </c>
      <c r="K14" s="59"/>
      <c r="L14" s="60">
        <v>25509</v>
      </c>
      <c r="M14" s="60"/>
      <c r="N14" s="59">
        <v>25509</v>
      </c>
      <c r="O14" s="59"/>
      <c r="P14" s="60"/>
      <c r="Q14" s="60"/>
      <c r="R14" s="59"/>
      <c r="S14" s="59"/>
      <c r="T14" s="60"/>
      <c r="U14" s="60"/>
      <c r="V14" s="59"/>
      <c r="W14" s="59">
        <v>26727</v>
      </c>
      <c r="X14" s="60">
        <v>150000</v>
      </c>
      <c r="Y14" s="59">
        <v>-123273</v>
      </c>
      <c r="Z14" s="61">
        <v>-82.18</v>
      </c>
      <c r="AA14" s="62">
        <v>150000</v>
      </c>
    </row>
    <row r="15" spans="1:27" ht="12.75">
      <c r="A15" s="361" t="s">
        <v>209</v>
      </c>
      <c r="B15" s="136"/>
      <c r="C15" s="60">
        <f aca="true" t="shared" si="5" ref="C15:Y15">SUM(C16:C20)</f>
        <v>515565</v>
      </c>
      <c r="D15" s="340">
        <f t="shared" si="5"/>
        <v>0</v>
      </c>
      <c r="E15" s="60">
        <f t="shared" si="5"/>
        <v>1600000</v>
      </c>
      <c r="F15" s="59">
        <f t="shared" si="5"/>
        <v>160000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565512</v>
      </c>
      <c r="N15" s="59">
        <f t="shared" si="5"/>
        <v>565512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200460</v>
      </c>
      <c r="U15" s="60">
        <f t="shared" si="5"/>
        <v>0</v>
      </c>
      <c r="V15" s="59">
        <f t="shared" si="5"/>
        <v>200460</v>
      </c>
      <c r="W15" s="59">
        <f t="shared" si="5"/>
        <v>765972</v>
      </c>
      <c r="X15" s="60">
        <f t="shared" si="5"/>
        <v>160000</v>
      </c>
      <c r="Y15" s="59">
        <f t="shared" si="5"/>
        <v>605972</v>
      </c>
      <c r="Z15" s="61">
        <f>+IF(X15&lt;&gt;0,+(Y15/X15)*100,0)</f>
        <v>378.7325</v>
      </c>
      <c r="AA15" s="62">
        <f>SUM(AA16:AA20)</f>
        <v>160000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>
        <v>73240</v>
      </c>
      <c r="U16" s="60"/>
      <c r="V16" s="59">
        <v>73240</v>
      </c>
      <c r="W16" s="59">
        <v>73240</v>
      </c>
      <c r="X16" s="60"/>
      <c r="Y16" s="59">
        <v>73240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>
        <v>127220</v>
      </c>
      <c r="U17" s="60"/>
      <c r="V17" s="59">
        <v>127220</v>
      </c>
      <c r="W17" s="59">
        <v>127220</v>
      </c>
      <c r="X17" s="60"/>
      <c r="Y17" s="59">
        <v>127220</v>
      </c>
      <c r="Z17" s="61"/>
      <c r="AA17" s="62"/>
    </row>
    <row r="18" spans="1:27" ht="12.75">
      <c r="A18" s="291" t="s">
        <v>82</v>
      </c>
      <c r="B18" s="136"/>
      <c r="C18" s="60">
        <v>515565</v>
      </c>
      <c r="D18" s="340"/>
      <c r="E18" s="60"/>
      <c r="F18" s="59">
        <v>160000</v>
      </c>
      <c r="G18" s="59"/>
      <c r="H18" s="60"/>
      <c r="I18" s="60"/>
      <c r="J18" s="59"/>
      <c r="K18" s="59"/>
      <c r="L18" s="60"/>
      <c r="M18" s="60">
        <v>565512</v>
      </c>
      <c r="N18" s="59">
        <v>565512</v>
      </c>
      <c r="O18" s="59"/>
      <c r="P18" s="60"/>
      <c r="Q18" s="60"/>
      <c r="R18" s="59"/>
      <c r="S18" s="59"/>
      <c r="T18" s="60"/>
      <c r="U18" s="60"/>
      <c r="V18" s="59"/>
      <c r="W18" s="59">
        <v>565512</v>
      </c>
      <c r="X18" s="60">
        <v>160000</v>
      </c>
      <c r="Y18" s="59">
        <v>405512</v>
      </c>
      <c r="Z18" s="61">
        <v>253.45</v>
      </c>
      <c r="AA18" s="62">
        <v>160000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1600000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381253</v>
      </c>
      <c r="D22" s="344">
        <f t="shared" si="6"/>
        <v>0</v>
      </c>
      <c r="E22" s="343">
        <f t="shared" si="6"/>
        <v>429405</v>
      </c>
      <c r="F22" s="345">
        <f t="shared" si="6"/>
        <v>537705</v>
      </c>
      <c r="G22" s="345">
        <f t="shared" si="6"/>
        <v>0</v>
      </c>
      <c r="H22" s="343">
        <f t="shared" si="6"/>
        <v>0</v>
      </c>
      <c r="I22" s="343">
        <f t="shared" si="6"/>
        <v>95000</v>
      </c>
      <c r="J22" s="345">
        <f t="shared" si="6"/>
        <v>95000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204121</v>
      </c>
      <c r="U22" s="343">
        <f t="shared" si="6"/>
        <v>0</v>
      </c>
      <c r="V22" s="345">
        <f t="shared" si="6"/>
        <v>204121</v>
      </c>
      <c r="W22" s="345">
        <f t="shared" si="6"/>
        <v>299121</v>
      </c>
      <c r="X22" s="343">
        <f t="shared" si="6"/>
        <v>537705</v>
      </c>
      <c r="Y22" s="345">
        <f t="shared" si="6"/>
        <v>-238584</v>
      </c>
      <c r="Z22" s="336">
        <f>+IF(X22&lt;&gt;0,+(Y22/X22)*100,0)</f>
        <v>-44.3707981142076</v>
      </c>
      <c r="AA22" s="350">
        <f>SUM(AA23:AA32)</f>
        <v>537705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429405</v>
      </c>
      <c r="F24" s="59">
        <v>537705</v>
      </c>
      <c r="G24" s="59"/>
      <c r="H24" s="60"/>
      <c r="I24" s="60">
        <v>95000</v>
      </c>
      <c r="J24" s="59">
        <v>95000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95000</v>
      </c>
      <c r="X24" s="60">
        <v>537705</v>
      </c>
      <c r="Y24" s="59">
        <v>-442705</v>
      </c>
      <c r="Z24" s="61">
        <v>-82.33</v>
      </c>
      <c r="AA24" s="62">
        <v>537705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192716</v>
      </c>
      <c r="U25" s="60"/>
      <c r="V25" s="59">
        <v>192716</v>
      </c>
      <c r="W25" s="59">
        <v>192716</v>
      </c>
      <c r="X25" s="60"/>
      <c r="Y25" s="59">
        <v>192716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>
        <v>11405</v>
      </c>
      <c r="U27" s="60"/>
      <c r="V27" s="59">
        <v>11405</v>
      </c>
      <c r="W27" s="59">
        <v>11405</v>
      </c>
      <c r="X27" s="60"/>
      <c r="Y27" s="59">
        <v>11405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381253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160000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160000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773925</v>
      </c>
      <c r="D40" s="344">
        <f t="shared" si="9"/>
        <v>0</v>
      </c>
      <c r="E40" s="343">
        <f t="shared" si="9"/>
        <v>1093000</v>
      </c>
      <c r="F40" s="345">
        <f t="shared" si="9"/>
        <v>2696488</v>
      </c>
      <c r="G40" s="345">
        <f t="shared" si="9"/>
        <v>24423</v>
      </c>
      <c r="H40" s="343">
        <f t="shared" si="9"/>
        <v>1328</v>
      </c>
      <c r="I40" s="343">
        <f t="shared" si="9"/>
        <v>1388685</v>
      </c>
      <c r="J40" s="345">
        <f t="shared" si="9"/>
        <v>1414436</v>
      </c>
      <c r="K40" s="345">
        <f t="shared" si="9"/>
        <v>140881</v>
      </c>
      <c r="L40" s="343">
        <f t="shared" si="9"/>
        <v>1409467</v>
      </c>
      <c r="M40" s="343">
        <f t="shared" si="9"/>
        <v>4608</v>
      </c>
      <c r="N40" s="345">
        <f t="shared" si="9"/>
        <v>1554956</v>
      </c>
      <c r="O40" s="345">
        <f t="shared" si="9"/>
        <v>12546</v>
      </c>
      <c r="P40" s="343">
        <f t="shared" si="9"/>
        <v>37761</v>
      </c>
      <c r="Q40" s="343">
        <f t="shared" si="9"/>
        <v>134381</v>
      </c>
      <c r="R40" s="345">
        <f t="shared" si="9"/>
        <v>184688</v>
      </c>
      <c r="S40" s="345">
        <f t="shared" si="9"/>
        <v>0</v>
      </c>
      <c r="T40" s="343">
        <f t="shared" si="9"/>
        <v>80926</v>
      </c>
      <c r="U40" s="343">
        <f t="shared" si="9"/>
        <v>84550</v>
      </c>
      <c r="V40" s="345">
        <f t="shared" si="9"/>
        <v>165476</v>
      </c>
      <c r="W40" s="345">
        <f t="shared" si="9"/>
        <v>3319556</v>
      </c>
      <c r="X40" s="343">
        <f t="shared" si="9"/>
        <v>2696488</v>
      </c>
      <c r="Y40" s="345">
        <f t="shared" si="9"/>
        <v>623068</v>
      </c>
      <c r="Z40" s="336">
        <f>+IF(X40&lt;&gt;0,+(Y40/X40)*100,0)</f>
        <v>23.10664835148534</v>
      </c>
      <c r="AA40" s="350">
        <f>SUM(AA41:AA49)</f>
        <v>2696488</v>
      </c>
    </row>
    <row r="41" spans="1:27" ht="12.75">
      <c r="A41" s="361" t="s">
        <v>248</v>
      </c>
      <c r="B41" s="142"/>
      <c r="C41" s="362">
        <v>636735</v>
      </c>
      <c r="D41" s="363"/>
      <c r="E41" s="362">
        <v>650000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26757</v>
      </c>
      <c r="R42" s="53">
        <f t="shared" si="10"/>
        <v>26757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26757</v>
      </c>
      <c r="X42" s="54">
        <f t="shared" si="10"/>
        <v>0</v>
      </c>
      <c r="Y42" s="53">
        <f t="shared" si="10"/>
        <v>26757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183000</v>
      </c>
      <c r="F43" s="370">
        <v>853000</v>
      </c>
      <c r="G43" s="370">
        <v>1693</v>
      </c>
      <c r="H43" s="305">
        <v>1328</v>
      </c>
      <c r="I43" s="305">
        <v>1380816</v>
      </c>
      <c r="J43" s="370">
        <v>1383837</v>
      </c>
      <c r="K43" s="370">
        <v>1033</v>
      </c>
      <c r="L43" s="305">
        <v>1360</v>
      </c>
      <c r="M43" s="305">
        <v>4608</v>
      </c>
      <c r="N43" s="370">
        <v>7001</v>
      </c>
      <c r="O43" s="370"/>
      <c r="P43" s="305"/>
      <c r="Q43" s="305"/>
      <c r="R43" s="370"/>
      <c r="S43" s="370"/>
      <c r="T43" s="305"/>
      <c r="U43" s="305">
        <v>71920</v>
      </c>
      <c r="V43" s="370">
        <v>71920</v>
      </c>
      <c r="W43" s="370">
        <v>1462758</v>
      </c>
      <c r="X43" s="305">
        <v>853000</v>
      </c>
      <c r="Y43" s="370">
        <v>609758</v>
      </c>
      <c r="Z43" s="371">
        <v>71.48</v>
      </c>
      <c r="AA43" s="303">
        <v>853000</v>
      </c>
    </row>
    <row r="44" spans="1:27" ht="12.75">
      <c r="A44" s="361" t="s">
        <v>251</v>
      </c>
      <c r="B44" s="136"/>
      <c r="C44" s="60"/>
      <c r="D44" s="368"/>
      <c r="E44" s="54">
        <v>240000</v>
      </c>
      <c r="F44" s="53">
        <v>240000</v>
      </c>
      <c r="G44" s="53"/>
      <c r="H44" s="54"/>
      <c r="I44" s="54">
        <v>4369</v>
      </c>
      <c r="J44" s="53">
        <v>4369</v>
      </c>
      <c r="K44" s="53">
        <v>3726</v>
      </c>
      <c r="L44" s="54">
        <v>15372</v>
      </c>
      <c r="M44" s="54"/>
      <c r="N44" s="53">
        <v>19098</v>
      </c>
      <c r="O44" s="53">
        <v>2239</v>
      </c>
      <c r="P44" s="54">
        <v>9599</v>
      </c>
      <c r="Q44" s="54">
        <v>99970</v>
      </c>
      <c r="R44" s="53">
        <v>111808</v>
      </c>
      <c r="S44" s="53"/>
      <c r="T44" s="54">
        <v>13716</v>
      </c>
      <c r="U44" s="54">
        <v>12630</v>
      </c>
      <c r="V44" s="53">
        <v>26346</v>
      </c>
      <c r="W44" s="53">
        <v>161621</v>
      </c>
      <c r="X44" s="54">
        <v>240000</v>
      </c>
      <c r="Y44" s="53">
        <v>-78379</v>
      </c>
      <c r="Z44" s="94">
        <v>-32.66</v>
      </c>
      <c r="AA44" s="95">
        <v>240000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>
        <v>67210</v>
      </c>
      <c r="U45" s="54"/>
      <c r="V45" s="53">
        <v>67210</v>
      </c>
      <c r="W45" s="53">
        <v>67210</v>
      </c>
      <c r="X45" s="54"/>
      <c r="Y45" s="53">
        <v>67210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17090</v>
      </c>
      <c r="H48" s="54"/>
      <c r="I48" s="54"/>
      <c r="J48" s="53">
        <v>17090</v>
      </c>
      <c r="K48" s="53">
        <v>6612</v>
      </c>
      <c r="L48" s="54"/>
      <c r="M48" s="54"/>
      <c r="N48" s="53">
        <v>6612</v>
      </c>
      <c r="O48" s="53">
        <v>10307</v>
      </c>
      <c r="P48" s="54">
        <v>270</v>
      </c>
      <c r="Q48" s="54"/>
      <c r="R48" s="53">
        <v>10577</v>
      </c>
      <c r="S48" s="53"/>
      <c r="T48" s="54"/>
      <c r="U48" s="54"/>
      <c r="V48" s="53"/>
      <c r="W48" s="53">
        <v>34279</v>
      </c>
      <c r="X48" s="54"/>
      <c r="Y48" s="53">
        <v>34279</v>
      </c>
      <c r="Z48" s="94"/>
      <c r="AA48" s="95"/>
    </row>
    <row r="49" spans="1:27" ht="12.75">
      <c r="A49" s="361" t="s">
        <v>93</v>
      </c>
      <c r="B49" s="136"/>
      <c r="C49" s="54">
        <v>137190</v>
      </c>
      <c r="D49" s="368"/>
      <c r="E49" s="54">
        <v>20000</v>
      </c>
      <c r="F49" s="53">
        <v>1603488</v>
      </c>
      <c r="G49" s="53">
        <v>5640</v>
      </c>
      <c r="H49" s="54"/>
      <c r="I49" s="54">
        <v>3500</v>
      </c>
      <c r="J49" s="53">
        <v>9140</v>
      </c>
      <c r="K49" s="53">
        <v>129510</v>
      </c>
      <c r="L49" s="54">
        <v>1392735</v>
      </c>
      <c r="M49" s="54"/>
      <c r="N49" s="53">
        <v>1522245</v>
      </c>
      <c r="O49" s="53"/>
      <c r="P49" s="54">
        <v>27892</v>
      </c>
      <c r="Q49" s="54">
        <v>7654</v>
      </c>
      <c r="R49" s="53">
        <v>35546</v>
      </c>
      <c r="S49" s="53"/>
      <c r="T49" s="54"/>
      <c r="U49" s="54"/>
      <c r="V49" s="53"/>
      <c r="W49" s="53">
        <v>1566931</v>
      </c>
      <c r="X49" s="54">
        <v>1603488</v>
      </c>
      <c r="Y49" s="53">
        <v>-36557</v>
      </c>
      <c r="Z49" s="94">
        <v>-2.28</v>
      </c>
      <c r="AA49" s="95">
        <v>1603488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166368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166368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13516911</v>
      </c>
      <c r="D60" s="346">
        <f t="shared" si="14"/>
        <v>0</v>
      </c>
      <c r="E60" s="219">
        <f t="shared" si="14"/>
        <v>14703200</v>
      </c>
      <c r="F60" s="264">
        <f t="shared" si="14"/>
        <v>11723941</v>
      </c>
      <c r="G60" s="264">
        <f t="shared" si="14"/>
        <v>24423</v>
      </c>
      <c r="H60" s="219">
        <f t="shared" si="14"/>
        <v>2258</v>
      </c>
      <c r="I60" s="219">
        <f t="shared" si="14"/>
        <v>1835648</v>
      </c>
      <c r="J60" s="264">
        <f t="shared" si="14"/>
        <v>1862329</v>
      </c>
      <c r="K60" s="264">
        <f t="shared" si="14"/>
        <v>140881</v>
      </c>
      <c r="L60" s="219">
        <f t="shared" si="14"/>
        <v>1864381</v>
      </c>
      <c r="M60" s="219">
        <f t="shared" si="14"/>
        <v>1021270</v>
      </c>
      <c r="N60" s="264">
        <f t="shared" si="14"/>
        <v>3026532</v>
      </c>
      <c r="O60" s="264">
        <f t="shared" si="14"/>
        <v>13455</v>
      </c>
      <c r="P60" s="219">
        <f t="shared" si="14"/>
        <v>93016</v>
      </c>
      <c r="Q60" s="219">
        <f t="shared" si="14"/>
        <v>312995</v>
      </c>
      <c r="R60" s="264">
        <f t="shared" si="14"/>
        <v>419466</v>
      </c>
      <c r="S60" s="264">
        <f t="shared" si="14"/>
        <v>286506</v>
      </c>
      <c r="T60" s="219">
        <f t="shared" si="14"/>
        <v>528541</v>
      </c>
      <c r="U60" s="219">
        <f t="shared" si="14"/>
        <v>3552305</v>
      </c>
      <c r="V60" s="264">
        <f t="shared" si="14"/>
        <v>4367352</v>
      </c>
      <c r="W60" s="264">
        <f t="shared" si="14"/>
        <v>9675679</v>
      </c>
      <c r="X60" s="219">
        <f t="shared" si="14"/>
        <v>11723941</v>
      </c>
      <c r="Y60" s="264">
        <f t="shared" si="14"/>
        <v>-2048262</v>
      </c>
      <c r="Z60" s="337">
        <f>+IF(X60&lt;&gt;0,+(Y60/X60)*100,0)</f>
        <v>-17.47076345744149</v>
      </c>
      <c r="AA60" s="232">
        <f>+AA57+AA54+AA51+AA40+AA37+AA34+AA22+AA5</f>
        <v>11723941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26757</v>
      </c>
      <c r="R62" s="349">
        <f t="shared" si="15"/>
        <v>26757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26757</v>
      </c>
      <c r="X62" s="347">
        <f t="shared" si="15"/>
        <v>0</v>
      </c>
      <c r="Y62" s="349">
        <f t="shared" si="15"/>
        <v>26757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>
        <v>26757</v>
      </c>
      <c r="R64" s="59">
        <v>26757</v>
      </c>
      <c r="S64" s="59"/>
      <c r="T64" s="60"/>
      <c r="U64" s="60"/>
      <c r="V64" s="59"/>
      <c r="W64" s="59">
        <v>26757</v>
      </c>
      <c r="X64" s="60"/>
      <c r="Y64" s="59">
        <v>26757</v>
      </c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2017-08-01T10:08:17Z</dcterms:created>
  <dcterms:modified xsi:type="dcterms:W3CDTF">2017-08-01T10:08:20Z</dcterms:modified>
  <cp:category/>
  <cp:version/>
  <cp:contentType/>
  <cp:contentStatus/>
</cp:coreProperties>
</file>