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<sst xmlns="http://schemas.openxmlformats.org/spreadsheetml/2006/main" count="857" uniqueCount="303">
  <si>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Umzinyathi(DC24)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</si>
  <si>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</si>
  <si>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</si>
  <si>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</si>
  <si>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</si>
  <si>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</si>
  <si>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</si>
  <si>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</si>
  <si>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</si>
  <si>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</si>
  <si>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</si>
  <si>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</si>
  <si>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</si>
  <si>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</si>
  <si>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</si>
  <si>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</si>
  <si>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</si>
  <si>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</si>
  <si>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</si>
  <si>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</si>
  <si>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</si>
  <si>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</si>
  <si>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</si>
  <si>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</si>
  <si>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</si>
  <si>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</si>
  <si>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</si>
  <si>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</si>
  <si>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</si>
  <si>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</si>
  <si>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</si>
  <si>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</si>
  <si>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</si>
  <si>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</si>
  <si>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</si>
  <si>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</si>
  <si>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</si>
  <si>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</si>
  <si>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</si>
  <si>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</si>
  <si>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</si>
  <si>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</si>
  <si>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</si>
  <si>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</si>
  <si>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</si>
  <si>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</si>
  <si>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</si>
  <si>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</si>
  <si>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</si>
  <si>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</si>
  <si>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</si>
  <si>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</si>
  <si>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</si>
  <si>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</si>
  <si>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</si>
  <si>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</si>
  <si>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</si>
  <si>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</si>
  <si>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</si>
  <si>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</si>
  <si>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</si>
  <si>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</si>
  <si>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</si>
  <si>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</si>
  <si>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</si>
  <si>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</si>
  <si>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</si>
  <si>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</si>
  <si>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</si>
  <si>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</si>
  <si>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Umzinyathi(DC24)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</si>
  <si>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</si>
  <si>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</si>
  <si>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</si>
  <si>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</si>
  <si>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</si>
  <si>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</si>
  <si>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</si>
  <si>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</si>
  <si>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</si>
  <si>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</si>
  <si>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</si>
  <si>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</si>
  <si>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</si>
  <si>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</si>
  <si>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</si>
  <si>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</si>
  <si>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</si>
  <si>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</si>
  <si>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</si>
  <si>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</si>
  <si>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</si>
  <si>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</si>
  <si>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</si>
  <si>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</si>
  <si>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</si>
  <si>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</si>
  <si>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</si>
  <si>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</si>
  <si>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</si>
  <si>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Umzinyathi(DC24)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</si>
  <si>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</si>
  <si>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</si>
  <si>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</si>
  <si>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</si>
  <si>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</si>
  <si>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</si>
  <si>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</si>
  <si>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</si>
  <si>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</si>
  <si>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</si>
  <si>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</si>
  <si>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</si>
  <si>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</si>
  <si>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</si>
  <si>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</si>
  <si>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</si>
  <si>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</si>
  <si>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</si>
  <si>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</si>
  <si>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</si>
  <si>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</si>
  <si>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</si>
  <si>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</si>
  <si>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</si>
  <si>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</si>
  <si>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</si>
  <si>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</si>
  <si>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</si>
  <si>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Umzinyathi(DC24)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</si>
  <si>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</si>
  <si>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</si>
  <si>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</si>
  <si>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</si>
  <si>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</si>
  <si>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</si>
  <si>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</si>
  <si>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</si>
  <si>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</si>
  <si>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</si>
  <si>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Umzinyathi(DC24)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</si>
  <si>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</si>
  <si>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</si>
  <si>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</si>
  <si>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</si>
  <si>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</si>
  <si>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</si>
  <si>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</si>
  <si>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</si>
  <si>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</si>
  <si>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</si>
  <si>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</si>
  <si>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</si>
  <si>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</si>
  <si>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</si>
  <si>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</si>
  <si>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</si>
  <si>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</si>
  <si>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</si>
  <si>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</si>
  <si>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</si>
  <si>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</si>
  <si>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</si>
  <si>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</si>
  <si>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</si>
  <si>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</si>
  <si>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</si>
  <si>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</si>
  <si>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</si>
  <si>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</si>
  <si>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</si>
  <si>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</si>
  <si>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</si>
  <si>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</si>
  <si>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Umzinyathi(DC24)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</si>
  <si>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</si>
  <si>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</si>
  <si>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</si>
  <si>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</si>
  <si>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</si>
  <si>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</si>
  <si>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</si>
  <si>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</si>
  <si>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</si>
  <si>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</si>
  <si>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</si>
  <si>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</si>
  <si>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</si>
  <si>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</si>
  <si>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</si>
  <si>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</si>
  <si>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</si>
  <si>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</si>
  <si>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</si>
  <si>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</si>
  <si>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</si>
  <si>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</si>
  <si>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</si>
  <si>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</si>
  <si>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</si>
  <si>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</si>
  <si>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</si>
  <si>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Umzinyathi(DC24)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</si>
  <si>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</si>
  <si>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</si>
  <si>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</si>
  <si>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</si>
  <si>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</si>
  <si>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</si>
  <si>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</si>
  <si>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</si>
  <si>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</si>
  <si>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</si>
  <si>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</si>
  <si>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</si>
  <si>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</si>
  <si>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</si>
  <si>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</si>
  <si>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</si>
  <si>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</si>
  <si>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</si>
  <si>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</si>
  <si>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</si>
  <si>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</si>
  <si>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</si>
  <si>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</si>
  <si>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</si>
  <si>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Umzinyathi(DC24)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</si>
  <si>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</si>
  <si>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</si>
  <si>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</si>
  <si>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</si>
  <si>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</si>
  <si>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</si>
  <si>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</si>
  <si>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</si>
  <si>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</si>
  <si>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</si>
  <si>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</si>
  <si>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</si>
  <si>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</si>
  <si>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</si>
  <si>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</si>
  <si>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</si>
  <si>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</si>
  <si>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</si>
  <si>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</si>
  <si>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</si>
  <si>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</si>
  <si>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</si>
  <si>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</si>
  <si>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</si>
  <si>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</si>
  <si>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</si>
  <si>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</si>
  <si>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</si>
  <si>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</si>
  <si>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</si>
  <si>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</si>
  <si>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</si>
  <si>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</si>
  <si>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</si>
  <si>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</si>
  <si>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Umzinyathi(DC24)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</si>
  <si>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</si>
  <si>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</si>
  <si>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Kwazulu-Natal: Umzinyathi(DC24)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</si>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</sst>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44209437</v>
      </c>
      <c r="C6" s="19">
        <v>0</v>
      </c>
      <c r="D6" s="59">
        <v>51139801</v>
      </c>
      <c r="E6" s="60">
        <v>45909080</v>
      </c>
      <c r="F6" s="60">
        <v>-176727</v>
      </c>
      <c r="G6" s="60">
        <v>3590135</v>
      </c>
      <c r="H6" s="60">
        <v>3952620</v>
      </c>
      <c r="I6" s="60">
        <v>7366028</v>
      </c>
      <c r="J6" s="60">
        <v>3158753</v>
      </c>
      <c r="K6" s="60">
        <v>870113</v>
      </c>
      <c r="L6" s="60">
        <v>1536109</v>
      </c>
      <c r="M6" s="60">
        <v>5564975</v>
      </c>
      <c r="N6" s="60">
        <v>10638208</v>
      </c>
      <c r="O6" s="60">
        <v>3818805</v>
      </c>
      <c r="P6" s="60">
        <v>4135286</v>
      </c>
      <c r="Q6" s="60">
        <v>18592299</v>
      </c>
      <c r="R6" s="60">
        <v>3344727</v>
      </c>
      <c r="S6" s="60">
        <v>2233209</v>
      </c>
      <c r="T6" s="60">
        <v>4790262</v>
      </c>
      <c r="U6" s="60">
        <v>10368198</v>
      </c>
      <c r="V6" s="60">
        <v>41891500</v>
      </c>
      <c r="W6" s="60">
        <v>51139800</v>
      </c>
      <c r="X6" s="60">
        <v>-9248300</v>
      </c>
      <c r="Y6" s="61">
        <v>-18.08</v>
      </c>
      <c r="Z6" s="62">
        <v>45909080</v>
      </c>
    </row>
    <row r="7" spans="1:26" ht="12.75">
      <c r="A7" s="58" t="s">
        <v>33</v>
      </c>
      <c r="B7" s="19">
        <v>8007817</v>
      </c>
      <c r="C7" s="19">
        <v>0</v>
      </c>
      <c r="D7" s="59">
        <v>6934486</v>
      </c>
      <c r="E7" s="60">
        <v>8007817</v>
      </c>
      <c r="F7" s="60">
        <v>310556</v>
      </c>
      <c r="G7" s="60">
        <v>881728</v>
      </c>
      <c r="H7" s="60">
        <v>1018059</v>
      </c>
      <c r="I7" s="60">
        <v>2210343</v>
      </c>
      <c r="J7" s="60">
        <v>1068857</v>
      </c>
      <c r="K7" s="60">
        <v>1197600</v>
      </c>
      <c r="L7" s="60">
        <v>960279</v>
      </c>
      <c r="M7" s="60">
        <v>3226736</v>
      </c>
      <c r="N7" s="60">
        <v>1415772</v>
      </c>
      <c r="O7" s="60">
        <v>1264298</v>
      </c>
      <c r="P7" s="60">
        <v>1249682</v>
      </c>
      <c r="Q7" s="60">
        <v>3929752</v>
      </c>
      <c r="R7" s="60">
        <v>1249874</v>
      </c>
      <c r="S7" s="60">
        <v>1214182</v>
      </c>
      <c r="T7" s="60">
        <v>44731</v>
      </c>
      <c r="U7" s="60">
        <v>2508787</v>
      </c>
      <c r="V7" s="60">
        <v>11875618</v>
      </c>
      <c r="W7" s="60">
        <v>6934488</v>
      </c>
      <c r="X7" s="60">
        <v>4941130</v>
      </c>
      <c r="Y7" s="61">
        <v>71.25</v>
      </c>
      <c r="Z7" s="62">
        <v>8007817</v>
      </c>
    </row>
    <row r="8" spans="1:26" ht="12.75">
      <c r="A8" s="58" t="s">
        <v>34</v>
      </c>
      <c r="B8" s="19">
        <v>335924904</v>
      </c>
      <c r="C8" s="19">
        <v>0</v>
      </c>
      <c r="D8" s="59">
        <v>268573000</v>
      </c>
      <c r="E8" s="60">
        <v>271759390</v>
      </c>
      <c r="F8" s="60">
        <v>109885755</v>
      </c>
      <c r="G8" s="60">
        <v>867014</v>
      </c>
      <c r="H8" s="60">
        <v>1263664</v>
      </c>
      <c r="I8" s="60">
        <v>112016433</v>
      </c>
      <c r="J8" s="60">
        <v>398441</v>
      </c>
      <c r="K8" s="60">
        <v>1687807</v>
      </c>
      <c r="L8" s="60">
        <v>88421402</v>
      </c>
      <c r="M8" s="60">
        <v>90507650</v>
      </c>
      <c r="N8" s="60">
        <v>735710</v>
      </c>
      <c r="O8" s="60">
        <v>289980</v>
      </c>
      <c r="P8" s="60">
        <v>66381404</v>
      </c>
      <c r="Q8" s="60">
        <v>67407094</v>
      </c>
      <c r="R8" s="60">
        <v>700863</v>
      </c>
      <c r="S8" s="60">
        <v>551895</v>
      </c>
      <c r="T8" s="60">
        <v>120432</v>
      </c>
      <c r="U8" s="60">
        <v>1373190</v>
      </c>
      <c r="V8" s="60">
        <v>271304367</v>
      </c>
      <c r="W8" s="60">
        <v>268573000</v>
      </c>
      <c r="X8" s="60">
        <v>2731367</v>
      </c>
      <c r="Y8" s="61">
        <v>1.02</v>
      </c>
      <c r="Z8" s="62">
        <v>271759390</v>
      </c>
    </row>
    <row r="9" spans="1:26" ht="12.75">
      <c r="A9" s="58" t="s">
        <v>35</v>
      </c>
      <c r="B9" s="19">
        <v>20669648</v>
      </c>
      <c r="C9" s="19">
        <v>0</v>
      </c>
      <c r="D9" s="59">
        <v>11954109</v>
      </c>
      <c r="E9" s="60">
        <v>13196163</v>
      </c>
      <c r="F9" s="60">
        <v>1805443</v>
      </c>
      <c r="G9" s="60">
        <v>1849978</v>
      </c>
      <c r="H9" s="60">
        <v>876750</v>
      </c>
      <c r="I9" s="60">
        <v>4532171</v>
      </c>
      <c r="J9" s="60">
        <v>928979</v>
      </c>
      <c r="K9" s="60">
        <v>901121</v>
      </c>
      <c r="L9" s="60">
        <v>1041626</v>
      </c>
      <c r="M9" s="60">
        <v>2871726</v>
      </c>
      <c r="N9" s="60">
        <v>954422</v>
      </c>
      <c r="O9" s="60">
        <v>953936</v>
      </c>
      <c r="P9" s="60">
        <v>1045085</v>
      </c>
      <c r="Q9" s="60">
        <v>2953443</v>
      </c>
      <c r="R9" s="60">
        <v>1017830</v>
      </c>
      <c r="S9" s="60">
        <v>-91632</v>
      </c>
      <c r="T9" s="60">
        <v>1044675</v>
      </c>
      <c r="U9" s="60">
        <v>1970873</v>
      </c>
      <c r="V9" s="60">
        <v>12328213</v>
      </c>
      <c r="W9" s="60">
        <v>11954099</v>
      </c>
      <c r="X9" s="60">
        <v>374114</v>
      </c>
      <c r="Y9" s="61">
        <v>3.13</v>
      </c>
      <c r="Z9" s="62">
        <v>13196163</v>
      </c>
    </row>
    <row r="10" spans="1:26" ht="22.5">
      <c r="A10" s="63" t="s">
        <v>278</v>
      </c>
      <c r="B10" s="64">
        <f>SUM(B5:B9)</f>
        <v>408811806</v>
      </c>
      <c r="C10" s="64">
        <f>SUM(C5:C9)</f>
        <v>0</v>
      </c>
      <c r="D10" s="65">
        <f aca="true" t="shared" si="0" ref="D10:Z10">SUM(D5:D9)</f>
        <v>338601396</v>
      </c>
      <c r="E10" s="66">
        <f t="shared" si="0"/>
        <v>338872450</v>
      </c>
      <c r="F10" s="66">
        <f t="shared" si="0"/>
        <v>111825027</v>
      </c>
      <c r="G10" s="66">
        <f t="shared" si="0"/>
        <v>7188855</v>
      </c>
      <c r="H10" s="66">
        <f t="shared" si="0"/>
        <v>7111093</v>
      </c>
      <c r="I10" s="66">
        <f t="shared" si="0"/>
        <v>126124975</v>
      </c>
      <c r="J10" s="66">
        <f t="shared" si="0"/>
        <v>5555030</v>
      </c>
      <c r="K10" s="66">
        <f t="shared" si="0"/>
        <v>4656641</v>
      </c>
      <c r="L10" s="66">
        <f t="shared" si="0"/>
        <v>91959416</v>
      </c>
      <c r="M10" s="66">
        <f t="shared" si="0"/>
        <v>102171087</v>
      </c>
      <c r="N10" s="66">
        <f t="shared" si="0"/>
        <v>13744112</v>
      </c>
      <c r="O10" s="66">
        <f t="shared" si="0"/>
        <v>6327019</v>
      </c>
      <c r="P10" s="66">
        <f t="shared" si="0"/>
        <v>72811457</v>
      </c>
      <c r="Q10" s="66">
        <f t="shared" si="0"/>
        <v>92882588</v>
      </c>
      <c r="R10" s="66">
        <f t="shared" si="0"/>
        <v>6313294</v>
      </c>
      <c r="S10" s="66">
        <f t="shared" si="0"/>
        <v>3907654</v>
      </c>
      <c r="T10" s="66">
        <f t="shared" si="0"/>
        <v>6000100</v>
      </c>
      <c r="U10" s="66">
        <f t="shared" si="0"/>
        <v>16221048</v>
      </c>
      <c r="V10" s="66">
        <f t="shared" si="0"/>
        <v>337399698</v>
      </c>
      <c r="W10" s="66">
        <f t="shared" si="0"/>
        <v>338601387</v>
      </c>
      <c r="X10" s="66">
        <f t="shared" si="0"/>
        <v>-1201689</v>
      </c>
      <c r="Y10" s="67">
        <f>+IF(W10&lt;&gt;0,(X10/W10)*100,0)</f>
        <v>-0.35489783743856906</v>
      </c>
      <c r="Z10" s="68">
        <f t="shared" si="0"/>
        <v>338872450</v>
      </c>
    </row>
    <row r="11" spans="1:26" ht="12.75">
      <c r="A11" s="58" t="s">
        <v>37</v>
      </c>
      <c r="B11" s="19">
        <v>112559892</v>
      </c>
      <c r="C11" s="19">
        <v>0</v>
      </c>
      <c r="D11" s="59">
        <v>123908353</v>
      </c>
      <c r="E11" s="60">
        <v>116088854</v>
      </c>
      <c r="F11" s="60">
        <v>8287658</v>
      </c>
      <c r="G11" s="60">
        <v>9424475</v>
      </c>
      <c r="H11" s="60">
        <v>8573469</v>
      </c>
      <c r="I11" s="60">
        <v>26285602</v>
      </c>
      <c r="J11" s="60">
        <v>8444667</v>
      </c>
      <c r="K11" s="60">
        <v>13799478</v>
      </c>
      <c r="L11" s="60">
        <v>8589866</v>
      </c>
      <c r="M11" s="60">
        <v>30834011</v>
      </c>
      <c r="N11" s="60">
        <v>8887221</v>
      </c>
      <c r="O11" s="60">
        <v>8726955</v>
      </c>
      <c r="P11" s="60">
        <v>8879289</v>
      </c>
      <c r="Q11" s="60">
        <v>26493465</v>
      </c>
      <c r="R11" s="60">
        <v>8863183</v>
      </c>
      <c r="S11" s="60">
        <v>9094758</v>
      </c>
      <c r="T11" s="60">
        <v>9176190</v>
      </c>
      <c r="U11" s="60">
        <v>27134131</v>
      </c>
      <c r="V11" s="60">
        <v>110747209</v>
      </c>
      <c r="W11" s="60">
        <v>123908350</v>
      </c>
      <c r="X11" s="60">
        <v>-13161141</v>
      </c>
      <c r="Y11" s="61">
        <v>-10.62</v>
      </c>
      <c r="Z11" s="62">
        <v>116088854</v>
      </c>
    </row>
    <row r="12" spans="1:26" ht="12.75">
      <c r="A12" s="58" t="s">
        <v>38</v>
      </c>
      <c r="B12" s="19">
        <v>4245599</v>
      </c>
      <c r="C12" s="19">
        <v>0</v>
      </c>
      <c r="D12" s="59">
        <v>4474298</v>
      </c>
      <c r="E12" s="60">
        <v>3504276</v>
      </c>
      <c r="F12" s="60">
        <v>339758</v>
      </c>
      <c r="G12" s="60">
        <v>231179</v>
      </c>
      <c r="H12" s="60">
        <v>378276</v>
      </c>
      <c r="I12" s="60">
        <v>949213</v>
      </c>
      <c r="J12" s="60">
        <v>238460</v>
      </c>
      <c r="K12" s="60">
        <v>239092</v>
      </c>
      <c r="L12" s="60">
        <v>239378</v>
      </c>
      <c r="M12" s="60">
        <v>716930</v>
      </c>
      <c r="N12" s="60">
        <v>238460</v>
      </c>
      <c r="O12" s="60">
        <v>238460</v>
      </c>
      <c r="P12" s="60">
        <v>238460</v>
      </c>
      <c r="Q12" s="60">
        <v>715380</v>
      </c>
      <c r="R12" s="60">
        <v>228373</v>
      </c>
      <c r="S12" s="60">
        <v>249363</v>
      </c>
      <c r="T12" s="60">
        <v>383351</v>
      </c>
      <c r="U12" s="60">
        <v>861087</v>
      </c>
      <c r="V12" s="60">
        <v>3242610</v>
      </c>
      <c r="W12" s="60">
        <v>4474301</v>
      </c>
      <c r="X12" s="60">
        <v>-1231691</v>
      </c>
      <c r="Y12" s="61">
        <v>-27.53</v>
      </c>
      <c r="Z12" s="62">
        <v>3504276</v>
      </c>
    </row>
    <row r="13" spans="1:26" ht="12.75">
      <c r="A13" s="58" t="s">
        <v>279</v>
      </c>
      <c r="B13" s="19">
        <v>63042926</v>
      </c>
      <c r="C13" s="19">
        <v>0</v>
      </c>
      <c r="D13" s="59">
        <v>58043842</v>
      </c>
      <c r="E13" s="60">
        <v>57978133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29029023</v>
      </c>
      <c r="M13" s="60">
        <v>29029023</v>
      </c>
      <c r="N13" s="60">
        <v>319098</v>
      </c>
      <c r="O13" s="60">
        <v>1906679</v>
      </c>
      <c r="P13" s="60">
        <v>-1502214</v>
      </c>
      <c r="Q13" s="60">
        <v>723563</v>
      </c>
      <c r="R13" s="60">
        <v>306790</v>
      </c>
      <c r="S13" s="60">
        <v>562753</v>
      </c>
      <c r="T13" s="60">
        <v>22657163</v>
      </c>
      <c r="U13" s="60">
        <v>23526706</v>
      </c>
      <c r="V13" s="60">
        <v>53279292</v>
      </c>
      <c r="W13" s="60">
        <v>58043846</v>
      </c>
      <c r="X13" s="60">
        <v>-4764554</v>
      </c>
      <c r="Y13" s="61">
        <v>-8.21</v>
      </c>
      <c r="Z13" s="62">
        <v>57978133</v>
      </c>
    </row>
    <row r="14" spans="1:26" ht="12.75">
      <c r="A14" s="58" t="s">
        <v>40</v>
      </c>
      <c r="B14" s="19">
        <v>3067434</v>
      </c>
      <c r="C14" s="19">
        <v>0</v>
      </c>
      <c r="D14" s="59">
        <v>600810</v>
      </c>
      <c r="E14" s="60">
        <v>600809</v>
      </c>
      <c r="F14" s="60">
        <v>50283</v>
      </c>
      <c r="G14" s="60">
        <v>52586</v>
      </c>
      <c r="H14" s="60">
        <v>43607</v>
      </c>
      <c r="I14" s="60">
        <v>146476</v>
      </c>
      <c r="J14" s="60">
        <v>167579</v>
      </c>
      <c r="K14" s="60">
        <v>35089</v>
      </c>
      <c r="L14" s="60">
        <v>30790</v>
      </c>
      <c r="M14" s="60">
        <v>233458</v>
      </c>
      <c r="N14" s="60">
        <v>28230</v>
      </c>
      <c r="O14" s="60">
        <v>0</v>
      </c>
      <c r="P14" s="60">
        <v>39567</v>
      </c>
      <c r="Q14" s="60">
        <v>67797</v>
      </c>
      <c r="R14" s="60">
        <v>12459</v>
      </c>
      <c r="S14" s="60">
        <v>190174</v>
      </c>
      <c r="T14" s="60">
        <v>4475</v>
      </c>
      <c r="U14" s="60">
        <v>207108</v>
      </c>
      <c r="V14" s="60">
        <v>654839</v>
      </c>
      <c r="W14" s="60">
        <v>600804</v>
      </c>
      <c r="X14" s="60">
        <v>54035</v>
      </c>
      <c r="Y14" s="61">
        <v>8.99</v>
      </c>
      <c r="Z14" s="62">
        <v>600809</v>
      </c>
    </row>
    <row r="15" spans="1:26" ht="12.75">
      <c r="A15" s="58" t="s">
        <v>41</v>
      </c>
      <c r="B15" s="19">
        <v>11366985</v>
      </c>
      <c r="C15" s="19">
        <v>0</v>
      </c>
      <c r="D15" s="59">
        <v>18000000</v>
      </c>
      <c r="E15" s="60">
        <v>13126630</v>
      </c>
      <c r="F15" s="60">
        <v>0</v>
      </c>
      <c r="G15" s="60">
        <v>988187</v>
      </c>
      <c r="H15" s="60">
        <v>1110323</v>
      </c>
      <c r="I15" s="60">
        <v>2098510</v>
      </c>
      <c r="J15" s="60">
        <v>1032980</v>
      </c>
      <c r="K15" s="60">
        <v>1116088</v>
      </c>
      <c r="L15" s="60">
        <v>1054901</v>
      </c>
      <c r="M15" s="60">
        <v>3203969</v>
      </c>
      <c r="N15" s="60">
        <v>1260836</v>
      </c>
      <c r="O15" s="60">
        <v>1147826</v>
      </c>
      <c r="P15" s="60">
        <v>1372918</v>
      </c>
      <c r="Q15" s="60">
        <v>3781580</v>
      </c>
      <c r="R15" s="60">
        <v>1293046</v>
      </c>
      <c r="S15" s="60">
        <v>1410531</v>
      </c>
      <c r="T15" s="60">
        <v>1293881</v>
      </c>
      <c r="U15" s="60">
        <v>3997458</v>
      </c>
      <c r="V15" s="60">
        <v>13081517</v>
      </c>
      <c r="W15" s="60">
        <v>18000000</v>
      </c>
      <c r="X15" s="60">
        <v>-4918483</v>
      </c>
      <c r="Y15" s="61">
        <v>-27.32</v>
      </c>
      <c r="Z15" s="62">
        <v>13126630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348297244</v>
      </c>
      <c r="C17" s="19">
        <v>0</v>
      </c>
      <c r="D17" s="59">
        <v>189321095</v>
      </c>
      <c r="E17" s="60">
        <v>211220364</v>
      </c>
      <c r="F17" s="60">
        <v>5711724</v>
      </c>
      <c r="G17" s="60">
        <v>19519871</v>
      </c>
      <c r="H17" s="60">
        <v>15728855</v>
      </c>
      <c r="I17" s="60">
        <v>40960450</v>
      </c>
      <c r="J17" s="60">
        <v>10084005</v>
      </c>
      <c r="K17" s="60">
        <v>33056113</v>
      </c>
      <c r="L17" s="60">
        <v>13399764</v>
      </c>
      <c r="M17" s="60">
        <v>56539882</v>
      </c>
      <c r="N17" s="60">
        <v>23156827</v>
      </c>
      <c r="O17" s="60">
        <v>23922044</v>
      </c>
      <c r="P17" s="60">
        <v>67492950</v>
      </c>
      <c r="Q17" s="60">
        <v>114571821</v>
      </c>
      <c r="R17" s="60">
        <v>12062180</v>
      </c>
      <c r="S17" s="60">
        <v>5803813</v>
      </c>
      <c r="T17" s="60">
        <v>24901023</v>
      </c>
      <c r="U17" s="60">
        <v>42767016</v>
      </c>
      <c r="V17" s="60">
        <v>254839169</v>
      </c>
      <c r="W17" s="60">
        <v>189321096</v>
      </c>
      <c r="X17" s="60">
        <v>65518073</v>
      </c>
      <c r="Y17" s="61">
        <v>34.61</v>
      </c>
      <c r="Z17" s="62">
        <v>211220364</v>
      </c>
    </row>
    <row r="18" spans="1:26" ht="12.75">
      <c r="A18" s="70" t="s">
        <v>44</v>
      </c>
      <c r="B18" s="71">
        <f>SUM(B11:B17)</f>
        <v>542580080</v>
      </c>
      <c r="C18" s="71">
        <f>SUM(C11:C17)</f>
        <v>0</v>
      </c>
      <c r="D18" s="72">
        <f aca="true" t="shared" si="1" ref="D18:Z18">SUM(D11:D17)</f>
        <v>394348398</v>
      </c>
      <c r="E18" s="73">
        <f t="shared" si="1"/>
        <v>402519066</v>
      </c>
      <c r="F18" s="73">
        <f t="shared" si="1"/>
        <v>14389423</v>
      </c>
      <c r="G18" s="73">
        <f t="shared" si="1"/>
        <v>30216298</v>
      </c>
      <c r="H18" s="73">
        <f t="shared" si="1"/>
        <v>25834530</v>
      </c>
      <c r="I18" s="73">
        <f t="shared" si="1"/>
        <v>70440251</v>
      </c>
      <c r="J18" s="73">
        <f t="shared" si="1"/>
        <v>19967691</v>
      </c>
      <c r="K18" s="73">
        <f t="shared" si="1"/>
        <v>48245860</v>
      </c>
      <c r="L18" s="73">
        <f t="shared" si="1"/>
        <v>52343722</v>
      </c>
      <c r="M18" s="73">
        <f t="shared" si="1"/>
        <v>120557273</v>
      </c>
      <c r="N18" s="73">
        <f t="shared" si="1"/>
        <v>33890672</v>
      </c>
      <c r="O18" s="73">
        <f t="shared" si="1"/>
        <v>35941964</v>
      </c>
      <c r="P18" s="73">
        <f t="shared" si="1"/>
        <v>76520970</v>
      </c>
      <c r="Q18" s="73">
        <f t="shared" si="1"/>
        <v>146353606</v>
      </c>
      <c r="R18" s="73">
        <f t="shared" si="1"/>
        <v>22766031</v>
      </c>
      <c r="S18" s="73">
        <f t="shared" si="1"/>
        <v>17311392</v>
      </c>
      <c r="T18" s="73">
        <f t="shared" si="1"/>
        <v>58416083</v>
      </c>
      <c r="U18" s="73">
        <f t="shared" si="1"/>
        <v>98493506</v>
      </c>
      <c r="V18" s="73">
        <f t="shared" si="1"/>
        <v>435844636</v>
      </c>
      <c r="W18" s="73">
        <f t="shared" si="1"/>
        <v>394348397</v>
      </c>
      <c r="X18" s="73">
        <f t="shared" si="1"/>
        <v>41496239</v>
      </c>
      <c r="Y18" s="67">
        <f>+IF(W18&lt;&gt;0,(X18/W18)*100,0)</f>
        <v>10.522735559642708</v>
      </c>
      <c r="Z18" s="74">
        <f t="shared" si="1"/>
        <v>402519066</v>
      </c>
    </row>
    <row r="19" spans="1:26" ht="12.75">
      <c r="A19" s="70" t="s">
        <v>45</v>
      </c>
      <c r="B19" s="75">
        <f>+B10-B18</f>
        <v>-133768274</v>
      </c>
      <c r="C19" s="75">
        <f>+C10-C18</f>
        <v>0</v>
      </c>
      <c r="D19" s="76">
        <f aca="true" t="shared" si="2" ref="D19:Z19">+D10-D18</f>
        <v>-55747002</v>
      </c>
      <c r="E19" s="77">
        <f t="shared" si="2"/>
        <v>-63646616</v>
      </c>
      <c r="F19" s="77">
        <f t="shared" si="2"/>
        <v>97435604</v>
      </c>
      <c r="G19" s="77">
        <f t="shared" si="2"/>
        <v>-23027443</v>
      </c>
      <c r="H19" s="77">
        <f t="shared" si="2"/>
        <v>-18723437</v>
      </c>
      <c r="I19" s="77">
        <f t="shared" si="2"/>
        <v>55684724</v>
      </c>
      <c r="J19" s="77">
        <f t="shared" si="2"/>
        <v>-14412661</v>
      </c>
      <c r="K19" s="77">
        <f t="shared" si="2"/>
        <v>-43589219</v>
      </c>
      <c r="L19" s="77">
        <f t="shared" si="2"/>
        <v>39615694</v>
      </c>
      <c r="M19" s="77">
        <f t="shared" si="2"/>
        <v>-18386186</v>
      </c>
      <c r="N19" s="77">
        <f t="shared" si="2"/>
        <v>-20146560</v>
      </c>
      <c r="O19" s="77">
        <f t="shared" si="2"/>
        <v>-29614945</v>
      </c>
      <c r="P19" s="77">
        <f t="shared" si="2"/>
        <v>-3709513</v>
      </c>
      <c r="Q19" s="77">
        <f t="shared" si="2"/>
        <v>-53471018</v>
      </c>
      <c r="R19" s="77">
        <f t="shared" si="2"/>
        <v>-16452737</v>
      </c>
      <c r="S19" s="77">
        <f t="shared" si="2"/>
        <v>-13403738</v>
      </c>
      <c r="T19" s="77">
        <f t="shared" si="2"/>
        <v>-52415983</v>
      </c>
      <c r="U19" s="77">
        <f t="shared" si="2"/>
        <v>-82272458</v>
      </c>
      <c r="V19" s="77">
        <f t="shared" si="2"/>
        <v>-98444938</v>
      </c>
      <c r="W19" s="77">
        <f>IF(E10=E18,0,W10-W18)</f>
        <v>-55747010</v>
      </c>
      <c r="X19" s="77">
        <f t="shared" si="2"/>
        <v>-42697928</v>
      </c>
      <c r="Y19" s="78">
        <f>+IF(W19&lt;&gt;0,(X19/W19)*100,0)</f>
        <v>76.59231948045286</v>
      </c>
      <c r="Z19" s="79">
        <f t="shared" si="2"/>
        <v>-63646616</v>
      </c>
    </row>
    <row r="20" spans="1:26" ht="12.75">
      <c r="A20" s="58" t="s">
        <v>46</v>
      </c>
      <c r="B20" s="19">
        <v>370907156</v>
      </c>
      <c r="C20" s="19">
        <v>0</v>
      </c>
      <c r="D20" s="59">
        <v>373735000</v>
      </c>
      <c r="E20" s="60">
        <v>373735000</v>
      </c>
      <c r="F20" s="60">
        <v>82650</v>
      </c>
      <c r="G20" s="60">
        <v>34838979</v>
      </c>
      <c r="H20" s="60">
        <v>51177086</v>
      </c>
      <c r="I20" s="60">
        <v>86098715</v>
      </c>
      <c r="J20" s="60">
        <v>20110599</v>
      </c>
      <c r="K20" s="60">
        <v>5360843</v>
      </c>
      <c r="L20" s="60">
        <v>35644479</v>
      </c>
      <c r="M20" s="60">
        <v>61115921</v>
      </c>
      <c r="N20" s="60">
        <v>8272568</v>
      </c>
      <c r="O20" s="60">
        <v>10334092</v>
      </c>
      <c r="P20" s="60">
        <v>33066665</v>
      </c>
      <c r="Q20" s="60">
        <v>51673325</v>
      </c>
      <c r="R20" s="60">
        <v>27116461</v>
      </c>
      <c r="S20" s="60">
        <v>35773095</v>
      </c>
      <c r="T20" s="60">
        <v>68093058</v>
      </c>
      <c r="U20" s="60">
        <v>130982614</v>
      </c>
      <c r="V20" s="60">
        <v>329870575</v>
      </c>
      <c r="W20" s="60">
        <v>373735144</v>
      </c>
      <c r="X20" s="60">
        <v>-43864569</v>
      </c>
      <c r="Y20" s="61">
        <v>-11.74</v>
      </c>
      <c r="Z20" s="62">
        <v>373735000</v>
      </c>
    </row>
    <row r="21" spans="1:26" ht="12.75">
      <c r="A21" s="58" t="s">
        <v>280</v>
      </c>
      <c r="B21" s="80">
        <v>0</v>
      </c>
      <c r="C21" s="80">
        <v>0</v>
      </c>
      <c r="D21" s="81">
        <v>1757846</v>
      </c>
      <c r="E21" s="82">
        <v>12940000</v>
      </c>
      <c r="F21" s="82">
        <v>0</v>
      </c>
      <c r="G21" s="82">
        <v>0</v>
      </c>
      <c r="H21" s="82">
        <v>0</v>
      </c>
      <c r="I21" s="82">
        <v>0</v>
      </c>
      <c r="J21" s="82">
        <v>61058</v>
      </c>
      <c r="K21" s="82">
        <v>0</v>
      </c>
      <c r="L21" s="82">
        <v>48360</v>
      </c>
      <c r="M21" s="82">
        <v>109418</v>
      </c>
      <c r="N21" s="82">
        <v>112536</v>
      </c>
      <c r="O21" s="82">
        <v>-85000</v>
      </c>
      <c r="P21" s="82">
        <v>-565500</v>
      </c>
      <c r="Q21" s="82">
        <v>-537964</v>
      </c>
      <c r="R21" s="82">
        <v>0</v>
      </c>
      <c r="S21" s="82">
        <v>72956</v>
      </c>
      <c r="T21" s="82">
        <v>0</v>
      </c>
      <c r="U21" s="82">
        <v>72956</v>
      </c>
      <c r="V21" s="82">
        <v>-355590</v>
      </c>
      <c r="W21" s="82">
        <v>1757848</v>
      </c>
      <c r="X21" s="82">
        <v>-2113438</v>
      </c>
      <c r="Y21" s="83">
        <v>-120.23</v>
      </c>
      <c r="Z21" s="84">
        <v>12940000</v>
      </c>
    </row>
    <row r="22" spans="1:26" ht="22.5">
      <c r="A22" s="85" t="s">
        <v>281</v>
      </c>
      <c r="B22" s="86">
        <f>SUM(B19:B21)</f>
        <v>237138882</v>
      </c>
      <c r="C22" s="86">
        <f>SUM(C19:C21)</f>
        <v>0</v>
      </c>
      <c r="D22" s="87">
        <f aca="true" t="shared" si="3" ref="D22:Z22">SUM(D19:D21)</f>
        <v>319745844</v>
      </c>
      <c r="E22" s="88">
        <f t="shared" si="3"/>
        <v>323028384</v>
      </c>
      <c r="F22" s="88">
        <f t="shared" si="3"/>
        <v>97518254</v>
      </c>
      <c r="G22" s="88">
        <f t="shared" si="3"/>
        <v>11811536</v>
      </c>
      <c r="H22" s="88">
        <f t="shared" si="3"/>
        <v>32453649</v>
      </c>
      <c r="I22" s="88">
        <f t="shared" si="3"/>
        <v>141783439</v>
      </c>
      <c r="J22" s="88">
        <f t="shared" si="3"/>
        <v>5758996</v>
      </c>
      <c r="K22" s="88">
        <f t="shared" si="3"/>
        <v>-38228376</v>
      </c>
      <c r="L22" s="88">
        <f t="shared" si="3"/>
        <v>75308533</v>
      </c>
      <c r="M22" s="88">
        <f t="shared" si="3"/>
        <v>42839153</v>
      </c>
      <c r="N22" s="88">
        <f t="shared" si="3"/>
        <v>-11761456</v>
      </c>
      <c r="O22" s="88">
        <f t="shared" si="3"/>
        <v>-19365853</v>
      </c>
      <c r="P22" s="88">
        <f t="shared" si="3"/>
        <v>28791652</v>
      </c>
      <c r="Q22" s="88">
        <f t="shared" si="3"/>
        <v>-2335657</v>
      </c>
      <c r="R22" s="88">
        <f t="shared" si="3"/>
        <v>10663724</v>
      </c>
      <c r="S22" s="88">
        <f t="shared" si="3"/>
        <v>22442313</v>
      </c>
      <c r="T22" s="88">
        <f t="shared" si="3"/>
        <v>15677075</v>
      </c>
      <c r="U22" s="88">
        <f t="shared" si="3"/>
        <v>48783112</v>
      </c>
      <c r="V22" s="88">
        <f t="shared" si="3"/>
        <v>231070047</v>
      </c>
      <c r="W22" s="88">
        <f t="shared" si="3"/>
        <v>319745982</v>
      </c>
      <c r="X22" s="88">
        <f t="shared" si="3"/>
        <v>-88675935</v>
      </c>
      <c r="Y22" s="89">
        <f>+IF(W22&lt;&gt;0,(X22/W22)*100,0)</f>
        <v>-27.733244510325072</v>
      </c>
      <c r="Z22" s="90">
        <f t="shared" si="3"/>
        <v>323028384</v>
      </c>
    </row>
    <row r="23" spans="1:26" ht="12.75">
      <c r="A23" s="91" t="s">
        <v>48</v>
      </c>
      <c r="B23" s="19">
        <v>-38207401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198931481</v>
      </c>
      <c r="C24" s="75">
        <f>SUM(C22:C23)</f>
        <v>0</v>
      </c>
      <c r="D24" s="76">
        <f aca="true" t="shared" si="4" ref="D24:Z24">SUM(D22:D23)</f>
        <v>319745844</v>
      </c>
      <c r="E24" s="77">
        <f t="shared" si="4"/>
        <v>323028384</v>
      </c>
      <c r="F24" s="77">
        <f t="shared" si="4"/>
        <v>97518254</v>
      </c>
      <c r="G24" s="77">
        <f t="shared" si="4"/>
        <v>11811536</v>
      </c>
      <c r="H24" s="77">
        <f t="shared" si="4"/>
        <v>32453649</v>
      </c>
      <c r="I24" s="77">
        <f t="shared" si="4"/>
        <v>141783439</v>
      </c>
      <c r="J24" s="77">
        <f t="shared" si="4"/>
        <v>5758996</v>
      </c>
      <c r="K24" s="77">
        <f t="shared" si="4"/>
        <v>-38228376</v>
      </c>
      <c r="L24" s="77">
        <f t="shared" si="4"/>
        <v>75308533</v>
      </c>
      <c r="M24" s="77">
        <f t="shared" si="4"/>
        <v>42839153</v>
      </c>
      <c r="N24" s="77">
        <f t="shared" si="4"/>
        <v>-11761456</v>
      </c>
      <c r="O24" s="77">
        <f t="shared" si="4"/>
        <v>-19365853</v>
      </c>
      <c r="P24" s="77">
        <f t="shared" si="4"/>
        <v>28791652</v>
      </c>
      <c r="Q24" s="77">
        <f t="shared" si="4"/>
        <v>-2335657</v>
      </c>
      <c r="R24" s="77">
        <f t="shared" si="4"/>
        <v>10663724</v>
      </c>
      <c r="S24" s="77">
        <f t="shared" si="4"/>
        <v>22442313</v>
      </c>
      <c r="T24" s="77">
        <f t="shared" si="4"/>
        <v>15677075</v>
      </c>
      <c r="U24" s="77">
        <f t="shared" si="4"/>
        <v>48783112</v>
      </c>
      <c r="V24" s="77">
        <f t="shared" si="4"/>
        <v>231070047</v>
      </c>
      <c r="W24" s="77">
        <f t="shared" si="4"/>
        <v>319745982</v>
      </c>
      <c r="X24" s="77">
        <f t="shared" si="4"/>
        <v>-88675935</v>
      </c>
      <c r="Y24" s="78">
        <f>+IF(W24&lt;&gt;0,(X24/W24)*100,0)</f>
        <v>-27.733244510325072</v>
      </c>
      <c r="Z24" s="79">
        <f t="shared" si="4"/>
        <v>323028384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304193515</v>
      </c>
      <c r="C27" s="22">
        <v>0</v>
      </c>
      <c r="D27" s="99">
        <v>375492993</v>
      </c>
      <c r="E27" s="100">
        <v>386675147</v>
      </c>
      <c r="F27" s="100">
        <v>82650</v>
      </c>
      <c r="G27" s="100">
        <v>34838979</v>
      </c>
      <c r="H27" s="100">
        <v>51177086</v>
      </c>
      <c r="I27" s="100">
        <v>86098715</v>
      </c>
      <c r="J27" s="100">
        <v>20110599</v>
      </c>
      <c r="K27" s="100">
        <v>5360843</v>
      </c>
      <c r="L27" s="100">
        <v>35753897</v>
      </c>
      <c r="M27" s="100">
        <v>61225339</v>
      </c>
      <c r="N27" s="100">
        <v>8385105</v>
      </c>
      <c r="O27" s="100">
        <v>10334092</v>
      </c>
      <c r="P27" s="100">
        <v>33273527</v>
      </c>
      <c r="Q27" s="100">
        <v>51992724</v>
      </c>
      <c r="R27" s="100">
        <v>27116461</v>
      </c>
      <c r="S27" s="100">
        <v>35846051</v>
      </c>
      <c r="T27" s="100">
        <v>75403421</v>
      </c>
      <c r="U27" s="100">
        <v>138365933</v>
      </c>
      <c r="V27" s="100">
        <v>337682711</v>
      </c>
      <c r="W27" s="100">
        <v>386675147</v>
      </c>
      <c r="X27" s="100">
        <v>-48992436</v>
      </c>
      <c r="Y27" s="101">
        <v>-12.67</v>
      </c>
      <c r="Z27" s="102">
        <v>386675147</v>
      </c>
    </row>
    <row r="28" spans="1:26" ht="12.75">
      <c r="A28" s="103" t="s">
        <v>46</v>
      </c>
      <c r="B28" s="19">
        <v>297376552</v>
      </c>
      <c r="C28" s="19">
        <v>0</v>
      </c>
      <c r="D28" s="59">
        <v>373735147</v>
      </c>
      <c r="E28" s="60">
        <v>373735147</v>
      </c>
      <c r="F28" s="60">
        <v>82650</v>
      </c>
      <c r="G28" s="60">
        <v>34838979</v>
      </c>
      <c r="H28" s="60">
        <v>51177086</v>
      </c>
      <c r="I28" s="60">
        <v>86098715</v>
      </c>
      <c r="J28" s="60">
        <v>20110599</v>
      </c>
      <c r="K28" s="60">
        <v>5360843</v>
      </c>
      <c r="L28" s="60">
        <v>35644479</v>
      </c>
      <c r="M28" s="60">
        <v>61115921</v>
      </c>
      <c r="N28" s="60">
        <v>8272569</v>
      </c>
      <c r="O28" s="60">
        <v>10334092</v>
      </c>
      <c r="P28" s="60">
        <v>33066527</v>
      </c>
      <c r="Q28" s="60">
        <v>51673188</v>
      </c>
      <c r="R28" s="60">
        <v>27116461</v>
      </c>
      <c r="S28" s="60">
        <v>35773095</v>
      </c>
      <c r="T28" s="60">
        <v>75403421</v>
      </c>
      <c r="U28" s="60">
        <v>138292977</v>
      </c>
      <c r="V28" s="60">
        <v>337180801</v>
      </c>
      <c r="W28" s="60">
        <v>373735147</v>
      </c>
      <c r="X28" s="60">
        <v>-36554346</v>
      </c>
      <c r="Y28" s="61">
        <v>-9.78</v>
      </c>
      <c r="Z28" s="62">
        <v>373735147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6816963</v>
      </c>
      <c r="C31" s="19">
        <v>0</v>
      </c>
      <c r="D31" s="59">
        <v>1757846</v>
      </c>
      <c r="E31" s="60">
        <v>12940000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109418</v>
      </c>
      <c r="M31" s="60">
        <v>109418</v>
      </c>
      <c r="N31" s="60">
        <v>112536</v>
      </c>
      <c r="O31" s="60">
        <v>0</v>
      </c>
      <c r="P31" s="60">
        <v>207000</v>
      </c>
      <c r="Q31" s="60">
        <v>319536</v>
      </c>
      <c r="R31" s="60">
        <v>0</v>
      </c>
      <c r="S31" s="60">
        <v>72956</v>
      </c>
      <c r="T31" s="60">
        <v>0</v>
      </c>
      <c r="U31" s="60">
        <v>72956</v>
      </c>
      <c r="V31" s="60">
        <v>501910</v>
      </c>
      <c r="W31" s="60">
        <v>12940000</v>
      </c>
      <c r="X31" s="60">
        <v>-12438090</v>
      </c>
      <c r="Y31" s="61">
        <v>-96.12</v>
      </c>
      <c r="Z31" s="62">
        <v>12940000</v>
      </c>
    </row>
    <row r="32" spans="1:26" ht="12.75">
      <c r="A32" s="70" t="s">
        <v>54</v>
      </c>
      <c r="B32" s="22">
        <f>SUM(B28:B31)</f>
        <v>304193515</v>
      </c>
      <c r="C32" s="22">
        <f>SUM(C28:C31)</f>
        <v>0</v>
      </c>
      <c r="D32" s="99">
        <f aca="true" t="shared" si="5" ref="D32:Z32">SUM(D28:D31)</f>
        <v>375492993</v>
      </c>
      <c r="E32" s="100">
        <f t="shared" si="5"/>
        <v>386675147</v>
      </c>
      <c r="F32" s="100">
        <f t="shared" si="5"/>
        <v>82650</v>
      </c>
      <c r="G32" s="100">
        <f t="shared" si="5"/>
        <v>34838979</v>
      </c>
      <c r="H32" s="100">
        <f t="shared" si="5"/>
        <v>51177086</v>
      </c>
      <c r="I32" s="100">
        <f t="shared" si="5"/>
        <v>86098715</v>
      </c>
      <c r="J32" s="100">
        <f t="shared" si="5"/>
        <v>20110599</v>
      </c>
      <c r="K32" s="100">
        <f t="shared" si="5"/>
        <v>5360843</v>
      </c>
      <c r="L32" s="100">
        <f t="shared" si="5"/>
        <v>35753897</v>
      </c>
      <c r="M32" s="100">
        <f t="shared" si="5"/>
        <v>61225339</v>
      </c>
      <c r="N32" s="100">
        <f t="shared" si="5"/>
        <v>8385105</v>
      </c>
      <c r="O32" s="100">
        <f t="shared" si="5"/>
        <v>10334092</v>
      </c>
      <c r="P32" s="100">
        <f t="shared" si="5"/>
        <v>33273527</v>
      </c>
      <c r="Q32" s="100">
        <f t="shared" si="5"/>
        <v>51992724</v>
      </c>
      <c r="R32" s="100">
        <f t="shared" si="5"/>
        <v>27116461</v>
      </c>
      <c r="S32" s="100">
        <f t="shared" si="5"/>
        <v>35846051</v>
      </c>
      <c r="T32" s="100">
        <f t="shared" si="5"/>
        <v>75403421</v>
      </c>
      <c r="U32" s="100">
        <f t="shared" si="5"/>
        <v>138365933</v>
      </c>
      <c r="V32" s="100">
        <f t="shared" si="5"/>
        <v>337682711</v>
      </c>
      <c r="W32" s="100">
        <f t="shared" si="5"/>
        <v>386675147</v>
      </c>
      <c r="X32" s="100">
        <f t="shared" si="5"/>
        <v>-48992436</v>
      </c>
      <c r="Y32" s="101">
        <f>+IF(W32&lt;&gt;0,(X32/W32)*100,0)</f>
        <v>-12.670179705136311</v>
      </c>
      <c r="Z32" s="102">
        <f t="shared" si="5"/>
        <v>386675147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144919091</v>
      </c>
      <c r="C35" s="19">
        <v>0</v>
      </c>
      <c r="D35" s="59">
        <v>89488905</v>
      </c>
      <c r="E35" s="60">
        <v>89488905</v>
      </c>
      <c r="F35" s="60">
        <v>249101535</v>
      </c>
      <c r="G35" s="60">
        <v>225819570</v>
      </c>
      <c r="H35" s="60">
        <v>264936271</v>
      </c>
      <c r="I35" s="60">
        <v>264936271</v>
      </c>
      <c r="J35" s="60">
        <v>276603258</v>
      </c>
      <c r="K35" s="60">
        <v>249194928</v>
      </c>
      <c r="L35" s="60">
        <v>325007533</v>
      </c>
      <c r="M35" s="60">
        <v>325007533</v>
      </c>
      <c r="N35" s="60">
        <v>324770451</v>
      </c>
      <c r="O35" s="60">
        <v>297811042</v>
      </c>
      <c r="P35" s="60">
        <v>337621977</v>
      </c>
      <c r="Q35" s="60">
        <v>337621977</v>
      </c>
      <c r="R35" s="60">
        <v>305015577</v>
      </c>
      <c r="S35" s="60">
        <v>242209751</v>
      </c>
      <c r="T35" s="60">
        <v>161586784</v>
      </c>
      <c r="U35" s="60">
        <v>161586784</v>
      </c>
      <c r="V35" s="60">
        <v>161586784</v>
      </c>
      <c r="W35" s="60">
        <v>89488905</v>
      </c>
      <c r="X35" s="60">
        <v>72097879</v>
      </c>
      <c r="Y35" s="61">
        <v>80.57</v>
      </c>
      <c r="Z35" s="62">
        <v>89488905</v>
      </c>
    </row>
    <row r="36" spans="1:26" ht="12.75">
      <c r="A36" s="58" t="s">
        <v>57</v>
      </c>
      <c r="B36" s="19">
        <v>2008299667</v>
      </c>
      <c r="C36" s="19">
        <v>0</v>
      </c>
      <c r="D36" s="59">
        <v>1776962189</v>
      </c>
      <c r="E36" s="60">
        <v>1776962189</v>
      </c>
      <c r="F36" s="60">
        <v>1775885348</v>
      </c>
      <c r="G36" s="60">
        <v>2007975154</v>
      </c>
      <c r="H36" s="60">
        <v>2007149215</v>
      </c>
      <c r="I36" s="60">
        <v>2007149215</v>
      </c>
      <c r="J36" s="60">
        <v>2007149215</v>
      </c>
      <c r="K36" s="60">
        <v>2008299666</v>
      </c>
      <c r="L36" s="60">
        <v>1979270643</v>
      </c>
      <c r="M36" s="60">
        <v>1979270643</v>
      </c>
      <c r="N36" s="60">
        <v>1978952744</v>
      </c>
      <c r="O36" s="60">
        <v>1977473880</v>
      </c>
      <c r="P36" s="60">
        <v>1978976094</v>
      </c>
      <c r="Q36" s="60">
        <v>1978976094</v>
      </c>
      <c r="R36" s="60">
        <v>1983898779</v>
      </c>
      <c r="S36" s="60">
        <v>1989479577</v>
      </c>
      <c r="T36" s="60">
        <v>1985220027</v>
      </c>
      <c r="U36" s="60">
        <v>1985220027</v>
      </c>
      <c r="V36" s="60">
        <v>1985220027</v>
      </c>
      <c r="W36" s="60">
        <v>1776962189</v>
      </c>
      <c r="X36" s="60">
        <v>208257838</v>
      </c>
      <c r="Y36" s="61">
        <v>11.72</v>
      </c>
      <c r="Z36" s="62">
        <v>1776962189</v>
      </c>
    </row>
    <row r="37" spans="1:26" ht="12.75">
      <c r="A37" s="58" t="s">
        <v>58</v>
      </c>
      <c r="B37" s="19">
        <v>106149127</v>
      </c>
      <c r="C37" s="19">
        <v>0</v>
      </c>
      <c r="D37" s="59">
        <v>29044667</v>
      </c>
      <c r="E37" s="60">
        <v>29044667</v>
      </c>
      <c r="F37" s="60">
        <v>123208723</v>
      </c>
      <c r="G37" s="60">
        <v>95585702</v>
      </c>
      <c r="H37" s="60">
        <v>153995594</v>
      </c>
      <c r="I37" s="60">
        <v>153995594</v>
      </c>
      <c r="J37" s="60">
        <v>174869401</v>
      </c>
      <c r="K37" s="60">
        <v>187830792</v>
      </c>
      <c r="L37" s="60">
        <v>188300128</v>
      </c>
      <c r="M37" s="60">
        <v>188300128</v>
      </c>
      <c r="N37" s="60">
        <v>229727028</v>
      </c>
      <c r="O37" s="60">
        <v>229869269</v>
      </c>
      <c r="P37" s="60">
        <v>220644402</v>
      </c>
      <c r="Q37" s="60">
        <v>220644402</v>
      </c>
      <c r="R37" s="60">
        <v>200441472</v>
      </c>
      <c r="S37" s="60">
        <v>146690950</v>
      </c>
      <c r="T37" s="60">
        <v>88584045</v>
      </c>
      <c r="U37" s="60">
        <v>88584045</v>
      </c>
      <c r="V37" s="60">
        <v>88584045</v>
      </c>
      <c r="W37" s="60">
        <v>29044667</v>
      </c>
      <c r="X37" s="60">
        <v>59539378</v>
      </c>
      <c r="Y37" s="61">
        <v>204.99</v>
      </c>
      <c r="Z37" s="62">
        <v>29044667</v>
      </c>
    </row>
    <row r="38" spans="1:26" ht="12.75">
      <c r="A38" s="58" t="s">
        <v>59</v>
      </c>
      <c r="B38" s="19">
        <v>90718200</v>
      </c>
      <c r="C38" s="19">
        <v>0</v>
      </c>
      <c r="D38" s="59">
        <v>85342160</v>
      </c>
      <c r="E38" s="60">
        <v>85342160</v>
      </c>
      <c r="F38" s="60">
        <v>83450277</v>
      </c>
      <c r="G38" s="60">
        <v>89630114</v>
      </c>
      <c r="H38" s="60">
        <v>89604848</v>
      </c>
      <c r="I38" s="60">
        <v>89604848</v>
      </c>
      <c r="J38" s="60">
        <v>89578151</v>
      </c>
      <c r="K38" s="60">
        <v>89549203</v>
      </c>
      <c r="L38" s="60">
        <v>89521873</v>
      </c>
      <c r="M38" s="60">
        <v>89521873</v>
      </c>
      <c r="N38" s="60">
        <v>89492781</v>
      </c>
      <c r="O38" s="60">
        <v>89463798</v>
      </c>
      <c r="P38" s="60">
        <v>89434706</v>
      </c>
      <c r="Q38" s="60">
        <v>89434706</v>
      </c>
      <c r="R38" s="60">
        <v>89405614</v>
      </c>
      <c r="S38" s="60">
        <v>89393194</v>
      </c>
      <c r="T38" s="60">
        <v>89374393</v>
      </c>
      <c r="U38" s="60">
        <v>89374393</v>
      </c>
      <c r="V38" s="60">
        <v>89374393</v>
      </c>
      <c r="W38" s="60">
        <v>85342160</v>
      </c>
      <c r="X38" s="60">
        <v>4032233</v>
      </c>
      <c r="Y38" s="61">
        <v>4.72</v>
      </c>
      <c r="Z38" s="62">
        <v>85342160</v>
      </c>
    </row>
    <row r="39" spans="1:26" ht="12.75">
      <c r="A39" s="58" t="s">
        <v>60</v>
      </c>
      <c r="B39" s="19">
        <v>1956351431</v>
      </c>
      <c r="C39" s="19">
        <v>0</v>
      </c>
      <c r="D39" s="59">
        <v>1752064266</v>
      </c>
      <c r="E39" s="60">
        <v>1752064267</v>
      </c>
      <c r="F39" s="60">
        <v>1818327883</v>
      </c>
      <c r="G39" s="60">
        <v>2048578908</v>
      </c>
      <c r="H39" s="60">
        <v>2028485044</v>
      </c>
      <c r="I39" s="60">
        <v>2028485044</v>
      </c>
      <c r="J39" s="60">
        <v>2019304921</v>
      </c>
      <c r="K39" s="60">
        <v>1980114599</v>
      </c>
      <c r="L39" s="60">
        <v>2026456175</v>
      </c>
      <c r="M39" s="60">
        <v>2026456175</v>
      </c>
      <c r="N39" s="60">
        <v>1984503386</v>
      </c>
      <c r="O39" s="60">
        <v>1955951855</v>
      </c>
      <c r="P39" s="60">
        <v>2006518963</v>
      </c>
      <c r="Q39" s="60">
        <v>2006518963</v>
      </c>
      <c r="R39" s="60">
        <v>1999067270</v>
      </c>
      <c r="S39" s="60">
        <v>1995605184</v>
      </c>
      <c r="T39" s="60">
        <v>1968848373</v>
      </c>
      <c r="U39" s="60">
        <v>1968848373</v>
      </c>
      <c r="V39" s="60">
        <v>1968848373</v>
      </c>
      <c r="W39" s="60">
        <v>1752064267</v>
      </c>
      <c r="X39" s="60">
        <v>216784106</v>
      </c>
      <c r="Y39" s="61">
        <v>12.37</v>
      </c>
      <c r="Z39" s="62">
        <v>1752064267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329363513</v>
      </c>
      <c r="C42" s="19">
        <v>0</v>
      </c>
      <c r="D42" s="59">
        <v>380083138</v>
      </c>
      <c r="E42" s="60">
        <v>354336641</v>
      </c>
      <c r="F42" s="60">
        <v>126389385</v>
      </c>
      <c r="G42" s="60">
        <v>-21687209</v>
      </c>
      <c r="H42" s="60">
        <v>93341412</v>
      </c>
      <c r="I42" s="60">
        <v>198043588</v>
      </c>
      <c r="J42" s="60">
        <v>24044708</v>
      </c>
      <c r="K42" s="60">
        <v>-23751804</v>
      </c>
      <c r="L42" s="60">
        <v>108958910</v>
      </c>
      <c r="M42" s="60">
        <v>109251814</v>
      </c>
      <c r="N42" s="60">
        <v>20414910</v>
      </c>
      <c r="O42" s="60">
        <v>-23367586</v>
      </c>
      <c r="P42" s="60">
        <v>88219452</v>
      </c>
      <c r="Q42" s="60">
        <v>85266776</v>
      </c>
      <c r="R42" s="60">
        <v>-7903231</v>
      </c>
      <c r="S42" s="60">
        <v>-24157539</v>
      </c>
      <c r="T42" s="60">
        <v>-12815710</v>
      </c>
      <c r="U42" s="60">
        <v>-44876480</v>
      </c>
      <c r="V42" s="60">
        <v>347685698</v>
      </c>
      <c r="W42" s="60">
        <v>354336641</v>
      </c>
      <c r="X42" s="60">
        <v>-6650943</v>
      </c>
      <c r="Y42" s="61">
        <v>-1.88</v>
      </c>
      <c r="Z42" s="62">
        <v>354336641</v>
      </c>
    </row>
    <row r="43" spans="1:26" ht="12.75">
      <c r="A43" s="58" t="s">
        <v>63</v>
      </c>
      <c r="B43" s="19">
        <v>-242740605</v>
      </c>
      <c r="C43" s="19">
        <v>0</v>
      </c>
      <c r="D43" s="59">
        <v>-375492989</v>
      </c>
      <c r="E43" s="60">
        <v>-386675147</v>
      </c>
      <c r="F43" s="60">
        <v>-82650</v>
      </c>
      <c r="G43" s="60">
        <v>-34838979</v>
      </c>
      <c r="H43" s="60">
        <v>-51177086</v>
      </c>
      <c r="I43" s="60">
        <v>-86098715</v>
      </c>
      <c r="J43" s="60">
        <v>-20171657</v>
      </c>
      <c r="K43" s="60">
        <v>-5360843</v>
      </c>
      <c r="L43" s="60">
        <v>-35692839</v>
      </c>
      <c r="M43" s="60">
        <v>-61225339</v>
      </c>
      <c r="N43" s="60">
        <v>-8385105</v>
      </c>
      <c r="O43" s="60">
        <v>-10419092</v>
      </c>
      <c r="P43" s="60">
        <v>-33188665</v>
      </c>
      <c r="Q43" s="60">
        <v>-51992862</v>
      </c>
      <c r="R43" s="60">
        <v>-27116461</v>
      </c>
      <c r="S43" s="60">
        <v>-35846051</v>
      </c>
      <c r="T43" s="60">
        <v>-68093058</v>
      </c>
      <c r="U43" s="60">
        <v>-131055570</v>
      </c>
      <c r="V43" s="60">
        <v>-330372486</v>
      </c>
      <c r="W43" s="60">
        <v>-386675147</v>
      </c>
      <c r="X43" s="60">
        <v>56302661</v>
      </c>
      <c r="Y43" s="61">
        <v>-14.56</v>
      </c>
      <c r="Z43" s="62">
        <v>-386675147</v>
      </c>
    </row>
    <row r="44" spans="1:26" ht="12.75">
      <c r="A44" s="58" t="s">
        <v>64</v>
      </c>
      <c r="B44" s="19">
        <v>-83662029</v>
      </c>
      <c r="C44" s="19">
        <v>0</v>
      </c>
      <c r="D44" s="59">
        <v>-9543264</v>
      </c>
      <c r="E44" s="60">
        <v>-9543258</v>
      </c>
      <c r="F44" s="60">
        <v>-732052</v>
      </c>
      <c r="G44" s="60">
        <v>-729749</v>
      </c>
      <c r="H44" s="60">
        <v>-738728</v>
      </c>
      <c r="I44" s="60">
        <v>-2200529</v>
      </c>
      <c r="J44" s="60">
        <v>-741666</v>
      </c>
      <c r="K44" s="60">
        <v>-747245</v>
      </c>
      <c r="L44" s="60">
        <v>-1002661</v>
      </c>
      <c r="M44" s="60">
        <v>-2491572</v>
      </c>
      <c r="N44" s="60">
        <v>-754104</v>
      </c>
      <c r="O44" s="60">
        <v>0</v>
      </c>
      <c r="P44" s="60">
        <v>-1525680</v>
      </c>
      <c r="Q44" s="60">
        <v>-2279784</v>
      </c>
      <c r="R44" s="60">
        <v>-769875</v>
      </c>
      <c r="S44" s="60">
        <v>-772522</v>
      </c>
      <c r="T44" s="60">
        <v>-777859</v>
      </c>
      <c r="U44" s="60">
        <v>-2320256</v>
      </c>
      <c r="V44" s="60">
        <v>-9292141</v>
      </c>
      <c r="W44" s="60">
        <v>-9543258</v>
      </c>
      <c r="X44" s="60">
        <v>251117</v>
      </c>
      <c r="Y44" s="61">
        <v>-2.63</v>
      </c>
      <c r="Z44" s="62">
        <v>-9543258</v>
      </c>
    </row>
    <row r="45" spans="1:26" ht="12.75">
      <c r="A45" s="70" t="s">
        <v>65</v>
      </c>
      <c r="B45" s="22">
        <v>60935337</v>
      </c>
      <c r="C45" s="22">
        <v>0</v>
      </c>
      <c r="D45" s="99">
        <v>23553907</v>
      </c>
      <c r="E45" s="100">
        <v>19053572</v>
      </c>
      <c r="F45" s="100">
        <v>186510019</v>
      </c>
      <c r="G45" s="100">
        <v>129254082</v>
      </c>
      <c r="H45" s="100">
        <v>170679680</v>
      </c>
      <c r="I45" s="100">
        <v>170679680</v>
      </c>
      <c r="J45" s="100">
        <v>173811065</v>
      </c>
      <c r="K45" s="100">
        <v>143951173</v>
      </c>
      <c r="L45" s="100">
        <v>216214583</v>
      </c>
      <c r="M45" s="100">
        <v>216214583</v>
      </c>
      <c r="N45" s="100">
        <v>227490284</v>
      </c>
      <c r="O45" s="100">
        <v>193703606</v>
      </c>
      <c r="P45" s="100">
        <v>247208713</v>
      </c>
      <c r="Q45" s="100">
        <v>227490284</v>
      </c>
      <c r="R45" s="100">
        <v>211419146</v>
      </c>
      <c r="S45" s="100">
        <v>150643034</v>
      </c>
      <c r="T45" s="100">
        <v>68956407</v>
      </c>
      <c r="U45" s="100">
        <v>68956407</v>
      </c>
      <c r="V45" s="100">
        <v>68956407</v>
      </c>
      <c r="W45" s="100">
        <v>19053572</v>
      </c>
      <c r="X45" s="100">
        <v>49902835</v>
      </c>
      <c r="Y45" s="101">
        <v>261.91</v>
      </c>
      <c r="Z45" s="102">
        <v>19053572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6719832</v>
      </c>
      <c r="C49" s="52">
        <v>0</v>
      </c>
      <c r="D49" s="129">
        <v>3965580</v>
      </c>
      <c r="E49" s="54">
        <v>3985470</v>
      </c>
      <c r="F49" s="54">
        <v>0</v>
      </c>
      <c r="G49" s="54">
        <v>0</v>
      </c>
      <c r="H49" s="54">
        <v>0</v>
      </c>
      <c r="I49" s="54">
        <v>4222507</v>
      </c>
      <c r="J49" s="54">
        <v>0</v>
      </c>
      <c r="K49" s="54">
        <v>0</v>
      </c>
      <c r="L49" s="54">
        <v>0</v>
      </c>
      <c r="M49" s="54">
        <v>6579795</v>
      </c>
      <c r="N49" s="54">
        <v>0</v>
      </c>
      <c r="O49" s="54">
        <v>0</v>
      </c>
      <c r="P49" s="54">
        <v>0</v>
      </c>
      <c r="Q49" s="54">
        <v>3382194</v>
      </c>
      <c r="R49" s="54">
        <v>0</v>
      </c>
      <c r="S49" s="54">
        <v>0</v>
      </c>
      <c r="T49" s="54">
        <v>0</v>
      </c>
      <c r="U49" s="54">
        <v>23689639</v>
      </c>
      <c r="V49" s="54">
        <v>139065567</v>
      </c>
      <c r="W49" s="54">
        <v>191610584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9243341</v>
      </c>
      <c r="C51" s="52">
        <v>0</v>
      </c>
      <c r="D51" s="129">
        <v>11588</v>
      </c>
      <c r="E51" s="54">
        <v>364487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8497688</v>
      </c>
      <c r="W51" s="54">
        <v>18117104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39.58037611304405</v>
      </c>
      <c r="C58" s="5">
        <f>IF(C67=0,0,+(C76/C67)*100)</f>
        <v>0</v>
      </c>
      <c r="D58" s="6">
        <f aca="true" t="shared" si="6" ref="D58:Z58">IF(D67=0,0,+(D76/D67)*100)</f>
        <v>49.99999597599122</v>
      </c>
      <c r="E58" s="7">
        <f t="shared" si="6"/>
        <v>42.26967380756743</v>
      </c>
      <c r="F58" s="7">
        <f t="shared" si="6"/>
        <v>104.23424387312453</v>
      </c>
      <c r="G58" s="7">
        <f t="shared" si="6"/>
        <v>33.17931050471796</v>
      </c>
      <c r="H58" s="7">
        <f t="shared" si="6"/>
        <v>47.598195320766955</v>
      </c>
      <c r="I58" s="7">
        <f t="shared" si="6"/>
        <v>48.50644111990568</v>
      </c>
      <c r="J58" s="7">
        <f t="shared" si="6"/>
        <v>40.984876602333856</v>
      </c>
      <c r="K58" s="7">
        <f t="shared" si="6"/>
        <v>131.45212593089428</v>
      </c>
      <c r="L58" s="7">
        <f t="shared" si="6"/>
        <v>88.20251242260673</v>
      </c>
      <c r="M58" s="7">
        <f t="shared" si="6"/>
        <v>74.25120107501434</v>
      </c>
      <c r="N58" s="7">
        <f t="shared" si="6"/>
        <v>15.454105326432623</v>
      </c>
      <c r="O58" s="7">
        <f t="shared" si="6"/>
        <v>42.655615039391364</v>
      </c>
      <c r="P58" s="7">
        <f t="shared" si="6"/>
        <v>39.90696817755205</v>
      </c>
      <c r="Q58" s="7">
        <f t="shared" si="6"/>
        <v>27.30865511420343</v>
      </c>
      <c r="R58" s="7">
        <f t="shared" si="6"/>
        <v>29.81809696619313</v>
      </c>
      <c r="S58" s="7">
        <f t="shared" si="6"/>
        <v>129.13850047843937</v>
      </c>
      <c r="T58" s="7">
        <f t="shared" si="6"/>
        <v>39.43998927580966</v>
      </c>
      <c r="U58" s="7">
        <f t="shared" si="6"/>
        <v>51.52422413148754</v>
      </c>
      <c r="V58" s="7">
        <f t="shared" si="6"/>
        <v>44.657843721329584</v>
      </c>
      <c r="W58" s="7">
        <f t="shared" si="6"/>
        <v>39.751962654105064</v>
      </c>
      <c r="X58" s="7">
        <f t="shared" si="6"/>
        <v>0</v>
      </c>
      <c r="Y58" s="7">
        <f t="shared" si="6"/>
        <v>0</v>
      </c>
      <c r="Z58" s="8">
        <f t="shared" si="6"/>
        <v>42.26967380756743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57.41489311433665</v>
      </c>
      <c r="C60" s="12">
        <f t="shared" si="7"/>
        <v>0</v>
      </c>
      <c r="D60" s="3">
        <f t="shared" si="7"/>
        <v>49.999999022287945</v>
      </c>
      <c r="E60" s="13">
        <f t="shared" si="7"/>
        <v>50.00000217821834</v>
      </c>
      <c r="F60" s="13">
        <f t="shared" si="7"/>
        <v>-860.7637768988326</v>
      </c>
      <c r="G60" s="13">
        <f t="shared" si="7"/>
        <v>47.01636567984212</v>
      </c>
      <c r="H60" s="13">
        <f t="shared" si="7"/>
        <v>55.69789152511498</v>
      </c>
      <c r="I60" s="13">
        <f t="shared" si="7"/>
        <v>73.4544994941643</v>
      </c>
      <c r="J60" s="13">
        <f t="shared" si="7"/>
        <v>48.64967282975275</v>
      </c>
      <c r="K60" s="13">
        <f t="shared" si="7"/>
        <v>243.35873616415338</v>
      </c>
      <c r="L60" s="13">
        <f t="shared" si="7"/>
        <v>131.35552229692033</v>
      </c>
      <c r="M60" s="13">
        <f t="shared" si="7"/>
        <v>101.92288375060086</v>
      </c>
      <c r="N60" s="13">
        <f t="shared" si="7"/>
        <v>15.098106748805815</v>
      </c>
      <c r="O60" s="13">
        <f t="shared" si="7"/>
        <v>49.640005184868045</v>
      </c>
      <c r="P60" s="13">
        <f t="shared" si="7"/>
        <v>47.021100838007335</v>
      </c>
      <c r="Q60" s="13">
        <f t="shared" si="7"/>
        <v>29.29320360004968</v>
      </c>
      <c r="R60" s="13">
        <f t="shared" si="7"/>
        <v>34.72486693233857</v>
      </c>
      <c r="S60" s="13">
        <f t="shared" si="7"/>
        <v>116.56128020261427</v>
      </c>
      <c r="T60" s="13">
        <f t="shared" si="7"/>
        <v>41.216367705983515</v>
      </c>
      <c r="U60" s="13">
        <f t="shared" si="7"/>
        <v>55.350804450300814</v>
      </c>
      <c r="V60" s="13">
        <f t="shared" si="7"/>
        <v>53.155945716911546</v>
      </c>
      <c r="W60" s="13">
        <f t="shared" si="7"/>
        <v>44.88586384772721</v>
      </c>
      <c r="X60" s="13">
        <f t="shared" si="7"/>
        <v>0</v>
      </c>
      <c r="Y60" s="13">
        <f t="shared" si="7"/>
        <v>0</v>
      </c>
      <c r="Z60" s="14">
        <f t="shared" si="7"/>
        <v>50.00000217821834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57.8591011043312</v>
      </c>
      <c r="C62" s="12">
        <f t="shared" si="7"/>
        <v>0</v>
      </c>
      <c r="D62" s="3">
        <f t="shared" si="7"/>
        <v>49.99999873637819</v>
      </c>
      <c r="E62" s="13">
        <f t="shared" si="7"/>
        <v>50.000002886167636</v>
      </c>
      <c r="F62" s="13">
        <f t="shared" si="7"/>
        <v>-819.2306384367922</v>
      </c>
      <c r="G62" s="13">
        <f t="shared" si="7"/>
        <v>45.617498442679484</v>
      </c>
      <c r="H62" s="13">
        <f t="shared" si="7"/>
        <v>57.13682393177859</v>
      </c>
      <c r="I62" s="13">
        <f t="shared" si="7"/>
        <v>73.20428350874649</v>
      </c>
      <c r="J62" s="13">
        <f t="shared" si="7"/>
        <v>156.72668150726938</v>
      </c>
      <c r="K62" s="13">
        <f t="shared" si="7"/>
        <v>1985.436428454455</v>
      </c>
      <c r="L62" s="13">
        <f t="shared" si="7"/>
        <v>274.6357542837667</v>
      </c>
      <c r="M62" s="13">
        <f t="shared" si="7"/>
        <v>305.911637189457</v>
      </c>
      <c r="N62" s="13">
        <f t="shared" si="7"/>
        <v>12.595467080185472</v>
      </c>
      <c r="O62" s="13">
        <f t="shared" si="7"/>
        <v>51.076598906293704</v>
      </c>
      <c r="P62" s="13">
        <f t="shared" si="7"/>
        <v>53.457804868518735</v>
      </c>
      <c r="Q62" s="13">
        <f t="shared" si="7"/>
        <v>27.839450086920387</v>
      </c>
      <c r="R62" s="13">
        <f t="shared" si="7"/>
        <v>30.813874716481347</v>
      </c>
      <c r="S62" s="13">
        <f t="shared" si="7"/>
        <v>80.87437037936294</v>
      </c>
      <c r="T62" s="13">
        <f t="shared" si="7"/>
        <v>41.12456099799738</v>
      </c>
      <c r="U62" s="13">
        <f t="shared" si="7"/>
        <v>50.469374327844285</v>
      </c>
      <c r="V62" s="13">
        <f t="shared" si="7"/>
        <v>55.053706694852856</v>
      </c>
      <c r="W62" s="13">
        <f t="shared" si="7"/>
        <v>43.7819999595641</v>
      </c>
      <c r="X62" s="13">
        <f t="shared" si="7"/>
        <v>0</v>
      </c>
      <c r="Y62" s="13">
        <f t="shared" si="7"/>
        <v>0</v>
      </c>
      <c r="Z62" s="14">
        <f t="shared" si="7"/>
        <v>50.000002886167636</v>
      </c>
    </row>
    <row r="63" spans="1:26" ht="12.75">
      <c r="A63" s="39" t="s">
        <v>105</v>
      </c>
      <c r="B63" s="12">
        <f t="shared" si="7"/>
        <v>55.75183463940845</v>
      </c>
      <c r="C63" s="12">
        <f t="shared" si="7"/>
        <v>0</v>
      </c>
      <c r="D63" s="3">
        <f t="shared" si="7"/>
        <v>50</v>
      </c>
      <c r="E63" s="13">
        <f t="shared" si="7"/>
        <v>50</v>
      </c>
      <c r="F63" s="13">
        <f t="shared" si="7"/>
        <v>-1066.4028825431035</v>
      </c>
      <c r="G63" s="13">
        <f t="shared" si="7"/>
        <v>52.65720865882907</v>
      </c>
      <c r="H63" s="13">
        <f t="shared" si="7"/>
        <v>49.2945841824705</v>
      </c>
      <c r="I63" s="13">
        <f t="shared" si="7"/>
        <v>74.51242025083945</v>
      </c>
      <c r="J63" s="13">
        <f t="shared" si="7"/>
        <v>14.028792164478407</v>
      </c>
      <c r="K63" s="13">
        <f t="shared" si="7"/>
        <v>68.46799792596714</v>
      </c>
      <c r="L63" s="13">
        <f t="shared" si="7"/>
        <v>37.6590026680793</v>
      </c>
      <c r="M63" s="13">
        <f t="shared" si="7"/>
        <v>29.835075239398083</v>
      </c>
      <c r="N63" s="13">
        <f t="shared" si="7"/>
        <v>45.06196701840048</v>
      </c>
      <c r="O63" s="13">
        <f t="shared" si="7"/>
        <v>45.013703777379924</v>
      </c>
      <c r="P63" s="13">
        <f t="shared" si="7"/>
        <v>25.025075814950632</v>
      </c>
      <c r="Q63" s="13">
        <f t="shared" si="7"/>
        <v>37.996560761262266</v>
      </c>
      <c r="R63" s="13">
        <f t="shared" si="7"/>
        <v>47.50742718297924</v>
      </c>
      <c r="S63" s="13">
        <f t="shared" si="7"/>
        <v>-102.05802690171235</v>
      </c>
      <c r="T63" s="13">
        <f t="shared" si="7"/>
        <v>41.419006681932004</v>
      </c>
      <c r="U63" s="13">
        <f t="shared" si="7"/>
        <v>77.95287391774657</v>
      </c>
      <c r="V63" s="13">
        <f t="shared" si="7"/>
        <v>47.122265625077944</v>
      </c>
      <c r="W63" s="13">
        <f t="shared" si="7"/>
        <v>48.66069484054965</v>
      </c>
      <c r="X63" s="13">
        <f t="shared" si="7"/>
        <v>0</v>
      </c>
      <c r="Y63" s="13">
        <f t="shared" si="7"/>
        <v>0</v>
      </c>
      <c r="Z63" s="14">
        <f t="shared" si="7"/>
        <v>50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49.99998179716582</v>
      </c>
      <c r="E66" s="16">
        <f t="shared" si="7"/>
        <v>13.918066622696351</v>
      </c>
      <c r="F66" s="16">
        <f t="shared" si="7"/>
        <v>6.08645507931648</v>
      </c>
      <c r="G66" s="16">
        <f t="shared" si="7"/>
        <v>5.6038612481889984</v>
      </c>
      <c r="H66" s="16">
        <f t="shared" si="7"/>
        <v>9.121053586730653</v>
      </c>
      <c r="I66" s="16">
        <f t="shared" si="7"/>
        <v>6.465202776667592</v>
      </c>
      <c r="J66" s="16">
        <f t="shared" si="7"/>
        <v>12.514478497740471</v>
      </c>
      <c r="K66" s="16">
        <f t="shared" si="7"/>
        <v>18.9250157457111</v>
      </c>
      <c r="L66" s="16">
        <f t="shared" si="7"/>
        <v>15.216493710259021</v>
      </c>
      <c r="M66" s="16">
        <f t="shared" si="7"/>
        <v>15.563776444498137</v>
      </c>
      <c r="N66" s="16">
        <f t="shared" si="7"/>
        <v>19.56877913103943</v>
      </c>
      <c r="O66" s="16">
        <f t="shared" si="7"/>
        <v>13.661889460433688</v>
      </c>
      <c r="P66" s="16">
        <f t="shared" si="7"/>
        <v>9.52626339400048</v>
      </c>
      <c r="Q66" s="16">
        <f t="shared" si="7"/>
        <v>14.171756249737422</v>
      </c>
      <c r="R66" s="16">
        <f t="shared" si="7"/>
        <v>12.762227224449669</v>
      </c>
      <c r="S66" s="16">
        <f t="shared" si="7"/>
        <v>-91.32209349784937</v>
      </c>
      <c r="T66" s="16">
        <f t="shared" si="7"/>
        <v>30.918058726915838</v>
      </c>
      <c r="U66" s="16">
        <f t="shared" si="7"/>
        <v>29.88369949284208</v>
      </c>
      <c r="V66" s="16">
        <f t="shared" si="7"/>
        <v>14.0662071596814</v>
      </c>
      <c r="W66" s="16">
        <f t="shared" si="7"/>
        <v>15.856485526557218</v>
      </c>
      <c r="X66" s="16">
        <f t="shared" si="7"/>
        <v>0</v>
      </c>
      <c r="Y66" s="16">
        <f t="shared" si="7"/>
        <v>0</v>
      </c>
      <c r="Z66" s="17">
        <f t="shared" si="7"/>
        <v>13.918066622696351</v>
      </c>
    </row>
    <row r="67" spans="1:26" ht="12.75" hidden="1">
      <c r="A67" s="41" t="s">
        <v>286</v>
      </c>
      <c r="B67" s="24">
        <v>64129762</v>
      </c>
      <c r="C67" s="24"/>
      <c r="D67" s="25">
        <v>62127101</v>
      </c>
      <c r="E67" s="26">
        <v>58426616</v>
      </c>
      <c r="F67" s="26">
        <v>1560869</v>
      </c>
      <c r="G67" s="26">
        <v>5391625</v>
      </c>
      <c r="H67" s="26">
        <v>4784673</v>
      </c>
      <c r="I67" s="26">
        <v>11737167</v>
      </c>
      <c r="J67" s="26">
        <v>4009152</v>
      </c>
      <c r="K67" s="26">
        <v>1735428</v>
      </c>
      <c r="L67" s="26">
        <v>2444334</v>
      </c>
      <c r="M67" s="26">
        <v>8188914</v>
      </c>
      <c r="N67" s="26">
        <v>11558618</v>
      </c>
      <c r="O67" s="26">
        <v>4738729</v>
      </c>
      <c r="P67" s="26">
        <v>5103630</v>
      </c>
      <c r="Q67" s="26">
        <v>21400977</v>
      </c>
      <c r="R67" s="26">
        <v>4306965</v>
      </c>
      <c r="S67" s="26">
        <v>2105805</v>
      </c>
      <c r="T67" s="26">
        <v>5788782</v>
      </c>
      <c r="U67" s="26">
        <v>12201552</v>
      </c>
      <c r="V67" s="26">
        <v>53528610</v>
      </c>
      <c r="W67" s="26">
        <v>62127096</v>
      </c>
      <c r="X67" s="26"/>
      <c r="Y67" s="25"/>
      <c r="Z67" s="27">
        <v>58426616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44209437</v>
      </c>
      <c r="C69" s="19"/>
      <c r="D69" s="20">
        <v>51139801</v>
      </c>
      <c r="E69" s="21">
        <v>45909080</v>
      </c>
      <c r="F69" s="21">
        <v>-176727</v>
      </c>
      <c r="G69" s="21">
        <v>3590135</v>
      </c>
      <c r="H69" s="21">
        <v>3952620</v>
      </c>
      <c r="I69" s="21">
        <v>7366028</v>
      </c>
      <c r="J69" s="21">
        <v>3158753</v>
      </c>
      <c r="K69" s="21">
        <v>870113</v>
      </c>
      <c r="L69" s="21">
        <v>1536109</v>
      </c>
      <c r="M69" s="21">
        <v>5564975</v>
      </c>
      <c r="N69" s="21">
        <v>10638208</v>
      </c>
      <c r="O69" s="21">
        <v>3818805</v>
      </c>
      <c r="P69" s="21">
        <v>4135286</v>
      </c>
      <c r="Q69" s="21">
        <v>18592299</v>
      </c>
      <c r="R69" s="21">
        <v>3344727</v>
      </c>
      <c r="S69" s="21">
        <v>2233209</v>
      </c>
      <c r="T69" s="21">
        <v>4790262</v>
      </c>
      <c r="U69" s="21">
        <v>10368198</v>
      </c>
      <c r="V69" s="21">
        <v>41891500</v>
      </c>
      <c r="W69" s="21">
        <v>51139800</v>
      </c>
      <c r="X69" s="21"/>
      <c r="Y69" s="20"/>
      <c r="Z69" s="23">
        <v>45909080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34890167</v>
      </c>
      <c r="C71" s="19"/>
      <c r="D71" s="20">
        <v>39568801</v>
      </c>
      <c r="E71" s="21">
        <v>34648022</v>
      </c>
      <c r="F71" s="21">
        <v>-147031</v>
      </c>
      <c r="G71" s="21">
        <v>2876736</v>
      </c>
      <c r="H71" s="21">
        <v>3227374</v>
      </c>
      <c r="I71" s="21">
        <v>5957079</v>
      </c>
      <c r="J71" s="21">
        <v>766366</v>
      </c>
      <c r="K71" s="21">
        <v>79383</v>
      </c>
      <c r="L71" s="21">
        <v>607351</v>
      </c>
      <c r="M71" s="21">
        <v>1453100</v>
      </c>
      <c r="N71" s="21">
        <v>9818175</v>
      </c>
      <c r="O71" s="21">
        <v>2913945</v>
      </c>
      <c r="P71" s="21">
        <v>3199125</v>
      </c>
      <c r="Q71" s="21">
        <v>15931245</v>
      </c>
      <c r="R71" s="21">
        <v>2561119</v>
      </c>
      <c r="S71" s="21">
        <v>2668869</v>
      </c>
      <c r="T71" s="21">
        <v>3296682</v>
      </c>
      <c r="U71" s="21">
        <v>8526670</v>
      </c>
      <c r="V71" s="21">
        <v>31868094</v>
      </c>
      <c r="W71" s="21">
        <v>39568800</v>
      </c>
      <c r="X71" s="21"/>
      <c r="Y71" s="20"/>
      <c r="Z71" s="23">
        <v>34648022</v>
      </c>
    </row>
    <row r="72" spans="1:26" ht="12.75" hidden="1">
      <c r="A72" s="39" t="s">
        <v>105</v>
      </c>
      <c r="B72" s="19">
        <v>9319270</v>
      </c>
      <c r="C72" s="19"/>
      <c r="D72" s="20">
        <v>11571000</v>
      </c>
      <c r="E72" s="21">
        <v>11261058</v>
      </c>
      <c r="F72" s="21">
        <v>-29696</v>
      </c>
      <c r="G72" s="21">
        <v>713399</v>
      </c>
      <c r="H72" s="21">
        <v>725246</v>
      </c>
      <c r="I72" s="21">
        <v>1408949</v>
      </c>
      <c r="J72" s="21">
        <v>2392387</v>
      </c>
      <c r="K72" s="21">
        <v>790730</v>
      </c>
      <c r="L72" s="21">
        <v>928758</v>
      </c>
      <c r="M72" s="21">
        <v>4111875</v>
      </c>
      <c r="N72" s="21">
        <v>820033</v>
      </c>
      <c r="O72" s="21">
        <v>904860</v>
      </c>
      <c r="P72" s="21">
        <v>936161</v>
      </c>
      <c r="Q72" s="21">
        <v>2661054</v>
      </c>
      <c r="R72" s="21">
        <v>783608</v>
      </c>
      <c r="S72" s="21">
        <v>-435660</v>
      </c>
      <c r="T72" s="21">
        <v>1493580</v>
      </c>
      <c r="U72" s="21">
        <v>1841528</v>
      </c>
      <c r="V72" s="21">
        <v>10023406</v>
      </c>
      <c r="W72" s="21">
        <v>11571000</v>
      </c>
      <c r="X72" s="21"/>
      <c r="Y72" s="20"/>
      <c r="Z72" s="23">
        <v>11261058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19920325</v>
      </c>
      <c r="C75" s="28"/>
      <c r="D75" s="29">
        <v>10987300</v>
      </c>
      <c r="E75" s="30">
        <v>12517536</v>
      </c>
      <c r="F75" s="30">
        <v>1737596</v>
      </c>
      <c r="G75" s="30">
        <v>1801490</v>
      </c>
      <c r="H75" s="30">
        <v>832053</v>
      </c>
      <c r="I75" s="30">
        <v>4371139</v>
      </c>
      <c r="J75" s="30">
        <v>850399</v>
      </c>
      <c r="K75" s="30">
        <v>865315</v>
      </c>
      <c r="L75" s="30">
        <v>908225</v>
      </c>
      <c r="M75" s="30">
        <v>2623939</v>
      </c>
      <c r="N75" s="30">
        <v>920410</v>
      </c>
      <c r="O75" s="30">
        <v>919924</v>
      </c>
      <c r="P75" s="30">
        <v>968344</v>
      </c>
      <c r="Q75" s="30">
        <v>2808678</v>
      </c>
      <c r="R75" s="30">
        <v>962238</v>
      </c>
      <c r="S75" s="30">
        <v>-127404</v>
      </c>
      <c r="T75" s="30">
        <v>998520</v>
      </c>
      <c r="U75" s="30">
        <v>1833354</v>
      </c>
      <c r="V75" s="30">
        <v>11637110</v>
      </c>
      <c r="W75" s="30">
        <v>10987296</v>
      </c>
      <c r="X75" s="30"/>
      <c r="Y75" s="29"/>
      <c r="Z75" s="31">
        <v>12517536</v>
      </c>
    </row>
    <row r="76" spans="1:26" ht="12.75" hidden="1">
      <c r="A76" s="42" t="s">
        <v>287</v>
      </c>
      <c r="B76" s="32">
        <v>25382801</v>
      </c>
      <c r="C76" s="32"/>
      <c r="D76" s="33">
        <v>31063548</v>
      </c>
      <c r="E76" s="34">
        <v>24696740</v>
      </c>
      <c r="F76" s="34">
        <v>1626960</v>
      </c>
      <c r="G76" s="34">
        <v>1788904</v>
      </c>
      <c r="H76" s="34">
        <v>2277418</v>
      </c>
      <c r="I76" s="34">
        <v>5693282</v>
      </c>
      <c r="J76" s="34">
        <v>1643146</v>
      </c>
      <c r="K76" s="34">
        <v>2281257</v>
      </c>
      <c r="L76" s="34">
        <v>2155964</v>
      </c>
      <c r="M76" s="34">
        <v>6080367</v>
      </c>
      <c r="N76" s="34">
        <v>1786281</v>
      </c>
      <c r="O76" s="34">
        <v>2021334</v>
      </c>
      <c r="P76" s="34">
        <v>2036704</v>
      </c>
      <c r="Q76" s="34">
        <v>5844319</v>
      </c>
      <c r="R76" s="34">
        <v>1284255</v>
      </c>
      <c r="S76" s="34">
        <v>2719405</v>
      </c>
      <c r="T76" s="34">
        <v>2283095</v>
      </c>
      <c r="U76" s="34">
        <v>6286755</v>
      </c>
      <c r="V76" s="34">
        <v>23904723</v>
      </c>
      <c r="W76" s="34">
        <v>24696740</v>
      </c>
      <c r="X76" s="34"/>
      <c r="Y76" s="33"/>
      <c r="Z76" s="35">
        <v>24696740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25382801</v>
      </c>
      <c r="C78" s="19"/>
      <c r="D78" s="20">
        <v>25569900</v>
      </c>
      <c r="E78" s="21">
        <v>22954541</v>
      </c>
      <c r="F78" s="21">
        <v>1521202</v>
      </c>
      <c r="G78" s="21">
        <v>1687951</v>
      </c>
      <c r="H78" s="21">
        <v>2201526</v>
      </c>
      <c r="I78" s="21">
        <v>5410679</v>
      </c>
      <c r="J78" s="21">
        <v>1536723</v>
      </c>
      <c r="K78" s="21">
        <v>2117496</v>
      </c>
      <c r="L78" s="21">
        <v>2017764</v>
      </c>
      <c r="M78" s="21">
        <v>5671983</v>
      </c>
      <c r="N78" s="21">
        <v>1606168</v>
      </c>
      <c r="O78" s="21">
        <v>1895655</v>
      </c>
      <c r="P78" s="21">
        <v>1944457</v>
      </c>
      <c r="Q78" s="21">
        <v>5446280</v>
      </c>
      <c r="R78" s="21">
        <v>1161452</v>
      </c>
      <c r="S78" s="21">
        <v>2603057</v>
      </c>
      <c r="T78" s="21">
        <v>1974372</v>
      </c>
      <c r="U78" s="21">
        <v>5738881</v>
      </c>
      <c r="V78" s="21">
        <v>22267823</v>
      </c>
      <c r="W78" s="21">
        <v>22954541</v>
      </c>
      <c r="X78" s="21"/>
      <c r="Y78" s="20"/>
      <c r="Z78" s="23">
        <v>22954541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20187137</v>
      </c>
      <c r="C80" s="19"/>
      <c r="D80" s="20">
        <v>19784400</v>
      </c>
      <c r="E80" s="21">
        <v>17324012</v>
      </c>
      <c r="F80" s="21">
        <v>1204523</v>
      </c>
      <c r="G80" s="21">
        <v>1312295</v>
      </c>
      <c r="H80" s="21">
        <v>1844019</v>
      </c>
      <c r="I80" s="21">
        <v>4360837</v>
      </c>
      <c r="J80" s="21">
        <v>1201100</v>
      </c>
      <c r="K80" s="21">
        <v>1576099</v>
      </c>
      <c r="L80" s="21">
        <v>1668003</v>
      </c>
      <c r="M80" s="21">
        <v>4445202</v>
      </c>
      <c r="N80" s="21">
        <v>1236645</v>
      </c>
      <c r="O80" s="21">
        <v>1488344</v>
      </c>
      <c r="P80" s="21">
        <v>1710182</v>
      </c>
      <c r="Q80" s="21">
        <v>4435171</v>
      </c>
      <c r="R80" s="21">
        <v>789180</v>
      </c>
      <c r="S80" s="21">
        <v>2158431</v>
      </c>
      <c r="T80" s="21">
        <v>1355746</v>
      </c>
      <c r="U80" s="21">
        <v>4303357</v>
      </c>
      <c r="V80" s="21">
        <v>17544567</v>
      </c>
      <c r="W80" s="21">
        <v>17324012</v>
      </c>
      <c r="X80" s="21"/>
      <c r="Y80" s="20"/>
      <c r="Z80" s="23">
        <v>17324012</v>
      </c>
    </row>
    <row r="81" spans="1:26" ht="12.75" hidden="1">
      <c r="A81" s="39" t="s">
        <v>105</v>
      </c>
      <c r="B81" s="19">
        <v>5195664</v>
      </c>
      <c r="C81" s="19"/>
      <c r="D81" s="20">
        <v>5785500</v>
      </c>
      <c r="E81" s="21">
        <v>5630529</v>
      </c>
      <c r="F81" s="21">
        <v>316679</v>
      </c>
      <c r="G81" s="21">
        <v>375656</v>
      </c>
      <c r="H81" s="21">
        <v>357507</v>
      </c>
      <c r="I81" s="21">
        <v>1049842</v>
      </c>
      <c r="J81" s="21">
        <v>335623</v>
      </c>
      <c r="K81" s="21">
        <v>541397</v>
      </c>
      <c r="L81" s="21">
        <v>349761</v>
      </c>
      <c r="M81" s="21">
        <v>1226781</v>
      </c>
      <c r="N81" s="21">
        <v>369523</v>
      </c>
      <c r="O81" s="21">
        <v>407311</v>
      </c>
      <c r="P81" s="21">
        <v>234275</v>
      </c>
      <c r="Q81" s="21">
        <v>1011109</v>
      </c>
      <c r="R81" s="21">
        <v>372272</v>
      </c>
      <c r="S81" s="21">
        <v>444626</v>
      </c>
      <c r="T81" s="21">
        <v>618626</v>
      </c>
      <c r="U81" s="21">
        <v>1435524</v>
      </c>
      <c r="V81" s="21">
        <v>4723256</v>
      </c>
      <c r="W81" s="21">
        <v>5630529</v>
      </c>
      <c r="X81" s="21"/>
      <c r="Y81" s="20"/>
      <c r="Z81" s="23">
        <v>5630529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5493648</v>
      </c>
      <c r="E84" s="30">
        <v>1742199</v>
      </c>
      <c r="F84" s="30">
        <v>105758</v>
      </c>
      <c r="G84" s="30">
        <v>100953</v>
      </c>
      <c r="H84" s="30">
        <v>75892</v>
      </c>
      <c r="I84" s="30">
        <v>282603</v>
      </c>
      <c r="J84" s="30">
        <v>106423</v>
      </c>
      <c r="K84" s="30">
        <v>163761</v>
      </c>
      <c r="L84" s="30">
        <v>138200</v>
      </c>
      <c r="M84" s="30">
        <v>408384</v>
      </c>
      <c r="N84" s="30">
        <v>180113</v>
      </c>
      <c r="O84" s="30">
        <v>125679</v>
      </c>
      <c r="P84" s="30">
        <v>92247</v>
      </c>
      <c r="Q84" s="30">
        <v>398039</v>
      </c>
      <c r="R84" s="30">
        <v>122803</v>
      </c>
      <c r="S84" s="30">
        <v>116348</v>
      </c>
      <c r="T84" s="30">
        <v>308723</v>
      </c>
      <c r="U84" s="30">
        <v>547874</v>
      </c>
      <c r="V84" s="30">
        <v>1636900</v>
      </c>
      <c r="W84" s="30">
        <v>1742199</v>
      </c>
      <c r="X84" s="30"/>
      <c r="Y84" s="29"/>
      <c r="Z84" s="31">
        <v>1742199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6159848</v>
      </c>
      <c r="D5" s="357">
        <f t="shared" si="0"/>
        <v>0</v>
      </c>
      <c r="E5" s="356">
        <f t="shared" si="0"/>
        <v>6250000</v>
      </c>
      <c r="F5" s="358">
        <f t="shared" si="0"/>
        <v>3442682</v>
      </c>
      <c r="G5" s="358">
        <f t="shared" si="0"/>
        <v>0</v>
      </c>
      <c r="H5" s="356">
        <f t="shared" si="0"/>
        <v>85942</v>
      </c>
      <c r="I5" s="356">
        <f t="shared" si="0"/>
        <v>433009</v>
      </c>
      <c r="J5" s="358">
        <f t="shared" si="0"/>
        <v>518951</v>
      </c>
      <c r="K5" s="358">
        <f t="shared" si="0"/>
        <v>422037</v>
      </c>
      <c r="L5" s="356">
        <f t="shared" si="0"/>
        <v>198730</v>
      </c>
      <c r="M5" s="356">
        <f t="shared" si="0"/>
        <v>494872</v>
      </c>
      <c r="N5" s="358">
        <f t="shared" si="0"/>
        <v>1115639</v>
      </c>
      <c r="O5" s="358">
        <f t="shared" si="0"/>
        <v>943744</v>
      </c>
      <c r="P5" s="356">
        <f t="shared" si="0"/>
        <v>91310</v>
      </c>
      <c r="Q5" s="356">
        <f t="shared" si="0"/>
        <v>426300</v>
      </c>
      <c r="R5" s="358">
        <f t="shared" si="0"/>
        <v>1461354</v>
      </c>
      <c r="S5" s="358">
        <f t="shared" si="0"/>
        <v>319725</v>
      </c>
      <c r="T5" s="356">
        <f t="shared" si="0"/>
        <v>342000</v>
      </c>
      <c r="U5" s="356">
        <f t="shared" si="0"/>
        <v>684000</v>
      </c>
      <c r="V5" s="358">
        <f t="shared" si="0"/>
        <v>1345725</v>
      </c>
      <c r="W5" s="358">
        <f t="shared" si="0"/>
        <v>4441669</v>
      </c>
      <c r="X5" s="356">
        <f t="shared" si="0"/>
        <v>3442682</v>
      </c>
      <c r="Y5" s="358">
        <f t="shared" si="0"/>
        <v>998987</v>
      </c>
      <c r="Z5" s="359">
        <f>+IF(X5&lt;&gt;0,+(Y5/X5)*100,0)</f>
        <v>29.017696086946167</v>
      </c>
      <c r="AA5" s="360">
        <f>+AA6+AA8+AA11+AA13+AA15</f>
        <v>3442682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1083468</v>
      </c>
      <c r="D11" s="363">
        <f aca="true" t="shared" si="3" ref="D11:AA11">+D12</f>
        <v>0</v>
      </c>
      <c r="E11" s="362">
        <f t="shared" si="3"/>
        <v>4000000</v>
      </c>
      <c r="F11" s="364">
        <f t="shared" si="3"/>
        <v>473288</v>
      </c>
      <c r="G11" s="364">
        <f t="shared" si="3"/>
        <v>0</v>
      </c>
      <c r="H11" s="362">
        <f t="shared" si="3"/>
        <v>85942</v>
      </c>
      <c r="I11" s="362">
        <f t="shared" si="3"/>
        <v>6709</v>
      </c>
      <c r="J11" s="364">
        <f t="shared" si="3"/>
        <v>92651</v>
      </c>
      <c r="K11" s="364">
        <f t="shared" si="3"/>
        <v>0</v>
      </c>
      <c r="L11" s="362">
        <f t="shared" si="3"/>
        <v>198610</v>
      </c>
      <c r="M11" s="362">
        <f t="shared" si="3"/>
        <v>70703</v>
      </c>
      <c r="N11" s="364">
        <f t="shared" si="3"/>
        <v>269313</v>
      </c>
      <c r="O11" s="364">
        <f t="shared" si="3"/>
        <v>91144</v>
      </c>
      <c r="P11" s="362">
        <f t="shared" si="3"/>
        <v>91310</v>
      </c>
      <c r="Q11" s="362">
        <f t="shared" si="3"/>
        <v>0</v>
      </c>
      <c r="R11" s="364">
        <f t="shared" si="3"/>
        <v>182454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544418</v>
      </c>
      <c r="X11" s="362">
        <f t="shared" si="3"/>
        <v>473288</v>
      </c>
      <c r="Y11" s="364">
        <f t="shared" si="3"/>
        <v>71130</v>
      </c>
      <c r="Z11" s="365">
        <f>+IF(X11&lt;&gt;0,+(Y11/X11)*100,0)</f>
        <v>15.028904176738052</v>
      </c>
      <c r="AA11" s="366">
        <f t="shared" si="3"/>
        <v>473288</v>
      </c>
    </row>
    <row r="12" spans="1:27" ht="12.75">
      <c r="A12" s="291" t="s">
        <v>232</v>
      </c>
      <c r="B12" s="136"/>
      <c r="C12" s="60">
        <v>1083468</v>
      </c>
      <c r="D12" s="340"/>
      <c r="E12" s="60">
        <v>4000000</v>
      </c>
      <c r="F12" s="59">
        <v>473288</v>
      </c>
      <c r="G12" s="59"/>
      <c r="H12" s="60">
        <v>85942</v>
      </c>
      <c r="I12" s="60">
        <v>6709</v>
      </c>
      <c r="J12" s="59">
        <v>92651</v>
      </c>
      <c r="K12" s="59"/>
      <c r="L12" s="60">
        <v>198610</v>
      </c>
      <c r="M12" s="60">
        <v>70703</v>
      </c>
      <c r="N12" s="59">
        <v>269313</v>
      </c>
      <c r="O12" s="59">
        <v>91144</v>
      </c>
      <c r="P12" s="60">
        <v>91310</v>
      </c>
      <c r="Q12" s="60"/>
      <c r="R12" s="59">
        <v>182454</v>
      </c>
      <c r="S12" s="59"/>
      <c r="T12" s="60"/>
      <c r="U12" s="60"/>
      <c r="V12" s="59"/>
      <c r="W12" s="59">
        <v>544418</v>
      </c>
      <c r="X12" s="60">
        <v>473288</v>
      </c>
      <c r="Y12" s="59">
        <v>71130</v>
      </c>
      <c r="Z12" s="61">
        <v>15.03</v>
      </c>
      <c r="AA12" s="62">
        <v>473288</v>
      </c>
    </row>
    <row r="13" spans="1:27" ht="12.75">
      <c r="A13" s="361" t="s">
        <v>208</v>
      </c>
      <c r="B13" s="136"/>
      <c r="C13" s="275">
        <f>+C14</f>
        <v>5076380</v>
      </c>
      <c r="D13" s="341">
        <f aca="true" t="shared" si="4" ref="D13:AA13">+D14</f>
        <v>0</v>
      </c>
      <c r="E13" s="275">
        <f t="shared" si="4"/>
        <v>2250000</v>
      </c>
      <c r="F13" s="342">
        <f t="shared" si="4"/>
        <v>2969394</v>
      </c>
      <c r="G13" s="342">
        <f t="shared" si="4"/>
        <v>0</v>
      </c>
      <c r="H13" s="275">
        <f t="shared" si="4"/>
        <v>0</v>
      </c>
      <c r="I13" s="275">
        <f t="shared" si="4"/>
        <v>426300</v>
      </c>
      <c r="J13" s="342">
        <f t="shared" si="4"/>
        <v>426300</v>
      </c>
      <c r="K13" s="342">
        <f t="shared" si="4"/>
        <v>422037</v>
      </c>
      <c r="L13" s="275">
        <f t="shared" si="4"/>
        <v>120</v>
      </c>
      <c r="M13" s="275">
        <f t="shared" si="4"/>
        <v>424169</v>
      </c>
      <c r="N13" s="342">
        <f t="shared" si="4"/>
        <v>846326</v>
      </c>
      <c r="O13" s="342">
        <f t="shared" si="4"/>
        <v>852600</v>
      </c>
      <c r="P13" s="275">
        <f t="shared" si="4"/>
        <v>0</v>
      </c>
      <c r="Q13" s="275">
        <f t="shared" si="4"/>
        <v>426300</v>
      </c>
      <c r="R13" s="342">
        <f t="shared" si="4"/>
        <v>1278900</v>
      </c>
      <c r="S13" s="342">
        <f t="shared" si="4"/>
        <v>319725</v>
      </c>
      <c r="T13" s="275">
        <f t="shared" si="4"/>
        <v>342000</v>
      </c>
      <c r="U13" s="275">
        <f t="shared" si="4"/>
        <v>684000</v>
      </c>
      <c r="V13" s="342">
        <f t="shared" si="4"/>
        <v>1345725</v>
      </c>
      <c r="W13" s="342">
        <f t="shared" si="4"/>
        <v>3897251</v>
      </c>
      <c r="X13" s="275">
        <f t="shared" si="4"/>
        <v>2969394</v>
      </c>
      <c r="Y13" s="342">
        <f t="shared" si="4"/>
        <v>927857</v>
      </c>
      <c r="Z13" s="335">
        <f>+IF(X13&lt;&gt;0,+(Y13/X13)*100,0)</f>
        <v>31.24735215333499</v>
      </c>
      <c r="AA13" s="273">
        <f t="shared" si="4"/>
        <v>2969394</v>
      </c>
    </row>
    <row r="14" spans="1:27" ht="12.75">
      <c r="A14" s="291" t="s">
        <v>233</v>
      </c>
      <c r="B14" s="136"/>
      <c r="C14" s="60">
        <v>5076380</v>
      </c>
      <c r="D14" s="340"/>
      <c r="E14" s="60">
        <v>2250000</v>
      </c>
      <c r="F14" s="59">
        <v>2969394</v>
      </c>
      <c r="G14" s="59"/>
      <c r="H14" s="60"/>
      <c r="I14" s="60">
        <v>426300</v>
      </c>
      <c r="J14" s="59">
        <v>426300</v>
      </c>
      <c r="K14" s="59">
        <v>422037</v>
      </c>
      <c r="L14" s="60">
        <v>120</v>
      </c>
      <c r="M14" s="60">
        <v>424169</v>
      </c>
      <c r="N14" s="59">
        <v>846326</v>
      </c>
      <c r="O14" s="59">
        <v>852600</v>
      </c>
      <c r="P14" s="60"/>
      <c r="Q14" s="60">
        <v>426300</v>
      </c>
      <c r="R14" s="59">
        <v>1278900</v>
      </c>
      <c r="S14" s="59">
        <v>319725</v>
      </c>
      <c r="T14" s="60">
        <v>342000</v>
      </c>
      <c r="U14" s="60">
        <v>684000</v>
      </c>
      <c r="V14" s="59">
        <v>1345725</v>
      </c>
      <c r="W14" s="59">
        <v>3897251</v>
      </c>
      <c r="X14" s="60">
        <v>2969394</v>
      </c>
      <c r="Y14" s="59">
        <v>927857</v>
      </c>
      <c r="Z14" s="61">
        <v>31.25</v>
      </c>
      <c r="AA14" s="62">
        <v>2969394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3205110</v>
      </c>
      <c r="D40" s="344">
        <f t="shared" si="9"/>
        <v>0</v>
      </c>
      <c r="E40" s="343">
        <f t="shared" si="9"/>
        <v>2085063</v>
      </c>
      <c r="F40" s="345">
        <f t="shared" si="9"/>
        <v>2343517</v>
      </c>
      <c r="G40" s="345">
        <f t="shared" si="9"/>
        <v>475776</v>
      </c>
      <c r="H40" s="343">
        <f t="shared" si="9"/>
        <v>716940</v>
      </c>
      <c r="I40" s="343">
        <f t="shared" si="9"/>
        <v>664504</v>
      </c>
      <c r="J40" s="345">
        <f t="shared" si="9"/>
        <v>1857220</v>
      </c>
      <c r="K40" s="345">
        <f t="shared" si="9"/>
        <v>141343</v>
      </c>
      <c r="L40" s="343">
        <f t="shared" si="9"/>
        <v>37835</v>
      </c>
      <c r="M40" s="343">
        <f t="shared" si="9"/>
        <v>126745</v>
      </c>
      <c r="N40" s="345">
        <f t="shared" si="9"/>
        <v>305923</v>
      </c>
      <c r="O40" s="345">
        <f t="shared" si="9"/>
        <v>65812</v>
      </c>
      <c r="P40" s="343">
        <f t="shared" si="9"/>
        <v>56698</v>
      </c>
      <c r="Q40" s="343">
        <f t="shared" si="9"/>
        <v>146639</v>
      </c>
      <c r="R40" s="345">
        <f t="shared" si="9"/>
        <v>269149</v>
      </c>
      <c r="S40" s="345">
        <f t="shared" si="9"/>
        <v>616913</v>
      </c>
      <c r="T40" s="343">
        <f t="shared" si="9"/>
        <v>6688</v>
      </c>
      <c r="U40" s="343">
        <f t="shared" si="9"/>
        <v>22998</v>
      </c>
      <c r="V40" s="345">
        <f t="shared" si="9"/>
        <v>646599</v>
      </c>
      <c r="W40" s="345">
        <f t="shared" si="9"/>
        <v>3078891</v>
      </c>
      <c r="X40" s="343">
        <f t="shared" si="9"/>
        <v>2343517</v>
      </c>
      <c r="Y40" s="345">
        <f t="shared" si="9"/>
        <v>735374</v>
      </c>
      <c r="Z40" s="336">
        <f>+IF(X40&lt;&gt;0,+(Y40/X40)*100,0)</f>
        <v>31.37907683195812</v>
      </c>
      <c r="AA40" s="350">
        <f>SUM(AA41:AA49)</f>
        <v>2343517</v>
      </c>
    </row>
    <row r="41" spans="1:27" ht="12.75">
      <c r="A41" s="361" t="s">
        <v>248</v>
      </c>
      <c r="B41" s="142"/>
      <c r="C41" s="362">
        <v>2947351</v>
      </c>
      <c r="D41" s="363"/>
      <c r="E41" s="362">
        <v>1075150</v>
      </c>
      <c r="F41" s="364">
        <v>1445000</v>
      </c>
      <c r="G41" s="364">
        <v>291425</v>
      </c>
      <c r="H41" s="362">
        <v>523015</v>
      </c>
      <c r="I41" s="362">
        <v>422236</v>
      </c>
      <c r="J41" s="364">
        <v>1236676</v>
      </c>
      <c r="K41" s="364">
        <v>69255</v>
      </c>
      <c r="L41" s="362">
        <v>28837</v>
      </c>
      <c r="M41" s="362">
        <v>117747</v>
      </c>
      <c r="N41" s="364">
        <v>215839</v>
      </c>
      <c r="O41" s="364">
        <v>62767</v>
      </c>
      <c r="P41" s="362">
        <v>30095</v>
      </c>
      <c r="Q41" s="362">
        <v>128643</v>
      </c>
      <c r="R41" s="364">
        <v>221505</v>
      </c>
      <c r="S41" s="364">
        <v>66590</v>
      </c>
      <c r="T41" s="362">
        <v>6688</v>
      </c>
      <c r="U41" s="362">
        <v>415</v>
      </c>
      <c r="V41" s="364">
        <v>73693</v>
      </c>
      <c r="W41" s="364">
        <v>1747713</v>
      </c>
      <c r="X41" s="362">
        <v>1445000</v>
      </c>
      <c r="Y41" s="364">
        <v>302713</v>
      </c>
      <c r="Z41" s="365">
        <v>20.95</v>
      </c>
      <c r="AA41" s="366">
        <v>1445000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79237</v>
      </c>
      <c r="D44" s="368"/>
      <c r="E44" s="54">
        <v>874000</v>
      </c>
      <c r="F44" s="53">
        <v>23354</v>
      </c>
      <c r="G44" s="53">
        <v>827</v>
      </c>
      <c r="H44" s="54">
        <v>1132</v>
      </c>
      <c r="I44" s="54">
        <v>4364</v>
      </c>
      <c r="J44" s="53">
        <v>6323</v>
      </c>
      <c r="K44" s="53">
        <v>8998</v>
      </c>
      <c r="L44" s="54">
        <v>8998</v>
      </c>
      <c r="M44" s="54">
        <v>8998</v>
      </c>
      <c r="N44" s="53">
        <v>26994</v>
      </c>
      <c r="O44" s="53">
        <v>3045</v>
      </c>
      <c r="P44" s="54">
        <v>17366</v>
      </c>
      <c r="Q44" s="54"/>
      <c r="R44" s="53">
        <v>20411</v>
      </c>
      <c r="S44" s="53">
        <v>9230</v>
      </c>
      <c r="T44" s="54"/>
      <c r="U44" s="54"/>
      <c r="V44" s="53">
        <v>9230</v>
      </c>
      <c r="W44" s="53">
        <v>62958</v>
      </c>
      <c r="X44" s="54">
        <v>23354</v>
      </c>
      <c r="Y44" s="53">
        <v>39604</v>
      </c>
      <c r="Z44" s="94">
        <v>169.58</v>
      </c>
      <c r="AA44" s="95">
        <v>23354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178522</v>
      </c>
      <c r="D47" s="368"/>
      <c r="E47" s="54">
        <v>123364</v>
      </c>
      <c r="F47" s="53">
        <v>471308</v>
      </c>
      <c r="G47" s="53">
        <v>183524</v>
      </c>
      <c r="H47" s="54">
        <v>192793</v>
      </c>
      <c r="I47" s="54">
        <v>237904</v>
      </c>
      <c r="J47" s="53">
        <v>614221</v>
      </c>
      <c r="K47" s="53">
        <v>63090</v>
      </c>
      <c r="L47" s="54"/>
      <c r="M47" s="54"/>
      <c r="N47" s="53">
        <v>63090</v>
      </c>
      <c r="O47" s="53"/>
      <c r="P47" s="54">
        <v>9237</v>
      </c>
      <c r="Q47" s="54">
        <v>17996</v>
      </c>
      <c r="R47" s="53">
        <v>27233</v>
      </c>
      <c r="S47" s="53">
        <v>541093</v>
      </c>
      <c r="T47" s="54"/>
      <c r="U47" s="54">
        <v>22583</v>
      </c>
      <c r="V47" s="53">
        <v>563676</v>
      </c>
      <c r="W47" s="53">
        <v>1268220</v>
      </c>
      <c r="X47" s="54">
        <v>471308</v>
      </c>
      <c r="Y47" s="53">
        <v>796912</v>
      </c>
      <c r="Z47" s="94">
        <v>169.09</v>
      </c>
      <c r="AA47" s="95">
        <v>471308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12549</v>
      </c>
      <c r="F49" s="53">
        <v>403855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403855</v>
      </c>
      <c r="Y49" s="53">
        <v>-403855</v>
      </c>
      <c r="Z49" s="94">
        <v>-100</v>
      </c>
      <c r="AA49" s="95">
        <v>403855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624290</v>
      </c>
      <c r="D57" s="344">
        <f aca="true" t="shared" si="13" ref="D57:AA57">+D58</f>
        <v>0</v>
      </c>
      <c r="E57" s="343">
        <f t="shared" si="13"/>
        <v>1490955</v>
      </c>
      <c r="F57" s="345">
        <f t="shared" si="13"/>
        <v>1200000</v>
      </c>
      <c r="G57" s="345">
        <f t="shared" si="13"/>
        <v>54990</v>
      </c>
      <c r="H57" s="343">
        <f t="shared" si="13"/>
        <v>109981</v>
      </c>
      <c r="I57" s="343">
        <f t="shared" si="13"/>
        <v>228490</v>
      </c>
      <c r="J57" s="345">
        <f t="shared" si="13"/>
        <v>393461</v>
      </c>
      <c r="K57" s="345">
        <f t="shared" si="13"/>
        <v>54990</v>
      </c>
      <c r="L57" s="343">
        <f t="shared" si="13"/>
        <v>54990</v>
      </c>
      <c r="M57" s="343">
        <f t="shared" si="13"/>
        <v>215867</v>
      </c>
      <c r="N57" s="345">
        <f t="shared" si="13"/>
        <v>325847</v>
      </c>
      <c r="O57" s="345">
        <f t="shared" si="13"/>
        <v>0</v>
      </c>
      <c r="P57" s="343">
        <f t="shared" si="13"/>
        <v>5970</v>
      </c>
      <c r="Q57" s="343">
        <f t="shared" si="13"/>
        <v>81490</v>
      </c>
      <c r="R57" s="345">
        <f t="shared" si="13"/>
        <v>87460</v>
      </c>
      <c r="S57" s="345">
        <f t="shared" si="13"/>
        <v>122241</v>
      </c>
      <c r="T57" s="343">
        <f t="shared" si="13"/>
        <v>60990</v>
      </c>
      <c r="U57" s="343">
        <f t="shared" si="13"/>
        <v>0</v>
      </c>
      <c r="V57" s="345">
        <f t="shared" si="13"/>
        <v>183231</v>
      </c>
      <c r="W57" s="345">
        <f t="shared" si="13"/>
        <v>989999</v>
      </c>
      <c r="X57" s="343">
        <f t="shared" si="13"/>
        <v>1200000</v>
      </c>
      <c r="Y57" s="345">
        <f t="shared" si="13"/>
        <v>-210001</v>
      </c>
      <c r="Z57" s="336">
        <f>+IF(X57&lt;&gt;0,+(Y57/X57)*100,0)</f>
        <v>-17.500083333333333</v>
      </c>
      <c r="AA57" s="350">
        <f t="shared" si="13"/>
        <v>1200000</v>
      </c>
    </row>
    <row r="58" spans="1:27" ht="12.75">
      <c r="A58" s="361" t="s">
        <v>217</v>
      </c>
      <c r="B58" s="136"/>
      <c r="C58" s="60">
        <v>624290</v>
      </c>
      <c r="D58" s="340"/>
      <c r="E58" s="60">
        <v>1490955</v>
      </c>
      <c r="F58" s="59">
        <v>1200000</v>
      </c>
      <c r="G58" s="59">
        <v>54990</v>
      </c>
      <c r="H58" s="60">
        <v>109981</v>
      </c>
      <c r="I58" s="60">
        <v>228490</v>
      </c>
      <c r="J58" s="59">
        <v>393461</v>
      </c>
      <c r="K58" s="59">
        <v>54990</v>
      </c>
      <c r="L58" s="60">
        <v>54990</v>
      </c>
      <c r="M58" s="60">
        <v>215867</v>
      </c>
      <c r="N58" s="59">
        <v>325847</v>
      </c>
      <c r="O58" s="59"/>
      <c r="P58" s="60">
        <v>5970</v>
      </c>
      <c r="Q58" s="60">
        <v>81490</v>
      </c>
      <c r="R58" s="59">
        <v>87460</v>
      </c>
      <c r="S58" s="59">
        <v>122241</v>
      </c>
      <c r="T58" s="60">
        <v>60990</v>
      </c>
      <c r="U58" s="60"/>
      <c r="V58" s="59">
        <v>183231</v>
      </c>
      <c r="W58" s="59">
        <v>989999</v>
      </c>
      <c r="X58" s="60">
        <v>1200000</v>
      </c>
      <c r="Y58" s="59">
        <v>-210001</v>
      </c>
      <c r="Z58" s="61">
        <v>-17.5</v>
      </c>
      <c r="AA58" s="62">
        <v>1200000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9989248</v>
      </c>
      <c r="D60" s="346">
        <f t="shared" si="14"/>
        <v>0</v>
      </c>
      <c r="E60" s="219">
        <f t="shared" si="14"/>
        <v>9826018</v>
      </c>
      <c r="F60" s="264">
        <f t="shared" si="14"/>
        <v>6986199</v>
      </c>
      <c r="G60" s="264">
        <f t="shared" si="14"/>
        <v>530766</v>
      </c>
      <c r="H60" s="219">
        <f t="shared" si="14"/>
        <v>912863</v>
      </c>
      <c r="I60" s="219">
        <f t="shared" si="14"/>
        <v>1326003</v>
      </c>
      <c r="J60" s="264">
        <f t="shared" si="14"/>
        <v>2769632</v>
      </c>
      <c r="K60" s="264">
        <f t="shared" si="14"/>
        <v>618370</v>
      </c>
      <c r="L60" s="219">
        <f t="shared" si="14"/>
        <v>291555</v>
      </c>
      <c r="M60" s="219">
        <f t="shared" si="14"/>
        <v>837484</v>
      </c>
      <c r="N60" s="264">
        <f t="shared" si="14"/>
        <v>1747409</v>
      </c>
      <c r="O60" s="264">
        <f t="shared" si="14"/>
        <v>1009556</v>
      </c>
      <c r="P60" s="219">
        <f t="shared" si="14"/>
        <v>153978</v>
      </c>
      <c r="Q60" s="219">
        <f t="shared" si="14"/>
        <v>654429</v>
      </c>
      <c r="R60" s="264">
        <f t="shared" si="14"/>
        <v>1817963</v>
      </c>
      <c r="S60" s="264">
        <f t="shared" si="14"/>
        <v>1058879</v>
      </c>
      <c r="T60" s="219">
        <f t="shared" si="14"/>
        <v>409678</v>
      </c>
      <c r="U60" s="219">
        <f t="shared" si="14"/>
        <v>706998</v>
      </c>
      <c r="V60" s="264">
        <f t="shared" si="14"/>
        <v>2175555</v>
      </c>
      <c r="W60" s="264">
        <f t="shared" si="14"/>
        <v>8510559</v>
      </c>
      <c r="X60" s="219">
        <f t="shared" si="14"/>
        <v>6986199</v>
      </c>
      <c r="Y60" s="264">
        <f t="shared" si="14"/>
        <v>1524360</v>
      </c>
      <c r="Z60" s="337">
        <f>+IF(X60&lt;&gt;0,+(Y60/X60)*100,0)</f>
        <v>21.819590309408593</v>
      </c>
      <c r="AA60" s="232">
        <f>+AA57+AA54+AA51+AA40+AA37+AA34+AA22+AA5</f>
        <v>6986199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92727315</v>
      </c>
      <c r="D5" s="153">
        <f>SUM(D6:D8)</f>
        <v>0</v>
      </c>
      <c r="E5" s="154">
        <f t="shared" si="0"/>
        <v>61830341</v>
      </c>
      <c r="F5" s="100">
        <f t="shared" si="0"/>
        <v>65823611</v>
      </c>
      <c r="G5" s="100">
        <f t="shared" si="0"/>
        <v>22384934</v>
      </c>
      <c r="H5" s="100">
        <f t="shared" si="0"/>
        <v>988242</v>
      </c>
      <c r="I5" s="100">
        <f t="shared" si="0"/>
        <v>1128157</v>
      </c>
      <c r="J5" s="100">
        <f t="shared" si="0"/>
        <v>24501333</v>
      </c>
      <c r="K5" s="100">
        <f t="shared" si="0"/>
        <v>1303201</v>
      </c>
      <c r="L5" s="100">
        <f t="shared" si="0"/>
        <v>1356672</v>
      </c>
      <c r="M5" s="100">
        <f t="shared" si="0"/>
        <v>18123970</v>
      </c>
      <c r="N5" s="100">
        <f t="shared" si="0"/>
        <v>20783843</v>
      </c>
      <c r="O5" s="100">
        <f t="shared" si="0"/>
        <v>1680298</v>
      </c>
      <c r="P5" s="100">
        <f t="shared" si="0"/>
        <v>1419321</v>
      </c>
      <c r="Q5" s="100">
        <f t="shared" si="0"/>
        <v>14064209</v>
      </c>
      <c r="R5" s="100">
        <f t="shared" si="0"/>
        <v>17163828</v>
      </c>
      <c r="S5" s="100">
        <f t="shared" si="0"/>
        <v>1538968</v>
      </c>
      <c r="T5" s="100">
        <f t="shared" si="0"/>
        <v>1349697</v>
      </c>
      <c r="U5" s="100">
        <f t="shared" si="0"/>
        <v>153178</v>
      </c>
      <c r="V5" s="100">
        <f t="shared" si="0"/>
        <v>3041843</v>
      </c>
      <c r="W5" s="100">
        <f t="shared" si="0"/>
        <v>65490847</v>
      </c>
      <c r="X5" s="100">
        <f t="shared" si="0"/>
        <v>61830340</v>
      </c>
      <c r="Y5" s="100">
        <f t="shared" si="0"/>
        <v>3660507</v>
      </c>
      <c r="Z5" s="137">
        <f>+IF(X5&lt;&gt;0,+(Y5/X5)*100,0)</f>
        <v>5.920244009656101</v>
      </c>
      <c r="AA5" s="153">
        <f>SUM(AA6:AA8)</f>
        <v>65823611</v>
      </c>
    </row>
    <row r="6" spans="1:27" ht="12.75">
      <c r="A6" s="138" t="s">
        <v>75</v>
      </c>
      <c r="B6" s="136"/>
      <c r="C6" s="155">
        <v>54484820</v>
      </c>
      <c r="D6" s="155"/>
      <c r="E6" s="156">
        <v>24255000</v>
      </c>
      <c r="F6" s="60">
        <v>26865000</v>
      </c>
      <c r="G6" s="60">
        <v>9882450</v>
      </c>
      <c r="H6" s="60"/>
      <c r="I6" s="60"/>
      <c r="J6" s="60">
        <v>9882450</v>
      </c>
      <c r="K6" s="60"/>
      <c r="L6" s="60"/>
      <c r="M6" s="60">
        <v>7575480</v>
      </c>
      <c r="N6" s="60">
        <v>7575480</v>
      </c>
      <c r="O6" s="60"/>
      <c r="P6" s="60"/>
      <c r="Q6" s="60">
        <v>5929470</v>
      </c>
      <c r="R6" s="60">
        <v>5929470</v>
      </c>
      <c r="S6" s="60"/>
      <c r="T6" s="60"/>
      <c r="U6" s="60"/>
      <c r="V6" s="60"/>
      <c r="W6" s="60">
        <v>23387400</v>
      </c>
      <c r="X6" s="60">
        <v>24255000</v>
      </c>
      <c r="Y6" s="60">
        <v>-867600</v>
      </c>
      <c r="Z6" s="140">
        <v>-3.58</v>
      </c>
      <c r="AA6" s="155">
        <v>26865000</v>
      </c>
    </row>
    <row r="7" spans="1:27" ht="12.75">
      <c r="A7" s="138" t="s">
        <v>76</v>
      </c>
      <c r="B7" s="136"/>
      <c r="C7" s="157">
        <v>37756330</v>
      </c>
      <c r="D7" s="157"/>
      <c r="E7" s="158">
        <v>36915486</v>
      </c>
      <c r="F7" s="159">
        <v>38057113</v>
      </c>
      <c r="G7" s="159">
        <v>12434637</v>
      </c>
      <c r="H7" s="159">
        <v>958510</v>
      </c>
      <c r="I7" s="159">
        <v>1077644</v>
      </c>
      <c r="J7" s="159">
        <v>14470791</v>
      </c>
      <c r="K7" s="159">
        <v>1166541</v>
      </c>
      <c r="L7" s="159">
        <v>1323015</v>
      </c>
      <c r="M7" s="159">
        <v>10366729</v>
      </c>
      <c r="N7" s="159">
        <v>12856285</v>
      </c>
      <c r="O7" s="159">
        <v>1460350</v>
      </c>
      <c r="P7" s="159">
        <v>1385309</v>
      </c>
      <c r="Q7" s="159">
        <v>8649455</v>
      </c>
      <c r="R7" s="159">
        <v>11495114</v>
      </c>
      <c r="S7" s="159">
        <v>1401245</v>
      </c>
      <c r="T7" s="159">
        <v>1315109</v>
      </c>
      <c r="U7" s="159">
        <v>118076</v>
      </c>
      <c r="V7" s="159">
        <v>2834430</v>
      </c>
      <c r="W7" s="159">
        <v>41656620</v>
      </c>
      <c r="X7" s="159">
        <v>36915485</v>
      </c>
      <c r="Y7" s="159">
        <v>4741135</v>
      </c>
      <c r="Z7" s="141">
        <v>12.84</v>
      </c>
      <c r="AA7" s="157">
        <v>38057113</v>
      </c>
    </row>
    <row r="8" spans="1:27" ht="12.75">
      <c r="A8" s="138" t="s">
        <v>77</v>
      </c>
      <c r="B8" s="136"/>
      <c r="C8" s="155">
        <v>486165</v>
      </c>
      <c r="D8" s="155"/>
      <c r="E8" s="156">
        <v>659855</v>
      </c>
      <c r="F8" s="60">
        <v>901498</v>
      </c>
      <c r="G8" s="60">
        <v>67847</v>
      </c>
      <c r="H8" s="60">
        <v>29732</v>
      </c>
      <c r="I8" s="60">
        <v>50513</v>
      </c>
      <c r="J8" s="60">
        <v>148092</v>
      </c>
      <c r="K8" s="60">
        <v>136660</v>
      </c>
      <c r="L8" s="60">
        <v>33657</v>
      </c>
      <c r="M8" s="60">
        <v>181761</v>
      </c>
      <c r="N8" s="60">
        <v>352078</v>
      </c>
      <c r="O8" s="60">
        <v>219948</v>
      </c>
      <c r="P8" s="60">
        <v>34012</v>
      </c>
      <c r="Q8" s="60">
        <v>-514716</v>
      </c>
      <c r="R8" s="60">
        <v>-260756</v>
      </c>
      <c r="S8" s="60">
        <v>137723</v>
      </c>
      <c r="T8" s="60">
        <v>34588</v>
      </c>
      <c r="U8" s="60">
        <v>35102</v>
      </c>
      <c r="V8" s="60">
        <v>207413</v>
      </c>
      <c r="W8" s="60">
        <v>446827</v>
      </c>
      <c r="X8" s="60">
        <v>659855</v>
      </c>
      <c r="Y8" s="60">
        <v>-213028</v>
      </c>
      <c r="Z8" s="140">
        <v>-32.28</v>
      </c>
      <c r="AA8" s="155">
        <v>901498</v>
      </c>
    </row>
    <row r="9" spans="1:27" ht="12.75">
      <c r="A9" s="135" t="s">
        <v>78</v>
      </c>
      <c r="B9" s="136"/>
      <c r="C9" s="153">
        <f aca="true" t="shared" si="1" ref="C9:Y9">SUM(C10:C14)</f>
        <v>146009</v>
      </c>
      <c r="D9" s="153">
        <f>SUM(D10:D14)</f>
        <v>0</v>
      </c>
      <c r="E9" s="154">
        <f t="shared" si="1"/>
        <v>0</v>
      </c>
      <c r="F9" s="100">
        <f t="shared" si="1"/>
        <v>52149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2149</v>
      </c>
      <c r="M9" s="100">
        <f t="shared" si="1"/>
        <v>0</v>
      </c>
      <c r="N9" s="100">
        <f t="shared" si="1"/>
        <v>2149</v>
      </c>
      <c r="O9" s="100">
        <f t="shared" si="1"/>
        <v>0</v>
      </c>
      <c r="P9" s="100">
        <f t="shared" si="1"/>
        <v>-85000</v>
      </c>
      <c r="Q9" s="100">
        <f t="shared" si="1"/>
        <v>-16500</v>
      </c>
      <c r="R9" s="100">
        <f t="shared" si="1"/>
        <v>-101500</v>
      </c>
      <c r="S9" s="100">
        <f t="shared" si="1"/>
        <v>526</v>
      </c>
      <c r="T9" s="100">
        <f t="shared" si="1"/>
        <v>0</v>
      </c>
      <c r="U9" s="100">
        <f t="shared" si="1"/>
        <v>0</v>
      </c>
      <c r="V9" s="100">
        <f t="shared" si="1"/>
        <v>526</v>
      </c>
      <c r="W9" s="100">
        <f t="shared" si="1"/>
        <v>-98825</v>
      </c>
      <c r="X9" s="100">
        <f t="shared" si="1"/>
        <v>0</v>
      </c>
      <c r="Y9" s="100">
        <f t="shared" si="1"/>
        <v>-98825</v>
      </c>
      <c r="Z9" s="137">
        <f>+IF(X9&lt;&gt;0,+(Y9/X9)*100,0)</f>
        <v>0</v>
      </c>
      <c r="AA9" s="153">
        <f>SUM(AA10:AA14)</f>
        <v>52149</v>
      </c>
    </row>
    <row r="10" spans="1:27" ht="12.75">
      <c r="A10" s="138" t="s">
        <v>79</v>
      </c>
      <c r="B10" s="136"/>
      <c r="C10" s="155">
        <v>146009</v>
      </c>
      <c r="D10" s="155"/>
      <c r="E10" s="156"/>
      <c r="F10" s="60">
        <v>52149</v>
      </c>
      <c r="G10" s="60"/>
      <c r="H10" s="60"/>
      <c r="I10" s="60"/>
      <c r="J10" s="60"/>
      <c r="K10" s="60"/>
      <c r="L10" s="60">
        <v>2149</v>
      </c>
      <c r="M10" s="60"/>
      <c r="N10" s="60">
        <v>2149</v>
      </c>
      <c r="O10" s="60"/>
      <c r="P10" s="60">
        <v>-85000</v>
      </c>
      <c r="Q10" s="60">
        <v>-16500</v>
      </c>
      <c r="R10" s="60">
        <v>-101500</v>
      </c>
      <c r="S10" s="60">
        <v>526</v>
      </c>
      <c r="T10" s="60"/>
      <c r="U10" s="60"/>
      <c r="V10" s="60">
        <v>526</v>
      </c>
      <c r="W10" s="60">
        <v>-98825</v>
      </c>
      <c r="X10" s="60"/>
      <c r="Y10" s="60">
        <v>-98825</v>
      </c>
      <c r="Z10" s="140">
        <v>0</v>
      </c>
      <c r="AA10" s="155">
        <v>52149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1817898</v>
      </c>
      <c r="D15" s="153">
        <f>SUM(D16:D18)</f>
        <v>0</v>
      </c>
      <c r="E15" s="154">
        <f t="shared" si="2"/>
        <v>1441000</v>
      </c>
      <c r="F15" s="100">
        <f t="shared" si="2"/>
        <v>1441000</v>
      </c>
      <c r="G15" s="100">
        <f t="shared" si="2"/>
        <v>0</v>
      </c>
      <c r="H15" s="100">
        <f t="shared" si="2"/>
        <v>456000</v>
      </c>
      <c r="I15" s="100">
        <f t="shared" si="2"/>
        <v>156320</v>
      </c>
      <c r="J15" s="100">
        <f t="shared" si="2"/>
        <v>612320</v>
      </c>
      <c r="K15" s="100">
        <f t="shared" si="2"/>
        <v>0</v>
      </c>
      <c r="L15" s="100">
        <f t="shared" si="2"/>
        <v>100000</v>
      </c>
      <c r="M15" s="100">
        <f t="shared" si="2"/>
        <v>0</v>
      </c>
      <c r="N15" s="100">
        <f t="shared" si="2"/>
        <v>100000</v>
      </c>
      <c r="O15" s="100">
        <f t="shared" si="2"/>
        <v>0</v>
      </c>
      <c r="P15" s="100">
        <f t="shared" si="2"/>
        <v>34176</v>
      </c>
      <c r="Q15" s="100">
        <f t="shared" si="2"/>
        <v>91684</v>
      </c>
      <c r="R15" s="100">
        <f t="shared" si="2"/>
        <v>125860</v>
      </c>
      <c r="S15" s="100">
        <f t="shared" si="2"/>
        <v>169692</v>
      </c>
      <c r="T15" s="100">
        <f t="shared" si="2"/>
        <v>257435</v>
      </c>
      <c r="U15" s="100">
        <f t="shared" si="2"/>
        <v>-295653</v>
      </c>
      <c r="V15" s="100">
        <f t="shared" si="2"/>
        <v>131474</v>
      </c>
      <c r="W15" s="100">
        <f t="shared" si="2"/>
        <v>969654</v>
      </c>
      <c r="X15" s="100">
        <f t="shared" si="2"/>
        <v>1441000</v>
      </c>
      <c r="Y15" s="100">
        <f t="shared" si="2"/>
        <v>-471346</v>
      </c>
      <c r="Z15" s="137">
        <f>+IF(X15&lt;&gt;0,+(Y15/X15)*100,0)</f>
        <v>-32.70964607911173</v>
      </c>
      <c r="AA15" s="153">
        <f>SUM(AA16:AA18)</f>
        <v>1441000</v>
      </c>
    </row>
    <row r="16" spans="1:27" ht="12.75">
      <c r="A16" s="138" t="s">
        <v>85</v>
      </c>
      <c r="B16" s="136"/>
      <c r="C16" s="155">
        <v>1817898</v>
      </c>
      <c r="D16" s="155"/>
      <c r="E16" s="156">
        <v>1441000</v>
      </c>
      <c r="F16" s="60">
        <v>1441000</v>
      </c>
      <c r="G16" s="60"/>
      <c r="H16" s="60">
        <v>456000</v>
      </c>
      <c r="I16" s="60">
        <v>156320</v>
      </c>
      <c r="J16" s="60">
        <v>612320</v>
      </c>
      <c r="K16" s="60"/>
      <c r="L16" s="60">
        <v>100000</v>
      </c>
      <c r="M16" s="60"/>
      <c r="N16" s="60">
        <v>100000</v>
      </c>
      <c r="O16" s="60"/>
      <c r="P16" s="60">
        <v>34176</v>
      </c>
      <c r="Q16" s="60">
        <v>91684</v>
      </c>
      <c r="R16" s="60">
        <v>125860</v>
      </c>
      <c r="S16" s="60">
        <v>169692</v>
      </c>
      <c r="T16" s="60">
        <v>257435</v>
      </c>
      <c r="U16" s="60">
        <v>-295653</v>
      </c>
      <c r="V16" s="60">
        <v>131474</v>
      </c>
      <c r="W16" s="60">
        <v>969654</v>
      </c>
      <c r="X16" s="60">
        <v>1441000</v>
      </c>
      <c r="Y16" s="60">
        <v>-471346</v>
      </c>
      <c r="Z16" s="140">
        <v>-32.71</v>
      </c>
      <c r="AA16" s="155">
        <v>1441000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685027740</v>
      </c>
      <c r="D19" s="153">
        <f>SUM(D20:D23)</f>
        <v>0</v>
      </c>
      <c r="E19" s="154">
        <f t="shared" si="3"/>
        <v>650822901</v>
      </c>
      <c r="F19" s="100">
        <f t="shared" si="3"/>
        <v>658230690</v>
      </c>
      <c r="G19" s="100">
        <f t="shared" si="3"/>
        <v>89522743</v>
      </c>
      <c r="H19" s="100">
        <f t="shared" si="3"/>
        <v>40583592</v>
      </c>
      <c r="I19" s="100">
        <f t="shared" si="3"/>
        <v>57003702</v>
      </c>
      <c r="J19" s="100">
        <f t="shared" si="3"/>
        <v>187110037</v>
      </c>
      <c r="K19" s="100">
        <f t="shared" si="3"/>
        <v>24423486</v>
      </c>
      <c r="L19" s="100">
        <f t="shared" si="3"/>
        <v>8558663</v>
      </c>
      <c r="M19" s="100">
        <f t="shared" si="3"/>
        <v>109528285</v>
      </c>
      <c r="N19" s="100">
        <f t="shared" si="3"/>
        <v>142510434</v>
      </c>
      <c r="O19" s="100">
        <f t="shared" si="3"/>
        <v>20448918</v>
      </c>
      <c r="P19" s="100">
        <f t="shared" si="3"/>
        <v>15207614</v>
      </c>
      <c r="Q19" s="100">
        <f t="shared" si="3"/>
        <v>91173229</v>
      </c>
      <c r="R19" s="100">
        <f t="shared" si="3"/>
        <v>126829761</v>
      </c>
      <c r="S19" s="100">
        <f t="shared" si="3"/>
        <v>31720569</v>
      </c>
      <c r="T19" s="100">
        <f t="shared" si="3"/>
        <v>38146573</v>
      </c>
      <c r="U19" s="100">
        <f t="shared" si="3"/>
        <v>74235633</v>
      </c>
      <c r="V19" s="100">
        <f t="shared" si="3"/>
        <v>144102775</v>
      </c>
      <c r="W19" s="100">
        <f t="shared" si="3"/>
        <v>600553007</v>
      </c>
      <c r="X19" s="100">
        <f t="shared" si="3"/>
        <v>275330054</v>
      </c>
      <c r="Y19" s="100">
        <f t="shared" si="3"/>
        <v>325222953</v>
      </c>
      <c r="Z19" s="137">
        <f>+IF(X19&lt;&gt;0,+(Y19/X19)*100,0)</f>
        <v>118.12112345715808</v>
      </c>
      <c r="AA19" s="153">
        <f>SUM(AA20:AA23)</f>
        <v>658230690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652609217</v>
      </c>
      <c r="D21" s="155"/>
      <c r="E21" s="156">
        <v>346970947</v>
      </c>
      <c r="F21" s="60">
        <v>642517298</v>
      </c>
      <c r="G21" s="60">
        <v>89517215</v>
      </c>
      <c r="H21" s="60">
        <v>39517205</v>
      </c>
      <c r="I21" s="60">
        <v>56100499</v>
      </c>
      <c r="J21" s="60">
        <v>185134919</v>
      </c>
      <c r="K21" s="60">
        <v>21727364</v>
      </c>
      <c r="L21" s="60">
        <v>6305541</v>
      </c>
      <c r="M21" s="60">
        <v>108191209</v>
      </c>
      <c r="N21" s="60">
        <v>136224114</v>
      </c>
      <c r="O21" s="60">
        <v>19011153</v>
      </c>
      <c r="P21" s="60">
        <v>14167961</v>
      </c>
      <c r="Q21" s="60">
        <v>89940534</v>
      </c>
      <c r="R21" s="60">
        <v>123119648</v>
      </c>
      <c r="S21" s="60">
        <v>30639818</v>
      </c>
      <c r="T21" s="60">
        <v>38387516</v>
      </c>
      <c r="U21" s="60">
        <v>72388260</v>
      </c>
      <c r="V21" s="60">
        <v>141415594</v>
      </c>
      <c r="W21" s="60">
        <v>585894275</v>
      </c>
      <c r="X21" s="60">
        <v>272673100</v>
      </c>
      <c r="Y21" s="60">
        <v>313221175</v>
      </c>
      <c r="Z21" s="140">
        <v>114.87</v>
      </c>
      <c r="AA21" s="155">
        <v>642517298</v>
      </c>
    </row>
    <row r="22" spans="1:27" ht="12.75">
      <c r="A22" s="138" t="s">
        <v>91</v>
      </c>
      <c r="B22" s="136"/>
      <c r="C22" s="157">
        <v>32418523</v>
      </c>
      <c r="D22" s="157"/>
      <c r="E22" s="158">
        <v>303851954</v>
      </c>
      <c r="F22" s="159">
        <v>15713392</v>
      </c>
      <c r="G22" s="159">
        <v>5528</v>
      </c>
      <c r="H22" s="159">
        <v>1066387</v>
      </c>
      <c r="I22" s="159">
        <v>903203</v>
      </c>
      <c r="J22" s="159">
        <v>1975118</v>
      </c>
      <c r="K22" s="159">
        <v>2696122</v>
      </c>
      <c r="L22" s="159">
        <v>2253122</v>
      </c>
      <c r="M22" s="159">
        <v>1337076</v>
      </c>
      <c r="N22" s="159">
        <v>6286320</v>
      </c>
      <c r="O22" s="159">
        <v>1437765</v>
      </c>
      <c r="P22" s="159">
        <v>1039653</v>
      </c>
      <c r="Q22" s="159">
        <v>1232695</v>
      </c>
      <c r="R22" s="159">
        <v>3710113</v>
      </c>
      <c r="S22" s="159">
        <v>1080751</v>
      </c>
      <c r="T22" s="159">
        <v>-240943</v>
      </c>
      <c r="U22" s="159">
        <v>1847373</v>
      </c>
      <c r="V22" s="159">
        <v>2687181</v>
      </c>
      <c r="W22" s="159">
        <v>14658732</v>
      </c>
      <c r="X22" s="159">
        <v>2656954</v>
      </c>
      <c r="Y22" s="159">
        <v>12001778</v>
      </c>
      <c r="Z22" s="141">
        <v>451.71</v>
      </c>
      <c r="AA22" s="157">
        <v>15713392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779718962</v>
      </c>
      <c r="D25" s="168">
        <f>+D5+D9+D15+D19+D24</f>
        <v>0</v>
      </c>
      <c r="E25" s="169">
        <f t="shared" si="4"/>
        <v>714094242</v>
      </c>
      <c r="F25" s="73">
        <f t="shared" si="4"/>
        <v>725547450</v>
      </c>
      <c r="G25" s="73">
        <f t="shared" si="4"/>
        <v>111907677</v>
      </c>
      <c r="H25" s="73">
        <f t="shared" si="4"/>
        <v>42027834</v>
      </c>
      <c r="I25" s="73">
        <f t="shared" si="4"/>
        <v>58288179</v>
      </c>
      <c r="J25" s="73">
        <f t="shared" si="4"/>
        <v>212223690</v>
      </c>
      <c r="K25" s="73">
        <f t="shared" si="4"/>
        <v>25726687</v>
      </c>
      <c r="L25" s="73">
        <f t="shared" si="4"/>
        <v>10017484</v>
      </c>
      <c r="M25" s="73">
        <f t="shared" si="4"/>
        <v>127652255</v>
      </c>
      <c r="N25" s="73">
        <f t="shared" si="4"/>
        <v>163396426</v>
      </c>
      <c r="O25" s="73">
        <f t="shared" si="4"/>
        <v>22129216</v>
      </c>
      <c r="P25" s="73">
        <f t="shared" si="4"/>
        <v>16576111</v>
      </c>
      <c r="Q25" s="73">
        <f t="shared" si="4"/>
        <v>105312622</v>
      </c>
      <c r="R25" s="73">
        <f t="shared" si="4"/>
        <v>144017949</v>
      </c>
      <c r="S25" s="73">
        <f t="shared" si="4"/>
        <v>33429755</v>
      </c>
      <c r="T25" s="73">
        <f t="shared" si="4"/>
        <v>39753705</v>
      </c>
      <c r="U25" s="73">
        <f t="shared" si="4"/>
        <v>74093158</v>
      </c>
      <c r="V25" s="73">
        <f t="shared" si="4"/>
        <v>147276618</v>
      </c>
      <c r="W25" s="73">
        <f t="shared" si="4"/>
        <v>666914683</v>
      </c>
      <c r="X25" s="73">
        <f t="shared" si="4"/>
        <v>338601394</v>
      </c>
      <c r="Y25" s="73">
        <f t="shared" si="4"/>
        <v>328313289</v>
      </c>
      <c r="Z25" s="170">
        <f>+IF(X25&lt;&gt;0,+(Y25/X25)*100,0)</f>
        <v>96.96158811443051</v>
      </c>
      <c r="AA25" s="168">
        <f>+AA5+AA9+AA15+AA19+AA24</f>
        <v>725547450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77015306</v>
      </c>
      <c r="D28" s="153">
        <f>SUM(D29:D31)</f>
        <v>0</v>
      </c>
      <c r="E28" s="154">
        <f t="shared" si="5"/>
        <v>85202796</v>
      </c>
      <c r="F28" s="100">
        <f t="shared" si="5"/>
        <v>85175117</v>
      </c>
      <c r="G28" s="100">
        <f t="shared" si="5"/>
        <v>5980512</v>
      </c>
      <c r="H28" s="100">
        <f t="shared" si="5"/>
        <v>5792118</v>
      </c>
      <c r="I28" s="100">
        <f t="shared" si="5"/>
        <v>6094406</v>
      </c>
      <c r="J28" s="100">
        <f t="shared" si="5"/>
        <v>17867036</v>
      </c>
      <c r="K28" s="100">
        <f t="shared" si="5"/>
        <v>4429782</v>
      </c>
      <c r="L28" s="100">
        <f t="shared" si="5"/>
        <v>6917827</v>
      </c>
      <c r="M28" s="100">
        <f t="shared" si="5"/>
        <v>11007617</v>
      </c>
      <c r="N28" s="100">
        <f t="shared" si="5"/>
        <v>22355226</v>
      </c>
      <c r="O28" s="100">
        <f t="shared" si="5"/>
        <v>4859788</v>
      </c>
      <c r="P28" s="100">
        <f t="shared" si="5"/>
        <v>4899987</v>
      </c>
      <c r="Q28" s="100">
        <f t="shared" si="5"/>
        <v>3356135</v>
      </c>
      <c r="R28" s="100">
        <f t="shared" si="5"/>
        <v>13115910</v>
      </c>
      <c r="S28" s="100">
        <f t="shared" si="5"/>
        <v>5135958</v>
      </c>
      <c r="T28" s="100">
        <f t="shared" si="5"/>
        <v>4431800</v>
      </c>
      <c r="U28" s="100">
        <f t="shared" si="5"/>
        <v>7789495</v>
      </c>
      <c r="V28" s="100">
        <f t="shared" si="5"/>
        <v>17357253</v>
      </c>
      <c r="W28" s="100">
        <f t="shared" si="5"/>
        <v>70695425</v>
      </c>
      <c r="X28" s="100">
        <f t="shared" si="5"/>
        <v>87097788</v>
      </c>
      <c r="Y28" s="100">
        <f t="shared" si="5"/>
        <v>-16402363</v>
      </c>
      <c r="Z28" s="137">
        <f>+IF(X28&lt;&gt;0,+(Y28/X28)*100,0)</f>
        <v>-18.832123497786192</v>
      </c>
      <c r="AA28" s="153">
        <f>SUM(AA29:AA31)</f>
        <v>85175117</v>
      </c>
    </row>
    <row r="29" spans="1:27" ht="12.75">
      <c r="A29" s="138" t="s">
        <v>75</v>
      </c>
      <c r="B29" s="136"/>
      <c r="C29" s="155">
        <v>12919075</v>
      </c>
      <c r="D29" s="155"/>
      <c r="E29" s="156">
        <v>22591539</v>
      </c>
      <c r="F29" s="60">
        <v>18623814</v>
      </c>
      <c r="G29" s="60">
        <v>846071</v>
      </c>
      <c r="H29" s="60">
        <v>1037624</v>
      </c>
      <c r="I29" s="60">
        <v>1167934</v>
      </c>
      <c r="J29" s="60">
        <v>3051629</v>
      </c>
      <c r="K29" s="60">
        <v>682675</v>
      </c>
      <c r="L29" s="60">
        <v>887431</v>
      </c>
      <c r="M29" s="60">
        <v>904430</v>
      </c>
      <c r="N29" s="60">
        <v>2474536</v>
      </c>
      <c r="O29" s="60">
        <v>829419</v>
      </c>
      <c r="P29" s="60">
        <v>751462</v>
      </c>
      <c r="Q29" s="60">
        <v>581716</v>
      </c>
      <c r="R29" s="60">
        <v>2162597</v>
      </c>
      <c r="S29" s="60">
        <v>799530</v>
      </c>
      <c r="T29" s="60">
        <v>707166</v>
      </c>
      <c r="U29" s="60">
        <v>1101425</v>
      </c>
      <c r="V29" s="60">
        <v>2608121</v>
      </c>
      <c r="W29" s="60">
        <v>10296883</v>
      </c>
      <c r="X29" s="60">
        <v>22591534</v>
      </c>
      <c r="Y29" s="60">
        <v>-12294651</v>
      </c>
      <c r="Z29" s="140">
        <v>-54.42</v>
      </c>
      <c r="AA29" s="155">
        <v>18623814</v>
      </c>
    </row>
    <row r="30" spans="1:27" ht="12.75">
      <c r="A30" s="138" t="s">
        <v>76</v>
      </c>
      <c r="B30" s="136"/>
      <c r="C30" s="157">
        <v>29713820</v>
      </c>
      <c r="D30" s="157"/>
      <c r="E30" s="158">
        <v>29263477</v>
      </c>
      <c r="F30" s="159">
        <v>34856779</v>
      </c>
      <c r="G30" s="159">
        <v>1379047</v>
      </c>
      <c r="H30" s="159">
        <v>1918716</v>
      </c>
      <c r="I30" s="159">
        <v>2797996</v>
      </c>
      <c r="J30" s="159">
        <v>6095759</v>
      </c>
      <c r="K30" s="159">
        <v>1541982</v>
      </c>
      <c r="L30" s="159">
        <v>2937927</v>
      </c>
      <c r="M30" s="159">
        <v>6558992</v>
      </c>
      <c r="N30" s="159">
        <v>11038901</v>
      </c>
      <c r="O30" s="159">
        <v>1622439</v>
      </c>
      <c r="P30" s="159">
        <v>1621414</v>
      </c>
      <c r="Q30" s="159">
        <v>1802123</v>
      </c>
      <c r="R30" s="159">
        <v>5045976</v>
      </c>
      <c r="S30" s="159">
        <v>1486671</v>
      </c>
      <c r="T30" s="159">
        <v>1460881</v>
      </c>
      <c r="U30" s="159">
        <v>2311548</v>
      </c>
      <c r="V30" s="159">
        <v>5259100</v>
      </c>
      <c r="W30" s="159">
        <v>27439736</v>
      </c>
      <c r="X30" s="159">
        <v>30613479</v>
      </c>
      <c r="Y30" s="159">
        <v>-3173743</v>
      </c>
      <c r="Z30" s="141">
        <v>-10.37</v>
      </c>
      <c r="AA30" s="157">
        <v>34856779</v>
      </c>
    </row>
    <row r="31" spans="1:27" ht="12.75">
      <c r="A31" s="138" t="s">
        <v>77</v>
      </c>
      <c r="B31" s="136"/>
      <c r="C31" s="155">
        <v>34382411</v>
      </c>
      <c r="D31" s="155"/>
      <c r="E31" s="156">
        <v>33347780</v>
      </c>
      <c r="F31" s="60">
        <v>31694524</v>
      </c>
      <c r="G31" s="60">
        <v>3755394</v>
      </c>
      <c r="H31" s="60">
        <v>2835778</v>
      </c>
      <c r="I31" s="60">
        <v>2128476</v>
      </c>
      <c r="J31" s="60">
        <v>8719648</v>
      </c>
      <c r="K31" s="60">
        <v>2205125</v>
      </c>
      <c r="L31" s="60">
        <v>3092469</v>
      </c>
      <c r="M31" s="60">
        <v>3544195</v>
      </c>
      <c r="N31" s="60">
        <v>8841789</v>
      </c>
      <c r="O31" s="60">
        <v>2407930</v>
      </c>
      <c r="P31" s="60">
        <v>2527111</v>
      </c>
      <c r="Q31" s="60">
        <v>972296</v>
      </c>
      <c r="R31" s="60">
        <v>5907337</v>
      </c>
      <c r="S31" s="60">
        <v>2849757</v>
      </c>
      <c r="T31" s="60">
        <v>2263753</v>
      </c>
      <c r="U31" s="60">
        <v>4376522</v>
      </c>
      <c r="V31" s="60">
        <v>9490032</v>
      </c>
      <c r="W31" s="60">
        <v>32958806</v>
      </c>
      <c r="X31" s="60">
        <v>33892775</v>
      </c>
      <c r="Y31" s="60">
        <v>-933969</v>
      </c>
      <c r="Z31" s="140">
        <v>-2.76</v>
      </c>
      <c r="AA31" s="155">
        <v>31694524</v>
      </c>
    </row>
    <row r="32" spans="1:27" ht="12.75">
      <c r="A32" s="135" t="s">
        <v>78</v>
      </c>
      <c r="B32" s="136"/>
      <c r="C32" s="153">
        <f aca="true" t="shared" si="6" ref="C32:Y32">SUM(C33:C37)</f>
        <v>24142035</v>
      </c>
      <c r="D32" s="153">
        <f>SUM(D33:D37)</f>
        <v>0</v>
      </c>
      <c r="E32" s="154">
        <f t="shared" si="6"/>
        <v>30017141</v>
      </c>
      <c r="F32" s="100">
        <f t="shared" si="6"/>
        <v>23930285</v>
      </c>
      <c r="G32" s="100">
        <f t="shared" si="6"/>
        <v>1614202</v>
      </c>
      <c r="H32" s="100">
        <f t="shared" si="6"/>
        <v>2032811</v>
      </c>
      <c r="I32" s="100">
        <f t="shared" si="6"/>
        <v>2140286</v>
      </c>
      <c r="J32" s="100">
        <f t="shared" si="6"/>
        <v>5787299</v>
      </c>
      <c r="K32" s="100">
        <f t="shared" si="6"/>
        <v>1521909</v>
      </c>
      <c r="L32" s="100">
        <f t="shared" si="6"/>
        <v>2474604</v>
      </c>
      <c r="M32" s="100">
        <f t="shared" si="6"/>
        <v>2291260</v>
      </c>
      <c r="N32" s="100">
        <f t="shared" si="6"/>
        <v>6287773</v>
      </c>
      <c r="O32" s="100">
        <f t="shared" si="6"/>
        <v>1939941</v>
      </c>
      <c r="P32" s="100">
        <f t="shared" si="6"/>
        <v>1448277</v>
      </c>
      <c r="Q32" s="100">
        <f t="shared" si="6"/>
        <v>1745990</v>
      </c>
      <c r="R32" s="100">
        <f t="shared" si="6"/>
        <v>5134208</v>
      </c>
      <c r="S32" s="100">
        <f t="shared" si="6"/>
        <v>1286131</v>
      </c>
      <c r="T32" s="100">
        <f t="shared" si="6"/>
        <v>2076661</v>
      </c>
      <c r="U32" s="100">
        <f t="shared" si="6"/>
        <v>1740421</v>
      </c>
      <c r="V32" s="100">
        <f t="shared" si="6"/>
        <v>5103213</v>
      </c>
      <c r="W32" s="100">
        <f t="shared" si="6"/>
        <v>22312493</v>
      </c>
      <c r="X32" s="100">
        <f t="shared" si="6"/>
        <v>30730144</v>
      </c>
      <c r="Y32" s="100">
        <f t="shared" si="6"/>
        <v>-8417651</v>
      </c>
      <c r="Z32" s="137">
        <f>+IF(X32&lt;&gt;0,+(Y32/X32)*100,0)</f>
        <v>-27.392162561945693</v>
      </c>
      <c r="AA32" s="153">
        <f>SUM(AA33:AA37)</f>
        <v>23930285</v>
      </c>
    </row>
    <row r="33" spans="1:27" ht="12.75">
      <c r="A33" s="138" t="s">
        <v>79</v>
      </c>
      <c r="B33" s="136"/>
      <c r="C33" s="155">
        <v>24142035</v>
      </c>
      <c r="D33" s="155"/>
      <c r="E33" s="156">
        <v>30017141</v>
      </c>
      <c r="F33" s="60">
        <v>23930285</v>
      </c>
      <c r="G33" s="60">
        <v>1614202</v>
      </c>
      <c r="H33" s="60">
        <v>2032811</v>
      </c>
      <c r="I33" s="60">
        <v>2140286</v>
      </c>
      <c r="J33" s="60">
        <v>5787299</v>
      </c>
      <c r="K33" s="60">
        <v>1521909</v>
      </c>
      <c r="L33" s="60">
        <v>2474604</v>
      </c>
      <c r="M33" s="60">
        <v>2291260</v>
      </c>
      <c r="N33" s="60">
        <v>6287773</v>
      </c>
      <c r="O33" s="60">
        <v>1939941</v>
      </c>
      <c r="P33" s="60">
        <v>1448277</v>
      </c>
      <c r="Q33" s="60">
        <v>1745990</v>
      </c>
      <c r="R33" s="60">
        <v>5134208</v>
      </c>
      <c r="S33" s="60">
        <v>1286131</v>
      </c>
      <c r="T33" s="60">
        <v>2076661</v>
      </c>
      <c r="U33" s="60">
        <v>1740421</v>
      </c>
      <c r="V33" s="60">
        <v>5103213</v>
      </c>
      <c r="W33" s="60">
        <v>22312493</v>
      </c>
      <c r="X33" s="60">
        <v>30730144</v>
      </c>
      <c r="Y33" s="60">
        <v>-8417651</v>
      </c>
      <c r="Z33" s="140">
        <v>-27.39</v>
      </c>
      <c r="AA33" s="155">
        <v>23930285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13739811</v>
      </c>
      <c r="D38" s="153">
        <f>SUM(D39:D41)</f>
        <v>0</v>
      </c>
      <c r="E38" s="154">
        <f t="shared" si="7"/>
        <v>16701700</v>
      </c>
      <c r="F38" s="100">
        <f t="shared" si="7"/>
        <v>14595800</v>
      </c>
      <c r="G38" s="100">
        <f t="shared" si="7"/>
        <v>873391</v>
      </c>
      <c r="H38" s="100">
        <f t="shared" si="7"/>
        <v>1273391</v>
      </c>
      <c r="I38" s="100">
        <f t="shared" si="7"/>
        <v>1385462</v>
      </c>
      <c r="J38" s="100">
        <f t="shared" si="7"/>
        <v>3532244</v>
      </c>
      <c r="K38" s="100">
        <f t="shared" si="7"/>
        <v>1086313</v>
      </c>
      <c r="L38" s="100">
        <f t="shared" si="7"/>
        <v>1501291</v>
      </c>
      <c r="M38" s="100">
        <f t="shared" si="7"/>
        <v>1192941</v>
      </c>
      <c r="N38" s="100">
        <f t="shared" si="7"/>
        <v>3780545</v>
      </c>
      <c r="O38" s="100">
        <f t="shared" si="7"/>
        <v>903566</v>
      </c>
      <c r="P38" s="100">
        <f t="shared" si="7"/>
        <v>922996</v>
      </c>
      <c r="Q38" s="100">
        <f t="shared" si="7"/>
        <v>777966</v>
      </c>
      <c r="R38" s="100">
        <f t="shared" si="7"/>
        <v>2604528</v>
      </c>
      <c r="S38" s="100">
        <f t="shared" si="7"/>
        <v>1020978</v>
      </c>
      <c r="T38" s="100">
        <f t="shared" si="7"/>
        <v>765784</v>
      </c>
      <c r="U38" s="100">
        <f t="shared" si="7"/>
        <v>964869</v>
      </c>
      <c r="V38" s="100">
        <f t="shared" si="7"/>
        <v>2751631</v>
      </c>
      <c r="W38" s="100">
        <f t="shared" si="7"/>
        <v>12668948</v>
      </c>
      <c r="X38" s="100">
        <f t="shared" si="7"/>
        <v>18452549</v>
      </c>
      <c r="Y38" s="100">
        <f t="shared" si="7"/>
        <v>-5783601</v>
      </c>
      <c r="Z38" s="137">
        <f>+IF(X38&lt;&gt;0,+(Y38/X38)*100,0)</f>
        <v>-31.34310061986558</v>
      </c>
      <c r="AA38" s="153">
        <f>SUM(AA39:AA41)</f>
        <v>14595800</v>
      </c>
    </row>
    <row r="39" spans="1:27" ht="12.75">
      <c r="A39" s="138" t="s">
        <v>85</v>
      </c>
      <c r="B39" s="136"/>
      <c r="C39" s="155">
        <v>13739811</v>
      </c>
      <c r="D39" s="155"/>
      <c r="E39" s="156">
        <v>16701700</v>
      </c>
      <c r="F39" s="60">
        <v>14595800</v>
      </c>
      <c r="G39" s="60">
        <v>873391</v>
      </c>
      <c r="H39" s="60">
        <v>1273391</v>
      </c>
      <c r="I39" s="60">
        <v>1385462</v>
      </c>
      <c r="J39" s="60">
        <v>3532244</v>
      </c>
      <c r="K39" s="60">
        <v>1086313</v>
      </c>
      <c r="L39" s="60">
        <v>1501291</v>
      </c>
      <c r="M39" s="60">
        <v>1192941</v>
      </c>
      <c r="N39" s="60">
        <v>3780545</v>
      </c>
      <c r="O39" s="60">
        <v>903566</v>
      </c>
      <c r="P39" s="60">
        <v>922996</v>
      </c>
      <c r="Q39" s="60">
        <v>777966</v>
      </c>
      <c r="R39" s="60">
        <v>2604528</v>
      </c>
      <c r="S39" s="60">
        <v>1020978</v>
      </c>
      <c r="T39" s="60">
        <v>765784</v>
      </c>
      <c r="U39" s="60">
        <v>964869</v>
      </c>
      <c r="V39" s="60">
        <v>2751631</v>
      </c>
      <c r="W39" s="60">
        <v>12668948</v>
      </c>
      <c r="X39" s="60">
        <v>18452549</v>
      </c>
      <c r="Y39" s="60">
        <v>-5783601</v>
      </c>
      <c r="Z39" s="140">
        <v>-31.34</v>
      </c>
      <c r="AA39" s="155">
        <v>14595800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427682928</v>
      </c>
      <c r="D42" s="153">
        <f>SUM(D43:D46)</f>
        <v>0</v>
      </c>
      <c r="E42" s="154">
        <f t="shared" si="8"/>
        <v>262426761</v>
      </c>
      <c r="F42" s="100">
        <f t="shared" si="8"/>
        <v>278817864</v>
      </c>
      <c r="G42" s="100">
        <f t="shared" si="8"/>
        <v>5921318</v>
      </c>
      <c r="H42" s="100">
        <f t="shared" si="8"/>
        <v>21117978</v>
      </c>
      <c r="I42" s="100">
        <f t="shared" si="8"/>
        <v>16214376</v>
      </c>
      <c r="J42" s="100">
        <f t="shared" si="8"/>
        <v>43253672</v>
      </c>
      <c r="K42" s="100">
        <f t="shared" si="8"/>
        <v>12929687</v>
      </c>
      <c r="L42" s="100">
        <f t="shared" si="8"/>
        <v>37352138</v>
      </c>
      <c r="M42" s="100">
        <f t="shared" si="8"/>
        <v>37851904</v>
      </c>
      <c r="N42" s="100">
        <f t="shared" si="8"/>
        <v>88133729</v>
      </c>
      <c r="O42" s="100">
        <f t="shared" si="8"/>
        <v>26187377</v>
      </c>
      <c r="P42" s="100">
        <f t="shared" si="8"/>
        <v>28670704</v>
      </c>
      <c r="Q42" s="100">
        <f t="shared" si="8"/>
        <v>70640879</v>
      </c>
      <c r="R42" s="100">
        <f t="shared" si="8"/>
        <v>125498960</v>
      </c>
      <c r="S42" s="100">
        <f t="shared" si="8"/>
        <v>15322964</v>
      </c>
      <c r="T42" s="100">
        <f t="shared" si="8"/>
        <v>10037147</v>
      </c>
      <c r="U42" s="100">
        <f t="shared" si="8"/>
        <v>47921298</v>
      </c>
      <c r="V42" s="100">
        <f t="shared" si="8"/>
        <v>73281409</v>
      </c>
      <c r="W42" s="100">
        <f t="shared" si="8"/>
        <v>330167770</v>
      </c>
      <c r="X42" s="100">
        <f t="shared" si="8"/>
        <v>259825764</v>
      </c>
      <c r="Y42" s="100">
        <f t="shared" si="8"/>
        <v>70342006</v>
      </c>
      <c r="Z42" s="137">
        <f>+IF(X42&lt;&gt;0,+(Y42/X42)*100,0)</f>
        <v>27.072760190171135</v>
      </c>
      <c r="AA42" s="153">
        <f>SUM(AA43:AA46)</f>
        <v>278817864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411444380</v>
      </c>
      <c r="D44" s="155"/>
      <c r="E44" s="156">
        <v>243993208</v>
      </c>
      <c r="F44" s="60">
        <v>261405446</v>
      </c>
      <c r="G44" s="60">
        <v>4716733</v>
      </c>
      <c r="H44" s="60">
        <v>19686409</v>
      </c>
      <c r="I44" s="60">
        <v>14840205</v>
      </c>
      <c r="J44" s="60">
        <v>39243347</v>
      </c>
      <c r="K44" s="60">
        <v>11660867</v>
      </c>
      <c r="L44" s="60">
        <v>34750451</v>
      </c>
      <c r="M44" s="60">
        <v>35861518</v>
      </c>
      <c r="N44" s="60">
        <v>82272836</v>
      </c>
      <c r="O44" s="60">
        <v>24672097</v>
      </c>
      <c r="P44" s="60">
        <v>27737190</v>
      </c>
      <c r="Q44" s="60">
        <v>69395060</v>
      </c>
      <c r="R44" s="60">
        <v>121804347</v>
      </c>
      <c r="S44" s="60">
        <v>14327884</v>
      </c>
      <c r="T44" s="60">
        <v>9151124</v>
      </c>
      <c r="U44" s="60">
        <v>46650669</v>
      </c>
      <c r="V44" s="60">
        <v>70129677</v>
      </c>
      <c r="W44" s="60">
        <v>313450207</v>
      </c>
      <c r="X44" s="60">
        <v>238952211</v>
      </c>
      <c r="Y44" s="60">
        <v>74497996</v>
      </c>
      <c r="Z44" s="140">
        <v>31.18</v>
      </c>
      <c r="AA44" s="155">
        <v>261405446</v>
      </c>
    </row>
    <row r="45" spans="1:27" ht="12.75">
      <c r="A45" s="138" t="s">
        <v>91</v>
      </c>
      <c r="B45" s="136"/>
      <c r="C45" s="157">
        <v>16238548</v>
      </c>
      <c r="D45" s="157"/>
      <c r="E45" s="158">
        <v>18433553</v>
      </c>
      <c r="F45" s="159">
        <v>17412418</v>
      </c>
      <c r="G45" s="159">
        <v>1204585</v>
      </c>
      <c r="H45" s="159">
        <v>1431569</v>
      </c>
      <c r="I45" s="159">
        <v>1374171</v>
      </c>
      <c r="J45" s="159">
        <v>4010325</v>
      </c>
      <c r="K45" s="159">
        <v>1268820</v>
      </c>
      <c r="L45" s="159">
        <v>2601687</v>
      </c>
      <c r="M45" s="159">
        <v>1990386</v>
      </c>
      <c r="N45" s="159">
        <v>5860893</v>
      </c>
      <c r="O45" s="159">
        <v>1515280</v>
      </c>
      <c r="P45" s="159">
        <v>933514</v>
      </c>
      <c r="Q45" s="159">
        <v>1245819</v>
      </c>
      <c r="R45" s="159">
        <v>3694613</v>
      </c>
      <c r="S45" s="159">
        <v>995080</v>
      </c>
      <c r="T45" s="159">
        <v>886023</v>
      </c>
      <c r="U45" s="159">
        <v>1270629</v>
      </c>
      <c r="V45" s="159">
        <v>3151732</v>
      </c>
      <c r="W45" s="159">
        <v>16717563</v>
      </c>
      <c r="X45" s="159">
        <v>20873553</v>
      </c>
      <c r="Y45" s="159">
        <v>-4155990</v>
      </c>
      <c r="Z45" s="141">
        <v>-19.91</v>
      </c>
      <c r="AA45" s="157">
        <v>17412418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542580080</v>
      </c>
      <c r="D48" s="168">
        <f>+D28+D32+D38+D42+D47</f>
        <v>0</v>
      </c>
      <c r="E48" s="169">
        <f t="shared" si="9"/>
        <v>394348398</v>
      </c>
      <c r="F48" s="73">
        <f t="shared" si="9"/>
        <v>402519066</v>
      </c>
      <c r="G48" s="73">
        <f t="shared" si="9"/>
        <v>14389423</v>
      </c>
      <c r="H48" s="73">
        <f t="shared" si="9"/>
        <v>30216298</v>
      </c>
      <c r="I48" s="73">
        <f t="shared" si="9"/>
        <v>25834530</v>
      </c>
      <c r="J48" s="73">
        <f t="shared" si="9"/>
        <v>70440251</v>
      </c>
      <c r="K48" s="73">
        <f t="shared" si="9"/>
        <v>19967691</v>
      </c>
      <c r="L48" s="73">
        <f t="shared" si="9"/>
        <v>48245860</v>
      </c>
      <c r="M48" s="73">
        <f t="shared" si="9"/>
        <v>52343722</v>
      </c>
      <c r="N48" s="73">
        <f t="shared" si="9"/>
        <v>120557273</v>
      </c>
      <c r="O48" s="73">
        <f t="shared" si="9"/>
        <v>33890672</v>
      </c>
      <c r="P48" s="73">
        <f t="shared" si="9"/>
        <v>35941964</v>
      </c>
      <c r="Q48" s="73">
        <f t="shared" si="9"/>
        <v>76520970</v>
      </c>
      <c r="R48" s="73">
        <f t="shared" si="9"/>
        <v>146353606</v>
      </c>
      <c r="S48" s="73">
        <f t="shared" si="9"/>
        <v>22766031</v>
      </c>
      <c r="T48" s="73">
        <f t="shared" si="9"/>
        <v>17311392</v>
      </c>
      <c r="U48" s="73">
        <f t="shared" si="9"/>
        <v>58416083</v>
      </c>
      <c r="V48" s="73">
        <f t="shared" si="9"/>
        <v>98493506</v>
      </c>
      <c r="W48" s="73">
        <f t="shared" si="9"/>
        <v>435844636</v>
      </c>
      <c r="X48" s="73">
        <f t="shared" si="9"/>
        <v>396106245</v>
      </c>
      <c r="Y48" s="73">
        <f t="shared" si="9"/>
        <v>39738391</v>
      </c>
      <c r="Z48" s="170">
        <f>+IF(X48&lt;&gt;0,+(Y48/X48)*100,0)</f>
        <v>10.032255613642244</v>
      </c>
      <c r="AA48" s="168">
        <f>+AA28+AA32+AA38+AA42+AA47</f>
        <v>402519066</v>
      </c>
    </row>
    <row r="49" spans="1:27" ht="12.75">
      <c r="A49" s="148" t="s">
        <v>49</v>
      </c>
      <c r="B49" s="149"/>
      <c r="C49" s="171">
        <f aca="true" t="shared" si="10" ref="C49:Y49">+C25-C48</f>
        <v>237138882</v>
      </c>
      <c r="D49" s="171">
        <f>+D25-D48</f>
        <v>0</v>
      </c>
      <c r="E49" s="172">
        <f t="shared" si="10"/>
        <v>319745844</v>
      </c>
      <c r="F49" s="173">
        <f t="shared" si="10"/>
        <v>323028384</v>
      </c>
      <c r="G49" s="173">
        <f t="shared" si="10"/>
        <v>97518254</v>
      </c>
      <c r="H49" s="173">
        <f t="shared" si="10"/>
        <v>11811536</v>
      </c>
      <c r="I49" s="173">
        <f t="shared" si="10"/>
        <v>32453649</v>
      </c>
      <c r="J49" s="173">
        <f t="shared" si="10"/>
        <v>141783439</v>
      </c>
      <c r="K49" s="173">
        <f t="shared" si="10"/>
        <v>5758996</v>
      </c>
      <c r="L49" s="173">
        <f t="shared" si="10"/>
        <v>-38228376</v>
      </c>
      <c r="M49" s="173">
        <f t="shared" si="10"/>
        <v>75308533</v>
      </c>
      <c r="N49" s="173">
        <f t="shared" si="10"/>
        <v>42839153</v>
      </c>
      <c r="O49" s="173">
        <f t="shared" si="10"/>
        <v>-11761456</v>
      </c>
      <c r="P49" s="173">
        <f t="shared" si="10"/>
        <v>-19365853</v>
      </c>
      <c r="Q49" s="173">
        <f t="shared" si="10"/>
        <v>28791652</v>
      </c>
      <c r="R49" s="173">
        <f t="shared" si="10"/>
        <v>-2335657</v>
      </c>
      <c r="S49" s="173">
        <f t="shared" si="10"/>
        <v>10663724</v>
      </c>
      <c r="T49" s="173">
        <f t="shared" si="10"/>
        <v>22442313</v>
      </c>
      <c r="U49" s="173">
        <f t="shared" si="10"/>
        <v>15677075</v>
      </c>
      <c r="V49" s="173">
        <f t="shared" si="10"/>
        <v>48783112</v>
      </c>
      <c r="W49" s="173">
        <f t="shared" si="10"/>
        <v>231070047</v>
      </c>
      <c r="X49" s="173">
        <f>IF(F25=F48,0,X25-X48)</f>
        <v>-57504851</v>
      </c>
      <c r="Y49" s="173">
        <f t="shared" si="10"/>
        <v>288574898</v>
      </c>
      <c r="Z49" s="174">
        <f>+IF(X49&lt;&gt;0,+(Y49/X49)*100,0)</f>
        <v>-501.8270510778299</v>
      </c>
      <c r="AA49" s="171">
        <f>+AA25-AA48</f>
        <v>323028384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34890167</v>
      </c>
      <c r="D8" s="155">
        <v>0</v>
      </c>
      <c r="E8" s="156">
        <v>39568801</v>
      </c>
      <c r="F8" s="60">
        <v>34648022</v>
      </c>
      <c r="G8" s="60">
        <v>-147031</v>
      </c>
      <c r="H8" s="60">
        <v>2876736</v>
      </c>
      <c r="I8" s="60">
        <v>3227374</v>
      </c>
      <c r="J8" s="60">
        <v>5957079</v>
      </c>
      <c r="K8" s="60">
        <v>766366</v>
      </c>
      <c r="L8" s="60">
        <v>79383</v>
      </c>
      <c r="M8" s="60">
        <v>607351</v>
      </c>
      <c r="N8" s="60">
        <v>1453100</v>
      </c>
      <c r="O8" s="60">
        <v>9818175</v>
      </c>
      <c r="P8" s="60">
        <v>2913945</v>
      </c>
      <c r="Q8" s="60">
        <v>3199125</v>
      </c>
      <c r="R8" s="60">
        <v>15931245</v>
      </c>
      <c r="S8" s="60">
        <v>2561119</v>
      </c>
      <c r="T8" s="60">
        <v>2668869</v>
      </c>
      <c r="U8" s="60">
        <v>3296682</v>
      </c>
      <c r="V8" s="60">
        <v>8526670</v>
      </c>
      <c r="W8" s="60">
        <v>31868094</v>
      </c>
      <c r="X8" s="60">
        <v>39568800</v>
      </c>
      <c r="Y8" s="60">
        <v>-7700706</v>
      </c>
      <c r="Z8" s="140">
        <v>-19.46</v>
      </c>
      <c r="AA8" s="155">
        <v>34648022</v>
      </c>
    </row>
    <row r="9" spans="1:27" ht="12.75">
      <c r="A9" s="183" t="s">
        <v>105</v>
      </c>
      <c r="B9" s="182"/>
      <c r="C9" s="155">
        <v>9319270</v>
      </c>
      <c r="D9" s="155">
        <v>0</v>
      </c>
      <c r="E9" s="156">
        <v>11571000</v>
      </c>
      <c r="F9" s="60">
        <v>11261058</v>
      </c>
      <c r="G9" s="60">
        <v>-29696</v>
      </c>
      <c r="H9" s="60">
        <v>713399</v>
      </c>
      <c r="I9" s="60">
        <v>725246</v>
      </c>
      <c r="J9" s="60">
        <v>1408949</v>
      </c>
      <c r="K9" s="60">
        <v>2392387</v>
      </c>
      <c r="L9" s="60">
        <v>790730</v>
      </c>
      <c r="M9" s="60">
        <v>928758</v>
      </c>
      <c r="N9" s="60">
        <v>4111875</v>
      </c>
      <c r="O9" s="60">
        <v>820033</v>
      </c>
      <c r="P9" s="60">
        <v>904860</v>
      </c>
      <c r="Q9" s="60">
        <v>936161</v>
      </c>
      <c r="R9" s="60">
        <v>2661054</v>
      </c>
      <c r="S9" s="60">
        <v>783608</v>
      </c>
      <c r="T9" s="60">
        <v>-435660</v>
      </c>
      <c r="U9" s="60">
        <v>1493580</v>
      </c>
      <c r="V9" s="60">
        <v>1841528</v>
      </c>
      <c r="W9" s="60">
        <v>10023406</v>
      </c>
      <c r="X9" s="60">
        <v>11571000</v>
      </c>
      <c r="Y9" s="60">
        <v>-1547594</v>
      </c>
      <c r="Z9" s="140">
        <v>-13.37</v>
      </c>
      <c r="AA9" s="155">
        <v>11261058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473359</v>
      </c>
      <c r="D12" s="155">
        <v>0</v>
      </c>
      <c r="E12" s="156">
        <v>659855</v>
      </c>
      <c r="F12" s="60">
        <v>521198</v>
      </c>
      <c r="G12" s="60">
        <v>67847</v>
      </c>
      <c r="H12" s="60">
        <v>29732</v>
      </c>
      <c r="I12" s="60">
        <v>34433</v>
      </c>
      <c r="J12" s="60">
        <v>132012</v>
      </c>
      <c r="K12" s="60">
        <v>60092</v>
      </c>
      <c r="L12" s="60">
        <v>33657</v>
      </c>
      <c r="M12" s="60">
        <v>34838</v>
      </c>
      <c r="N12" s="60">
        <v>128587</v>
      </c>
      <c r="O12" s="60">
        <v>34012</v>
      </c>
      <c r="P12" s="60">
        <v>34012</v>
      </c>
      <c r="Q12" s="60">
        <v>34284</v>
      </c>
      <c r="R12" s="60">
        <v>102308</v>
      </c>
      <c r="S12" s="60">
        <v>35110</v>
      </c>
      <c r="T12" s="60">
        <v>34588</v>
      </c>
      <c r="U12" s="60">
        <v>35102</v>
      </c>
      <c r="V12" s="60">
        <v>104800</v>
      </c>
      <c r="W12" s="60">
        <v>467707</v>
      </c>
      <c r="X12" s="60">
        <v>659855</v>
      </c>
      <c r="Y12" s="60">
        <v>-192148</v>
      </c>
      <c r="Z12" s="140">
        <v>-29.12</v>
      </c>
      <c r="AA12" s="155">
        <v>521198</v>
      </c>
    </row>
    <row r="13" spans="1:27" ht="12.75">
      <c r="A13" s="181" t="s">
        <v>109</v>
      </c>
      <c r="B13" s="185"/>
      <c r="C13" s="155">
        <v>8007817</v>
      </c>
      <c r="D13" s="155">
        <v>0</v>
      </c>
      <c r="E13" s="156">
        <v>6934486</v>
      </c>
      <c r="F13" s="60">
        <v>8007817</v>
      </c>
      <c r="G13" s="60">
        <v>310556</v>
      </c>
      <c r="H13" s="60">
        <v>881728</v>
      </c>
      <c r="I13" s="60">
        <v>1018059</v>
      </c>
      <c r="J13" s="60">
        <v>2210343</v>
      </c>
      <c r="K13" s="60">
        <v>1068857</v>
      </c>
      <c r="L13" s="60">
        <v>1197600</v>
      </c>
      <c r="M13" s="60">
        <v>960279</v>
      </c>
      <c r="N13" s="60">
        <v>3226736</v>
      </c>
      <c r="O13" s="60">
        <v>1415772</v>
      </c>
      <c r="P13" s="60">
        <v>1264298</v>
      </c>
      <c r="Q13" s="60">
        <v>1249682</v>
      </c>
      <c r="R13" s="60">
        <v>3929752</v>
      </c>
      <c r="S13" s="60">
        <v>1249874</v>
      </c>
      <c r="T13" s="60">
        <v>1214182</v>
      </c>
      <c r="U13" s="60">
        <v>44731</v>
      </c>
      <c r="V13" s="60">
        <v>2508787</v>
      </c>
      <c r="W13" s="60">
        <v>11875618</v>
      </c>
      <c r="X13" s="60">
        <v>6934488</v>
      </c>
      <c r="Y13" s="60">
        <v>4941130</v>
      </c>
      <c r="Z13" s="140">
        <v>71.25</v>
      </c>
      <c r="AA13" s="155">
        <v>8007817</v>
      </c>
    </row>
    <row r="14" spans="1:27" ht="12.75">
      <c r="A14" s="181" t="s">
        <v>110</v>
      </c>
      <c r="B14" s="185"/>
      <c r="C14" s="155">
        <v>19920325</v>
      </c>
      <c r="D14" s="155">
        <v>0</v>
      </c>
      <c r="E14" s="156">
        <v>10987300</v>
      </c>
      <c r="F14" s="60">
        <v>12517536</v>
      </c>
      <c r="G14" s="60">
        <v>1737596</v>
      </c>
      <c r="H14" s="60">
        <v>1801490</v>
      </c>
      <c r="I14" s="60">
        <v>832053</v>
      </c>
      <c r="J14" s="60">
        <v>4371139</v>
      </c>
      <c r="K14" s="60">
        <v>850399</v>
      </c>
      <c r="L14" s="60">
        <v>865315</v>
      </c>
      <c r="M14" s="60">
        <v>908225</v>
      </c>
      <c r="N14" s="60">
        <v>2623939</v>
      </c>
      <c r="O14" s="60">
        <v>920410</v>
      </c>
      <c r="P14" s="60">
        <v>919924</v>
      </c>
      <c r="Q14" s="60">
        <v>968344</v>
      </c>
      <c r="R14" s="60">
        <v>2808678</v>
      </c>
      <c r="S14" s="60">
        <v>962238</v>
      </c>
      <c r="T14" s="60">
        <v>-127404</v>
      </c>
      <c r="U14" s="60">
        <v>998520</v>
      </c>
      <c r="V14" s="60">
        <v>1833354</v>
      </c>
      <c r="W14" s="60">
        <v>11637110</v>
      </c>
      <c r="X14" s="60">
        <v>10987296</v>
      </c>
      <c r="Y14" s="60">
        <v>649814</v>
      </c>
      <c r="Z14" s="140">
        <v>5.91</v>
      </c>
      <c r="AA14" s="155">
        <v>12517536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335924904</v>
      </c>
      <c r="D19" s="155">
        <v>0</v>
      </c>
      <c r="E19" s="156">
        <v>268573000</v>
      </c>
      <c r="F19" s="60">
        <v>271759390</v>
      </c>
      <c r="G19" s="60">
        <v>109885755</v>
      </c>
      <c r="H19" s="60">
        <v>867014</v>
      </c>
      <c r="I19" s="60">
        <v>1263664</v>
      </c>
      <c r="J19" s="60">
        <v>112016433</v>
      </c>
      <c r="K19" s="60">
        <v>398441</v>
      </c>
      <c r="L19" s="60">
        <v>1687807</v>
      </c>
      <c r="M19" s="60">
        <v>88421402</v>
      </c>
      <c r="N19" s="60">
        <v>90507650</v>
      </c>
      <c r="O19" s="60">
        <v>735710</v>
      </c>
      <c r="P19" s="60">
        <v>289980</v>
      </c>
      <c r="Q19" s="60">
        <v>66381404</v>
      </c>
      <c r="R19" s="60">
        <v>67407094</v>
      </c>
      <c r="S19" s="60">
        <v>700863</v>
      </c>
      <c r="T19" s="60">
        <v>551895</v>
      </c>
      <c r="U19" s="60">
        <v>120432</v>
      </c>
      <c r="V19" s="60">
        <v>1373190</v>
      </c>
      <c r="W19" s="60">
        <v>271304367</v>
      </c>
      <c r="X19" s="60">
        <v>268573000</v>
      </c>
      <c r="Y19" s="60">
        <v>2731367</v>
      </c>
      <c r="Z19" s="140">
        <v>1.02</v>
      </c>
      <c r="AA19" s="155">
        <v>271759390</v>
      </c>
    </row>
    <row r="20" spans="1:27" ht="12.75">
      <c r="A20" s="181" t="s">
        <v>35</v>
      </c>
      <c r="B20" s="185"/>
      <c r="C20" s="155">
        <v>275964</v>
      </c>
      <c r="D20" s="155">
        <v>0</v>
      </c>
      <c r="E20" s="156">
        <v>306954</v>
      </c>
      <c r="F20" s="54">
        <v>157429</v>
      </c>
      <c r="G20" s="54">
        <v>0</v>
      </c>
      <c r="H20" s="54">
        <v>18756</v>
      </c>
      <c r="I20" s="54">
        <v>10264</v>
      </c>
      <c r="J20" s="54">
        <v>29020</v>
      </c>
      <c r="K20" s="54">
        <v>18488</v>
      </c>
      <c r="L20" s="54">
        <v>2149</v>
      </c>
      <c r="M20" s="54">
        <v>98563</v>
      </c>
      <c r="N20" s="54">
        <v>119200</v>
      </c>
      <c r="O20" s="54">
        <v>0</v>
      </c>
      <c r="P20" s="54">
        <v>0</v>
      </c>
      <c r="Q20" s="54">
        <v>42457</v>
      </c>
      <c r="R20" s="54">
        <v>42457</v>
      </c>
      <c r="S20" s="54">
        <v>20482</v>
      </c>
      <c r="T20" s="54">
        <v>1184</v>
      </c>
      <c r="U20" s="54">
        <v>11053</v>
      </c>
      <c r="V20" s="54">
        <v>32719</v>
      </c>
      <c r="W20" s="54">
        <v>223396</v>
      </c>
      <c r="X20" s="54">
        <v>306948</v>
      </c>
      <c r="Y20" s="54">
        <v>-83552</v>
      </c>
      <c r="Z20" s="184">
        <v>-27.22</v>
      </c>
      <c r="AA20" s="130">
        <v>157429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408811806</v>
      </c>
      <c r="D22" s="188">
        <f>SUM(D5:D21)</f>
        <v>0</v>
      </c>
      <c r="E22" s="189">
        <f t="shared" si="0"/>
        <v>338601396</v>
      </c>
      <c r="F22" s="190">
        <f t="shared" si="0"/>
        <v>338872450</v>
      </c>
      <c r="G22" s="190">
        <f t="shared" si="0"/>
        <v>111825027</v>
      </c>
      <c r="H22" s="190">
        <f t="shared" si="0"/>
        <v>7188855</v>
      </c>
      <c r="I22" s="190">
        <f t="shared" si="0"/>
        <v>7111093</v>
      </c>
      <c r="J22" s="190">
        <f t="shared" si="0"/>
        <v>126124975</v>
      </c>
      <c r="K22" s="190">
        <f t="shared" si="0"/>
        <v>5555030</v>
      </c>
      <c r="L22" s="190">
        <f t="shared" si="0"/>
        <v>4656641</v>
      </c>
      <c r="M22" s="190">
        <f t="shared" si="0"/>
        <v>91959416</v>
      </c>
      <c r="N22" s="190">
        <f t="shared" si="0"/>
        <v>102171087</v>
      </c>
      <c r="O22" s="190">
        <f t="shared" si="0"/>
        <v>13744112</v>
      </c>
      <c r="P22" s="190">
        <f t="shared" si="0"/>
        <v>6327019</v>
      </c>
      <c r="Q22" s="190">
        <f t="shared" si="0"/>
        <v>72811457</v>
      </c>
      <c r="R22" s="190">
        <f t="shared" si="0"/>
        <v>92882588</v>
      </c>
      <c r="S22" s="190">
        <f t="shared" si="0"/>
        <v>6313294</v>
      </c>
      <c r="T22" s="190">
        <f t="shared" si="0"/>
        <v>3907654</v>
      </c>
      <c r="U22" s="190">
        <f t="shared" si="0"/>
        <v>6000100</v>
      </c>
      <c r="V22" s="190">
        <f t="shared" si="0"/>
        <v>16221048</v>
      </c>
      <c r="W22" s="190">
        <f t="shared" si="0"/>
        <v>337399698</v>
      </c>
      <c r="X22" s="190">
        <f t="shared" si="0"/>
        <v>338601387</v>
      </c>
      <c r="Y22" s="190">
        <f t="shared" si="0"/>
        <v>-1201689</v>
      </c>
      <c r="Z22" s="191">
        <f>+IF(X22&lt;&gt;0,+(Y22/X22)*100,0)</f>
        <v>-0.35489783743856906</v>
      </c>
      <c r="AA22" s="188">
        <f>SUM(AA5:AA21)</f>
        <v>338872450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112559892</v>
      </c>
      <c r="D25" s="155">
        <v>0</v>
      </c>
      <c r="E25" s="156">
        <v>123908353</v>
      </c>
      <c r="F25" s="60">
        <v>116088854</v>
      </c>
      <c r="G25" s="60">
        <v>8287658</v>
      </c>
      <c r="H25" s="60">
        <v>9424475</v>
      </c>
      <c r="I25" s="60">
        <v>8573469</v>
      </c>
      <c r="J25" s="60">
        <v>26285602</v>
      </c>
      <c r="K25" s="60">
        <v>8444667</v>
      </c>
      <c r="L25" s="60">
        <v>13799478</v>
      </c>
      <c r="M25" s="60">
        <v>8589866</v>
      </c>
      <c r="N25" s="60">
        <v>30834011</v>
      </c>
      <c r="O25" s="60">
        <v>8887221</v>
      </c>
      <c r="P25" s="60">
        <v>8726955</v>
      </c>
      <c r="Q25" s="60">
        <v>8879289</v>
      </c>
      <c r="R25" s="60">
        <v>26493465</v>
      </c>
      <c r="S25" s="60">
        <v>8863183</v>
      </c>
      <c r="T25" s="60">
        <v>9094758</v>
      </c>
      <c r="U25" s="60">
        <v>9176190</v>
      </c>
      <c r="V25" s="60">
        <v>27134131</v>
      </c>
      <c r="W25" s="60">
        <v>110747209</v>
      </c>
      <c r="X25" s="60">
        <v>123908350</v>
      </c>
      <c r="Y25" s="60">
        <v>-13161141</v>
      </c>
      <c r="Z25" s="140">
        <v>-10.62</v>
      </c>
      <c r="AA25" s="155">
        <v>116088854</v>
      </c>
    </row>
    <row r="26" spans="1:27" ht="12.75">
      <c r="A26" s="183" t="s">
        <v>38</v>
      </c>
      <c r="B26" s="182"/>
      <c r="C26" s="155">
        <v>4245599</v>
      </c>
      <c r="D26" s="155">
        <v>0</v>
      </c>
      <c r="E26" s="156">
        <v>4474298</v>
      </c>
      <c r="F26" s="60">
        <v>3504276</v>
      </c>
      <c r="G26" s="60">
        <v>339758</v>
      </c>
      <c r="H26" s="60">
        <v>231179</v>
      </c>
      <c r="I26" s="60">
        <v>378276</v>
      </c>
      <c r="J26" s="60">
        <v>949213</v>
      </c>
      <c r="K26" s="60">
        <v>238460</v>
      </c>
      <c r="L26" s="60">
        <v>239092</v>
      </c>
      <c r="M26" s="60">
        <v>239378</v>
      </c>
      <c r="N26" s="60">
        <v>716930</v>
      </c>
      <c r="O26" s="60">
        <v>238460</v>
      </c>
      <c r="P26" s="60">
        <v>238460</v>
      </c>
      <c r="Q26" s="60">
        <v>238460</v>
      </c>
      <c r="R26" s="60">
        <v>715380</v>
      </c>
      <c r="S26" s="60">
        <v>228373</v>
      </c>
      <c r="T26" s="60">
        <v>249363</v>
      </c>
      <c r="U26" s="60">
        <v>383351</v>
      </c>
      <c r="V26" s="60">
        <v>861087</v>
      </c>
      <c r="W26" s="60">
        <v>3242610</v>
      </c>
      <c r="X26" s="60">
        <v>4474301</v>
      </c>
      <c r="Y26" s="60">
        <v>-1231691</v>
      </c>
      <c r="Z26" s="140">
        <v>-27.53</v>
      </c>
      <c r="AA26" s="155">
        <v>3504276</v>
      </c>
    </row>
    <row r="27" spans="1:27" ht="12.75">
      <c r="A27" s="183" t="s">
        <v>118</v>
      </c>
      <c r="B27" s="182"/>
      <c r="C27" s="155">
        <v>30932106</v>
      </c>
      <c r="D27" s="155">
        <v>0</v>
      </c>
      <c r="E27" s="156">
        <v>35114704</v>
      </c>
      <c r="F27" s="60">
        <v>20000000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22907930</v>
      </c>
      <c r="R27" s="60">
        <v>22907930</v>
      </c>
      <c r="S27" s="60">
        <v>0</v>
      </c>
      <c r="T27" s="60">
        <v>0</v>
      </c>
      <c r="U27" s="60">
        <v>0</v>
      </c>
      <c r="V27" s="60">
        <v>0</v>
      </c>
      <c r="W27" s="60">
        <v>22907930</v>
      </c>
      <c r="X27" s="60">
        <v>35114700</v>
      </c>
      <c r="Y27" s="60">
        <v>-12206770</v>
      </c>
      <c r="Z27" s="140">
        <v>-34.76</v>
      </c>
      <c r="AA27" s="155">
        <v>20000000</v>
      </c>
    </row>
    <row r="28" spans="1:27" ht="12.75">
      <c r="A28" s="183" t="s">
        <v>39</v>
      </c>
      <c r="B28" s="182"/>
      <c r="C28" s="155">
        <v>63042926</v>
      </c>
      <c r="D28" s="155">
        <v>0</v>
      </c>
      <c r="E28" s="156">
        <v>58043842</v>
      </c>
      <c r="F28" s="60">
        <v>57978133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29029023</v>
      </c>
      <c r="N28" s="60">
        <v>29029023</v>
      </c>
      <c r="O28" s="60">
        <v>319098</v>
      </c>
      <c r="P28" s="60">
        <v>1906679</v>
      </c>
      <c r="Q28" s="60">
        <v>-1502214</v>
      </c>
      <c r="R28" s="60">
        <v>723563</v>
      </c>
      <c r="S28" s="60">
        <v>306790</v>
      </c>
      <c r="T28" s="60">
        <v>562753</v>
      </c>
      <c r="U28" s="60">
        <v>22657163</v>
      </c>
      <c r="V28" s="60">
        <v>23526706</v>
      </c>
      <c r="W28" s="60">
        <v>53279292</v>
      </c>
      <c r="X28" s="60">
        <v>58043846</v>
      </c>
      <c r="Y28" s="60">
        <v>-4764554</v>
      </c>
      <c r="Z28" s="140">
        <v>-8.21</v>
      </c>
      <c r="AA28" s="155">
        <v>57978133</v>
      </c>
    </row>
    <row r="29" spans="1:27" ht="12.75">
      <c r="A29" s="183" t="s">
        <v>40</v>
      </c>
      <c r="B29" s="182"/>
      <c r="C29" s="155">
        <v>3067434</v>
      </c>
      <c r="D29" s="155">
        <v>0</v>
      </c>
      <c r="E29" s="156">
        <v>600810</v>
      </c>
      <c r="F29" s="60">
        <v>600809</v>
      </c>
      <c r="G29" s="60">
        <v>50283</v>
      </c>
      <c r="H29" s="60">
        <v>52586</v>
      </c>
      <c r="I29" s="60">
        <v>43607</v>
      </c>
      <c r="J29" s="60">
        <v>146476</v>
      </c>
      <c r="K29" s="60">
        <v>167579</v>
      </c>
      <c r="L29" s="60">
        <v>35089</v>
      </c>
      <c r="M29" s="60">
        <v>30790</v>
      </c>
      <c r="N29" s="60">
        <v>233458</v>
      </c>
      <c r="O29" s="60">
        <v>28230</v>
      </c>
      <c r="P29" s="60">
        <v>0</v>
      </c>
      <c r="Q29" s="60">
        <v>39567</v>
      </c>
      <c r="R29" s="60">
        <v>67797</v>
      </c>
      <c r="S29" s="60">
        <v>12459</v>
      </c>
      <c r="T29" s="60">
        <v>190174</v>
      </c>
      <c r="U29" s="60">
        <v>4475</v>
      </c>
      <c r="V29" s="60">
        <v>207108</v>
      </c>
      <c r="W29" s="60">
        <v>654839</v>
      </c>
      <c r="X29" s="60">
        <v>600804</v>
      </c>
      <c r="Y29" s="60">
        <v>54035</v>
      </c>
      <c r="Z29" s="140">
        <v>8.99</v>
      </c>
      <c r="AA29" s="155">
        <v>600809</v>
      </c>
    </row>
    <row r="30" spans="1:27" ht="12.75">
      <c r="A30" s="183" t="s">
        <v>119</v>
      </c>
      <c r="B30" s="182"/>
      <c r="C30" s="155">
        <v>11366985</v>
      </c>
      <c r="D30" s="155">
        <v>0</v>
      </c>
      <c r="E30" s="156">
        <v>18000000</v>
      </c>
      <c r="F30" s="60">
        <v>13126630</v>
      </c>
      <c r="G30" s="60">
        <v>0</v>
      </c>
      <c r="H30" s="60">
        <v>988187</v>
      </c>
      <c r="I30" s="60">
        <v>1110323</v>
      </c>
      <c r="J30" s="60">
        <v>2098510</v>
      </c>
      <c r="K30" s="60">
        <v>1032980</v>
      </c>
      <c r="L30" s="60">
        <v>1116088</v>
      </c>
      <c r="M30" s="60">
        <v>1054901</v>
      </c>
      <c r="N30" s="60">
        <v>3203969</v>
      </c>
      <c r="O30" s="60">
        <v>1260836</v>
      </c>
      <c r="P30" s="60">
        <v>1147826</v>
      </c>
      <c r="Q30" s="60">
        <v>1372918</v>
      </c>
      <c r="R30" s="60">
        <v>3781580</v>
      </c>
      <c r="S30" s="60">
        <v>1293046</v>
      </c>
      <c r="T30" s="60">
        <v>1410531</v>
      </c>
      <c r="U30" s="60">
        <v>1293881</v>
      </c>
      <c r="V30" s="60">
        <v>3997458</v>
      </c>
      <c r="W30" s="60">
        <v>13081517</v>
      </c>
      <c r="X30" s="60">
        <v>18000000</v>
      </c>
      <c r="Y30" s="60">
        <v>-4918483</v>
      </c>
      <c r="Z30" s="140">
        <v>-27.32</v>
      </c>
      <c r="AA30" s="155">
        <v>13126630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101189924</v>
      </c>
      <c r="D32" s="155">
        <v>0</v>
      </c>
      <c r="E32" s="156">
        <v>60306008</v>
      </c>
      <c r="F32" s="60">
        <v>131334957</v>
      </c>
      <c r="G32" s="60">
        <v>1227160</v>
      </c>
      <c r="H32" s="60">
        <v>13887186</v>
      </c>
      <c r="I32" s="60">
        <v>9303078</v>
      </c>
      <c r="J32" s="60">
        <v>24417424</v>
      </c>
      <c r="K32" s="60">
        <v>5457518</v>
      </c>
      <c r="L32" s="60">
        <v>27749262</v>
      </c>
      <c r="M32" s="60">
        <v>7128903</v>
      </c>
      <c r="N32" s="60">
        <v>40335683</v>
      </c>
      <c r="O32" s="60">
        <v>18803427</v>
      </c>
      <c r="P32" s="60">
        <v>21129241</v>
      </c>
      <c r="Q32" s="60">
        <v>12738593</v>
      </c>
      <c r="R32" s="60">
        <v>52671261</v>
      </c>
      <c r="S32" s="60">
        <v>8508607</v>
      </c>
      <c r="T32" s="60">
        <v>2521158</v>
      </c>
      <c r="U32" s="60">
        <v>20112889</v>
      </c>
      <c r="V32" s="60">
        <v>31142654</v>
      </c>
      <c r="W32" s="60">
        <v>148567022</v>
      </c>
      <c r="X32" s="60">
        <v>60306012</v>
      </c>
      <c r="Y32" s="60">
        <v>88261010</v>
      </c>
      <c r="Z32" s="140">
        <v>146.36</v>
      </c>
      <c r="AA32" s="155">
        <v>131334957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216175214</v>
      </c>
      <c r="D34" s="155">
        <v>0</v>
      </c>
      <c r="E34" s="156">
        <v>93900383</v>
      </c>
      <c r="F34" s="60">
        <v>59885407</v>
      </c>
      <c r="G34" s="60">
        <v>4484564</v>
      </c>
      <c r="H34" s="60">
        <v>5632685</v>
      </c>
      <c r="I34" s="60">
        <v>6425777</v>
      </c>
      <c r="J34" s="60">
        <v>16543026</v>
      </c>
      <c r="K34" s="60">
        <v>4626487</v>
      </c>
      <c r="L34" s="60">
        <v>5306851</v>
      </c>
      <c r="M34" s="60">
        <v>6270861</v>
      </c>
      <c r="N34" s="60">
        <v>16204199</v>
      </c>
      <c r="O34" s="60">
        <v>4353400</v>
      </c>
      <c r="P34" s="60">
        <v>2792803</v>
      </c>
      <c r="Q34" s="60">
        <v>31846427</v>
      </c>
      <c r="R34" s="60">
        <v>38992630</v>
      </c>
      <c r="S34" s="60">
        <v>3553573</v>
      </c>
      <c r="T34" s="60">
        <v>3282655</v>
      </c>
      <c r="U34" s="60">
        <v>4788134</v>
      </c>
      <c r="V34" s="60">
        <v>11624362</v>
      </c>
      <c r="W34" s="60">
        <v>83364217</v>
      </c>
      <c r="X34" s="60">
        <v>93900384</v>
      </c>
      <c r="Y34" s="60">
        <v>-10536167</v>
      </c>
      <c r="Z34" s="140">
        <v>-11.22</v>
      </c>
      <c r="AA34" s="155">
        <v>59885407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542580080</v>
      </c>
      <c r="D36" s="188">
        <f>SUM(D25:D35)</f>
        <v>0</v>
      </c>
      <c r="E36" s="189">
        <f t="shared" si="1"/>
        <v>394348398</v>
      </c>
      <c r="F36" s="190">
        <f t="shared" si="1"/>
        <v>402519066</v>
      </c>
      <c r="G36" s="190">
        <f t="shared" si="1"/>
        <v>14389423</v>
      </c>
      <c r="H36" s="190">
        <f t="shared" si="1"/>
        <v>30216298</v>
      </c>
      <c r="I36" s="190">
        <f t="shared" si="1"/>
        <v>25834530</v>
      </c>
      <c r="J36" s="190">
        <f t="shared" si="1"/>
        <v>70440251</v>
      </c>
      <c r="K36" s="190">
        <f t="shared" si="1"/>
        <v>19967691</v>
      </c>
      <c r="L36" s="190">
        <f t="shared" si="1"/>
        <v>48245860</v>
      </c>
      <c r="M36" s="190">
        <f t="shared" si="1"/>
        <v>52343722</v>
      </c>
      <c r="N36" s="190">
        <f t="shared" si="1"/>
        <v>120557273</v>
      </c>
      <c r="O36" s="190">
        <f t="shared" si="1"/>
        <v>33890672</v>
      </c>
      <c r="P36" s="190">
        <f t="shared" si="1"/>
        <v>35941964</v>
      </c>
      <c r="Q36" s="190">
        <f t="shared" si="1"/>
        <v>76520970</v>
      </c>
      <c r="R36" s="190">
        <f t="shared" si="1"/>
        <v>146353606</v>
      </c>
      <c r="S36" s="190">
        <f t="shared" si="1"/>
        <v>22766031</v>
      </c>
      <c r="T36" s="190">
        <f t="shared" si="1"/>
        <v>17311392</v>
      </c>
      <c r="U36" s="190">
        <f t="shared" si="1"/>
        <v>58416083</v>
      </c>
      <c r="V36" s="190">
        <f t="shared" si="1"/>
        <v>98493506</v>
      </c>
      <c r="W36" s="190">
        <f t="shared" si="1"/>
        <v>435844636</v>
      </c>
      <c r="X36" s="190">
        <f t="shared" si="1"/>
        <v>394348397</v>
      </c>
      <c r="Y36" s="190">
        <f t="shared" si="1"/>
        <v>41496239</v>
      </c>
      <c r="Z36" s="191">
        <f>+IF(X36&lt;&gt;0,+(Y36/X36)*100,0)</f>
        <v>10.522735559642708</v>
      </c>
      <c r="AA36" s="188">
        <f>SUM(AA25:AA35)</f>
        <v>402519066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-133768274</v>
      </c>
      <c r="D38" s="199">
        <f>+D22-D36</f>
        <v>0</v>
      </c>
      <c r="E38" s="200">
        <f t="shared" si="2"/>
        <v>-55747002</v>
      </c>
      <c r="F38" s="106">
        <f t="shared" si="2"/>
        <v>-63646616</v>
      </c>
      <c r="G38" s="106">
        <f t="shared" si="2"/>
        <v>97435604</v>
      </c>
      <c r="H38" s="106">
        <f t="shared" si="2"/>
        <v>-23027443</v>
      </c>
      <c r="I38" s="106">
        <f t="shared" si="2"/>
        <v>-18723437</v>
      </c>
      <c r="J38" s="106">
        <f t="shared" si="2"/>
        <v>55684724</v>
      </c>
      <c r="K38" s="106">
        <f t="shared" si="2"/>
        <v>-14412661</v>
      </c>
      <c r="L38" s="106">
        <f t="shared" si="2"/>
        <v>-43589219</v>
      </c>
      <c r="M38" s="106">
        <f t="shared" si="2"/>
        <v>39615694</v>
      </c>
      <c r="N38" s="106">
        <f t="shared" si="2"/>
        <v>-18386186</v>
      </c>
      <c r="O38" s="106">
        <f t="shared" si="2"/>
        <v>-20146560</v>
      </c>
      <c r="P38" s="106">
        <f t="shared" si="2"/>
        <v>-29614945</v>
      </c>
      <c r="Q38" s="106">
        <f t="shared" si="2"/>
        <v>-3709513</v>
      </c>
      <c r="R38" s="106">
        <f t="shared" si="2"/>
        <v>-53471018</v>
      </c>
      <c r="S38" s="106">
        <f t="shared" si="2"/>
        <v>-16452737</v>
      </c>
      <c r="T38" s="106">
        <f t="shared" si="2"/>
        <v>-13403738</v>
      </c>
      <c r="U38" s="106">
        <f t="shared" si="2"/>
        <v>-52415983</v>
      </c>
      <c r="V38" s="106">
        <f t="shared" si="2"/>
        <v>-82272458</v>
      </c>
      <c r="W38" s="106">
        <f t="shared" si="2"/>
        <v>-98444938</v>
      </c>
      <c r="X38" s="106">
        <f>IF(F22=F36,0,X22-X36)</f>
        <v>-55747010</v>
      </c>
      <c r="Y38" s="106">
        <f t="shared" si="2"/>
        <v>-42697928</v>
      </c>
      <c r="Z38" s="201">
        <f>+IF(X38&lt;&gt;0,+(Y38/X38)*100,0)</f>
        <v>76.59231948045286</v>
      </c>
      <c r="AA38" s="199">
        <f>+AA22-AA36</f>
        <v>-63646616</v>
      </c>
    </row>
    <row r="39" spans="1:27" ht="12.75">
      <c r="A39" s="181" t="s">
        <v>46</v>
      </c>
      <c r="B39" s="185"/>
      <c r="C39" s="155">
        <v>370907156</v>
      </c>
      <c r="D39" s="155">
        <v>0</v>
      </c>
      <c r="E39" s="156">
        <v>373735000</v>
      </c>
      <c r="F39" s="60">
        <v>373735000</v>
      </c>
      <c r="G39" s="60">
        <v>82650</v>
      </c>
      <c r="H39" s="60">
        <v>34838979</v>
      </c>
      <c r="I39" s="60">
        <v>51177086</v>
      </c>
      <c r="J39" s="60">
        <v>86098715</v>
      </c>
      <c r="K39" s="60">
        <v>20110599</v>
      </c>
      <c r="L39" s="60">
        <v>5360843</v>
      </c>
      <c r="M39" s="60">
        <v>35644479</v>
      </c>
      <c r="N39" s="60">
        <v>61115921</v>
      </c>
      <c r="O39" s="60">
        <v>8272568</v>
      </c>
      <c r="P39" s="60">
        <v>10334092</v>
      </c>
      <c r="Q39" s="60">
        <v>33066665</v>
      </c>
      <c r="R39" s="60">
        <v>51673325</v>
      </c>
      <c r="S39" s="60">
        <v>27116461</v>
      </c>
      <c r="T39" s="60">
        <v>35773095</v>
      </c>
      <c r="U39" s="60">
        <v>68093058</v>
      </c>
      <c r="V39" s="60">
        <v>130982614</v>
      </c>
      <c r="W39" s="60">
        <v>329870575</v>
      </c>
      <c r="X39" s="60">
        <v>373735144</v>
      </c>
      <c r="Y39" s="60">
        <v>-43864569</v>
      </c>
      <c r="Z39" s="140">
        <v>-11.74</v>
      </c>
      <c r="AA39" s="155">
        <v>373735000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1757846</v>
      </c>
      <c r="F41" s="60">
        <v>12940000</v>
      </c>
      <c r="G41" s="202">
        <v>0</v>
      </c>
      <c r="H41" s="202">
        <v>0</v>
      </c>
      <c r="I41" s="202">
        <v>0</v>
      </c>
      <c r="J41" s="60">
        <v>0</v>
      </c>
      <c r="K41" s="202">
        <v>61058</v>
      </c>
      <c r="L41" s="202">
        <v>0</v>
      </c>
      <c r="M41" s="60">
        <v>48360</v>
      </c>
      <c r="N41" s="202">
        <v>109418</v>
      </c>
      <c r="O41" s="202">
        <v>112536</v>
      </c>
      <c r="P41" s="202">
        <v>-85000</v>
      </c>
      <c r="Q41" s="60">
        <v>-565500</v>
      </c>
      <c r="R41" s="202">
        <v>-537964</v>
      </c>
      <c r="S41" s="202">
        <v>0</v>
      </c>
      <c r="T41" s="60">
        <v>72956</v>
      </c>
      <c r="U41" s="202">
        <v>0</v>
      </c>
      <c r="V41" s="202">
        <v>72956</v>
      </c>
      <c r="W41" s="202">
        <v>-355590</v>
      </c>
      <c r="X41" s="60">
        <v>1757848</v>
      </c>
      <c r="Y41" s="202">
        <v>-2113438</v>
      </c>
      <c r="Z41" s="203">
        <v>-120.23</v>
      </c>
      <c r="AA41" s="204">
        <v>12940000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237138882</v>
      </c>
      <c r="D42" s="206">
        <f>SUM(D38:D41)</f>
        <v>0</v>
      </c>
      <c r="E42" s="207">
        <f t="shared" si="3"/>
        <v>319745844</v>
      </c>
      <c r="F42" s="88">
        <f t="shared" si="3"/>
        <v>323028384</v>
      </c>
      <c r="G42" s="88">
        <f t="shared" si="3"/>
        <v>97518254</v>
      </c>
      <c r="H42" s="88">
        <f t="shared" si="3"/>
        <v>11811536</v>
      </c>
      <c r="I42" s="88">
        <f t="shared" si="3"/>
        <v>32453649</v>
      </c>
      <c r="J42" s="88">
        <f t="shared" si="3"/>
        <v>141783439</v>
      </c>
      <c r="K42" s="88">
        <f t="shared" si="3"/>
        <v>5758996</v>
      </c>
      <c r="L42" s="88">
        <f t="shared" si="3"/>
        <v>-38228376</v>
      </c>
      <c r="M42" s="88">
        <f t="shared" si="3"/>
        <v>75308533</v>
      </c>
      <c r="N42" s="88">
        <f t="shared" si="3"/>
        <v>42839153</v>
      </c>
      <c r="O42" s="88">
        <f t="shared" si="3"/>
        <v>-11761456</v>
      </c>
      <c r="P42" s="88">
        <f t="shared" si="3"/>
        <v>-19365853</v>
      </c>
      <c r="Q42" s="88">
        <f t="shared" si="3"/>
        <v>28791652</v>
      </c>
      <c r="R42" s="88">
        <f t="shared" si="3"/>
        <v>-2335657</v>
      </c>
      <c r="S42" s="88">
        <f t="shared" si="3"/>
        <v>10663724</v>
      </c>
      <c r="T42" s="88">
        <f t="shared" si="3"/>
        <v>22442313</v>
      </c>
      <c r="U42" s="88">
        <f t="shared" si="3"/>
        <v>15677075</v>
      </c>
      <c r="V42" s="88">
        <f t="shared" si="3"/>
        <v>48783112</v>
      </c>
      <c r="W42" s="88">
        <f t="shared" si="3"/>
        <v>231070047</v>
      </c>
      <c r="X42" s="88">
        <f t="shared" si="3"/>
        <v>319745982</v>
      </c>
      <c r="Y42" s="88">
        <f t="shared" si="3"/>
        <v>-88675935</v>
      </c>
      <c r="Z42" s="208">
        <f>+IF(X42&lt;&gt;0,+(Y42/X42)*100,0)</f>
        <v>-27.733244510325072</v>
      </c>
      <c r="AA42" s="206">
        <f>SUM(AA38:AA41)</f>
        <v>323028384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237138882</v>
      </c>
      <c r="D44" s="210">
        <f>+D42-D43</f>
        <v>0</v>
      </c>
      <c r="E44" s="211">
        <f t="shared" si="4"/>
        <v>319745844</v>
      </c>
      <c r="F44" s="77">
        <f t="shared" si="4"/>
        <v>323028384</v>
      </c>
      <c r="G44" s="77">
        <f t="shared" si="4"/>
        <v>97518254</v>
      </c>
      <c r="H44" s="77">
        <f t="shared" si="4"/>
        <v>11811536</v>
      </c>
      <c r="I44" s="77">
        <f t="shared" si="4"/>
        <v>32453649</v>
      </c>
      <c r="J44" s="77">
        <f t="shared" si="4"/>
        <v>141783439</v>
      </c>
      <c r="K44" s="77">
        <f t="shared" si="4"/>
        <v>5758996</v>
      </c>
      <c r="L44" s="77">
        <f t="shared" si="4"/>
        <v>-38228376</v>
      </c>
      <c r="M44" s="77">
        <f t="shared" si="4"/>
        <v>75308533</v>
      </c>
      <c r="N44" s="77">
        <f t="shared" si="4"/>
        <v>42839153</v>
      </c>
      <c r="O44" s="77">
        <f t="shared" si="4"/>
        <v>-11761456</v>
      </c>
      <c r="P44" s="77">
        <f t="shared" si="4"/>
        <v>-19365853</v>
      </c>
      <c r="Q44" s="77">
        <f t="shared" si="4"/>
        <v>28791652</v>
      </c>
      <c r="R44" s="77">
        <f t="shared" si="4"/>
        <v>-2335657</v>
      </c>
      <c r="S44" s="77">
        <f t="shared" si="4"/>
        <v>10663724</v>
      </c>
      <c r="T44" s="77">
        <f t="shared" si="4"/>
        <v>22442313</v>
      </c>
      <c r="U44" s="77">
        <f t="shared" si="4"/>
        <v>15677075</v>
      </c>
      <c r="V44" s="77">
        <f t="shared" si="4"/>
        <v>48783112</v>
      </c>
      <c r="W44" s="77">
        <f t="shared" si="4"/>
        <v>231070047</v>
      </c>
      <c r="X44" s="77">
        <f t="shared" si="4"/>
        <v>319745982</v>
      </c>
      <c r="Y44" s="77">
        <f t="shared" si="4"/>
        <v>-88675935</v>
      </c>
      <c r="Z44" s="212">
        <f>+IF(X44&lt;&gt;0,+(Y44/X44)*100,0)</f>
        <v>-27.733244510325072</v>
      </c>
      <c r="AA44" s="210">
        <f>+AA42-AA43</f>
        <v>323028384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237138882</v>
      </c>
      <c r="D46" s="206">
        <f>SUM(D44:D45)</f>
        <v>0</v>
      </c>
      <c r="E46" s="207">
        <f t="shared" si="5"/>
        <v>319745844</v>
      </c>
      <c r="F46" s="88">
        <f t="shared" si="5"/>
        <v>323028384</v>
      </c>
      <c r="G46" s="88">
        <f t="shared" si="5"/>
        <v>97518254</v>
      </c>
      <c r="H46" s="88">
        <f t="shared" si="5"/>
        <v>11811536</v>
      </c>
      <c r="I46" s="88">
        <f t="shared" si="5"/>
        <v>32453649</v>
      </c>
      <c r="J46" s="88">
        <f t="shared" si="5"/>
        <v>141783439</v>
      </c>
      <c r="K46" s="88">
        <f t="shared" si="5"/>
        <v>5758996</v>
      </c>
      <c r="L46" s="88">
        <f t="shared" si="5"/>
        <v>-38228376</v>
      </c>
      <c r="M46" s="88">
        <f t="shared" si="5"/>
        <v>75308533</v>
      </c>
      <c r="N46" s="88">
        <f t="shared" si="5"/>
        <v>42839153</v>
      </c>
      <c r="O46" s="88">
        <f t="shared" si="5"/>
        <v>-11761456</v>
      </c>
      <c r="P46" s="88">
        <f t="shared" si="5"/>
        <v>-19365853</v>
      </c>
      <c r="Q46" s="88">
        <f t="shared" si="5"/>
        <v>28791652</v>
      </c>
      <c r="R46" s="88">
        <f t="shared" si="5"/>
        <v>-2335657</v>
      </c>
      <c r="S46" s="88">
        <f t="shared" si="5"/>
        <v>10663724</v>
      </c>
      <c r="T46" s="88">
        <f t="shared" si="5"/>
        <v>22442313</v>
      </c>
      <c r="U46" s="88">
        <f t="shared" si="5"/>
        <v>15677075</v>
      </c>
      <c r="V46" s="88">
        <f t="shared" si="5"/>
        <v>48783112</v>
      </c>
      <c r="W46" s="88">
        <f t="shared" si="5"/>
        <v>231070047</v>
      </c>
      <c r="X46" s="88">
        <f t="shared" si="5"/>
        <v>319745982</v>
      </c>
      <c r="Y46" s="88">
        <f t="shared" si="5"/>
        <v>-88675935</v>
      </c>
      <c r="Z46" s="208">
        <f>+IF(X46&lt;&gt;0,+(Y46/X46)*100,0)</f>
        <v>-27.733244510325072</v>
      </c>
      <c r="AA46" s="206">
        <f>SUM(AA44:AA45)</f>
        <v>323028384</v>
      </c>
    </row>
    <row r="47" spans="1:27" ht="12.75">
      <c r="A47" s="214" t="s">
        <v>48</v>
      </c>
      <c r="B47" s="185"/>
      <c r="C47" s="157">
        <v>-38207401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198931481</v>
      </c>
      <c r="D48" s="217">
        <f>SUM(D46:D47)</f>
        <v>0</v>
      </c>
      <c r="E48" s="218">
        <f t="shared" si="6"/>
        <v>319745844</v>
      </c>
      <c r="F48" s="219">
        <f t="shared" si="6"/>
        <v>323028384</v>
      </c>
      <c r="G48" s="219">
        <f t="shared" si="6"/>
        <v>97518254</v>
      </c>
      <c r="H48" s="220">
        <f t="shared" si="6"/>
        <v>11811536</v>
      </c>
      <c r="I48" s="220">
        <f t="shared" si="6"/>
        <v>32453649</v>
      </c>
      <c r="J48" s="220">
        <f t="shared" si="6"/>
        <v>141783439</v>
      </c>
      <c r="K48" s="220">
        <f t="shared" si="6"/>
        <v>5758996</v>
      </c>
      <c r="L48" s="220">
        <f t="shared" si="6"/>
        <v>-38228376</v>
      </c>
      <c r="M48" s="219">
        <f t="shared" si="6"/>
        <v>75308533</v>
      </c>
      <c r="N48" s="219">
        <f t="shared" si="6"/>
        <v>42839153</v>
      </c>
      <c r="O48" s="220">
        <f t="shared" si="6"/>
        <v>-11761456</v>
      </c>
      <c r="P48" s="220">
        <f t="shared" si="6"/>
        <v>-19365853</v>
      </c>
      <c r="Q48" s="220">
        <f t="shared" si="6"/>
        <v>28791652</v>
      </c>
      <c r="R48" s="220">
        <f t="shared" si="6"/>
        <v>-2335657</v>
      </c>
      <c r="S48" s="220">
        <f t="shared" si="6"/>
        <v>10663724</v>
      </c>
      <c r="T48" s="219">
        <f t="shared" si="6"/>
        <v>22442313</v>
      </c>
      <c r="U48" s="219">
        <f t="shared" si="6"/>
        <v>15677075</v>
      </c>
      <c r="V48" s="220">
        <f t="shared" si="6"/>
        <v>48783112</v>
      </c>
      <c r="W48" s="220">
        <f t="shared" si="6"/>
        <v>231070047</v>
      </c>
      <c r="X48" s="220">
        <f t="shared" si="6"/>
        <v>319745982</v>
      </c>
      <c r="Y48" s="220">
        <f t="shared" si="6"/>
        <v>-88675935</v>
      </c>
      <c r="Z48" s="221">
        <f>+IF(X48&lt;&gt;0,+(Y48/X48)*100,0)</f>
        <v>-27.733244510325072</v>
      </c>
      <c r="AA48" s="222">
        <f>SUM(AA46:AA47)</f>
        <v>323028384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6816963</v>
      </c>
      <c r="D5" s="153">
        <f>SUM(D6:D8)</f>
        <v>0</v>
      </c>
      <c r="E5" s="154">
        <f t="shared" si="0"/>
        <v>645000</v>
      </c>
      <c r="F5" s="100">
        <f t="shared" si="0"/>
        <v>2890000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109418</v>
      </c>
      <c r="N5" s="100">
        <f t="shared" si="0"/>
        <v>109418</v>
      </c>
      <c r="O5" s="100">
        <f t="shared" si="0"/>
        <v>112536</v>
      </c>
      <c r="P5" s="100">
        <f t="shared" si="0"/>
        <v>0</v>
      </c>
      <c r="Q5" s="100">
        <f t="shared" si="0"/>
        <v>207000</v>
      </c>
      <c r="R5" s="100">
        <f t="shared" si="0"/>
        <v>319536</v>
      </c>
      <c r="S5" s="100">
        <f t="shared" si="0"/>
        <v>0</v>
      </c>
      <c r="T5" s="100">
        <f t="shared" si="0"/>
        <v>72956</v>
      </c>
      <c r="U5" s="100">
        <f t="shared" si="0"/>
        <v>0</v>
      </c>
      <c r="V5" s="100">
        <f t="shared" si="0"/>
        <v>72956</v>
      </c>
      <c r="W5" s="100">
        <f t="shared" si="0"/>
        <v>501910</v>
      </c>
      <c r="X5" s="100">
        <f t="shared" si="0"/>
        <v>645000</v>
      </c>
      <c r="Y5" s="100">
        <f t="shared" si="0"/>
        <v>-143090</v>
      </c>
      <c r="Z5" s="137">
        <f>+IF(X5&lt;&gt;0,+(Y5/X5)*100,0)</f>
        <v>-22.184496124031007</v>
      </c>
      <c r="AA5" s="153">
        <f>SUM(AA6:AA8)</f>
        <v>2890000</v>
      </c>
    </row>
    <row r="6" spans="1:27" ht="12.75">
      <c r="A6" s="138" t="s">
        <v>75</v>
      </c>
      <c r="B6" s="136"/>
      <c r="C6" s="155"/>
      <c r="D6" s="155"/>
      <c r="E6" s="156">
        <v>45000</v>
      </c>
      <c r="F6" s="60">
        <v>2610000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45000</v>
      </c>
      <c r="Y6" s="60">
        <v>-45000</v>
      </c>
      <c r="Z6" s="140">
        <v>-100</v>
      </c>
      <c r="AA6" s="62">
        <v>2610000</v>
      </c>
    </row>
    <row r="7" spans="1:27" ht="12.75">
      <c r="A7" s="138" t="s">
        <v>76</v>
      </c>
      <c r="B7" s="136"/>
      <c r="C7" s="157"/>
      <c r="D7" s="157"/>
      <c r="E7" s="158">
        <v>100000</v>
      </c>
      <c r="F7" s="159">
        <v>30000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100000</v>
      </c>
      <c r="Y7" s="159">
        <v>-100000</v>
      </c>
      <c r="Z7" s="141">
        <v>-100</v>
      </c>
      <c r="AA7" s="225">
        <v>30000</v>
      </c>
    </row>
    <row r="8" spans="1:27" ht="12.75">
      <c r="A8" s="138" t="s">
        <v>77</v>
      </c>
      <c r="B8" s="136"/>
      <c r="C8" s="155">
        <v>6816963</v>
      </c>
      <c r="D8" s="155"/>
      <c r="E8" s="156">
        <v>500000</v>
      </c>
      <c r="F8" s="60">
        <v>250000</v>
      </c>
      <c r="G8" s="60"/>
      <c r="H8" s="60"/>
      <c r="I8" s="60"/>
      <c r="J8" s="60"/>
      <c r="K8" s="60"/>
      <c r="L8" s="60"/>
      <c r="M8" s="60">
        <v>109418</v>
      </c>
      <c r="N8" s="60">
        <v>109418</v>
      </c>
      <c r="O8" s="60">
        <v>112536</v>
      </c>
      <c r="P8" s="60"/>
      <c r="Q8" s="60">
        <v>207000</v>
      </c>
      <c r="R8" s="60">
        <v>319536</v>
      </c>
      <c r="S8" s="60"/>
      <c r="T8" s="60">
        <v>72956</v>
      </c>
      <c r="U8" s="60"/>
      <c r="V8" s="60">
        <v>72956</v>
      </c>
      <c r="W8" s="60">
        <v>501910</v>
      </c>
      <c r="X8" s="60">
        <v>500000</v>
      </c>
      <c r="Y8" s="60">
        <v>1910</v>
      </c>
      <c r="Z8" s="140">
        <v>0.38</v>
      </c>
      <c r="AA8" s="62">
        <v>250000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34551147</v>
      </c>
      <c r="F9" s="100">
        <f t="shared" si="1"/>
        <v>33888147</v>
      </c>
      <c r="G9" s="100">
        <f t="shared" si="1"/>
        <v>0</v>
      </c>
      <c r="H9" s="100">
        <f t="shared" si="1"/>
        <v>3400910</v>
      </c>
      <c r="I9" s="100">
        <f t="shared" si="1"/>
        <v>2595339</v>
      </c>
      <c r="J9" s="100">
        <f t="shared" si="1"/>
        <v>5996249</v>
      </c>
      <c r="K9" s="100">
        <f t="shared" si="1"/>
        <v>0</v>
      </c>
      <c r="L9" s="100">
        <f t="shared" si="1"/>
        <v>0</v>
      </c>
      <c r="M9" s="100">
        <f t="shared" si="1"/>
        <v>6711836</v>
      </c>
      <c r="N9" s="100">
        <f t="shared" si="1"/>
        <v>6711836</v>
      </c>
      <c r="O9" s="100">
        <f t="shared" si="1"/>
        <v>0</v>
      </c>
      <c r="P9" s="100">
        <f t="shared" si="1"/>
        <v>0</v>
      </c>
      <c r="Q9" s="100">
        <f t="shared" si="1"/>
        <v>1743855</v>
      </c>
      <c r="R9" s="100">
        <f t="shared" si="1"/>
        <v>1743855</v>
      </c>
      <c r="S9" s="100">
        <f t="shared" si="1"/>
        <v>0</v>
      </c>
      <c r="T9" s="100">
        <f t="shared" si="1"/>
        <v>2053201</v>
      </c>
      <c r="U9" s="100">
        <f t="shared" si="1"/>
        <v>0</v>
      </c>
      <c r="V9" s="100">
        <f t="shared" si="1"/>
        <v>2053201</v>
      </c>
      <c r="W9" s="100">
        <f t="shared" si="1"/>
        <v>16505141</v>
      </c>
      <c r="X9" s="100">
        <f t="shared" si="1"/>
        <v>34551152</v>
      </c>
      <c r="Y9" s="100">
        <f t="shared" si="1"/>
        <v>-18046011</v>
      </c>
      <c r="Z9" s="137">
        <f>+IF(X9&lt;&gt;0,+(Y9/X9)*100,0)</f>
        <v>-52.22983881984601</v>
      </c>
      <c r="AA9" s="102">
        <f>SUM(AA10:AA14)</f>
        <v>33888147</v>
      </c>
    </row>
    <row r="10" spans="1:27" ht="12.75">
      <c r="A10" s="138" t="s">
        <v>79</v>
      </c>
      <c r="B10" s="136"/>
      <c r="C10" s="155"/>
      <c r="D10" s="155"/>
      <c r="E10" s="156">
        <v>34551147</v>
      </c>
      <c r="F10" s="60">
        <v>33888147</v>
      </c>
      <c r="G10" s="60"/>
      <c r="H10" s="60">
        <v>3400910</v>
      </c>
      <c r="I10" s="60">
        <v>2595339</v>
      </c>
      <c r="J10" s="60">
        <v>5996249</v>
      </c>
      <c r="K10" s="60"/>
      <c r="L10" s="60"/>
      <c r="M10" s="60">
        <v>6711836</v>
      </c>
      <c r="N10" s="60">
        <v>6711836</v>
      </c>
      <c r="O10" s="60"/>
      <c r="P10" s="60"/>
      <c r="Q10" s="60">
        <v>1743855</v>
      </c>
      <c r="R10" s="60">
        <v>1743855</v>
      </c>
      <c r="S10" s="60"/>
      <c r="T10" s="60">
        <v>2053201</v>
      </c>
      <c r="U10" s="60"/>
      <c r="V10" s="60">
        <v>2053201</v>
      </c>
      <c r="W10" s="60">
        <v>16505141</v>
      </c>
      <c r="X10" s="60">
        <v>34551152</v>
      </c>
      <c r="Y10" s="60">
        <v>-18046011</v>
      </c>
      <c r="Z10" s="140">
        <v>-52.23</v>
      </c>
      <c r="AA10" s="62">
        <v>33888147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309846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309846</v>
      </c>
      <c r="Y15" s="100">
        <f t="shared" si="2"/>
        <v>-309846</v>
      </c>
      <c r="Z15" s="137">
        <f>+IF(X15&lt;&gt;0,+(Y15/X15)*100,0)</f>
        <v>-100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>
        <v>309846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309846</v>
      </c>
      <c r="Y16" s="60">
        <v>-309846</v>
      </c>
      <c r="Z16" s="140">
        <v>-100</v>
      </c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297376552</v>
      </c>
      <c r="D19" s="153">
        <f>SUM(D20:D23)</f>
        <v>0</v>
      </c>
      <c r="E19" s="154">
        <f t="shared" si="3"/>
        <v>339987000</v>
      </c>
      <c r="F19" s="100">
        <f t="shared" si="3"/>
        <v>349897000</v>
      </c>
      <c r="G19" s="100">
        <f t="shared" si="3"/>
        <v>82650</v>
      </c>
      <c r="H19" s="100">
        <f t="shared" si="3"/>
        <v>31438069</v>
      </c>
      <c r="I19" s="100">
        <f t="shared" si="3"/>
        <v>48581747</v>
      </c>
      <c r="J19" s="100">
        <f t="shared" si="3"/>
        <v>80102466</v>
      </c>
      <c r="K19" s="100">
        <f t="shared" si="3"/>
        <v>20110599</v>
      </c>
      <c r="L19" s="100">
        <f t="shared" si="3"/>
        <v>5360843</v>
      </c>
      <c r="M19" s="100">
        <f t="shared" si="3"/>
        <v>28932643</v>
      </c>
      <c r="N19" s="100">
        <f t="shared" si="3"/>
        <v>54404085</v>
      </c>
      <c r="O19" s="100">
        <f t="shared" si="3"/>
        <v>8272569</v>
      </c>
      <c r="P19" s="100">
        <f t="shared" si="3"/>
        <v>10334092</v>
      </c>
      <c r="Q19" s="100">
        <f t="shared" si="3"/>
        <v>31322672</v>
      </c>
      <c r="R19" s="100">
        <f t="shared" si="3"/>
        <v>49929333</v>
      </c>
      <c r="S19" s="100">
        <f t="shared" si="3"/>
        <v>27116461</v>
      </c>
      <c r="T19" s="100">
        <f t="shared" si="3"/>
        <v>33719894</v>
      </c>
      <c r="U19" s="100">
        <f t="shared" si="3"/>
        <v>75403421</v>
      </c>
      <c r="V19" s="100">
        <f t="shared" si="3"/>
        <v>136239776</v>
      </c>
      <c r="W19" s="100">
        <f t="shared" si="3"/>
        <v>320675660</v>
      </c>
      <c r="X19" s="100">
        <f t="shared" si="3"/>
        <v>339987002</v>
      </c>
      <c r="Y19" s="100">
        <f t="shared" si="3"/>
        <v>-19311342</v>
      </c>
      <c r="Z19" s="137">
        <f>+IF(X19&lt;&gt;0,+(Y19/X19)*100,0)</f>
        <v>-5.680023614549829</v>
      </c>
      <c r="AA19" s="102">
        <f>SUM(AA20:AA23)</f>
        <v>349897000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297376552</v>
      </c>
      <c r="D21" s="155"/>
      <c r="E21" s="156">
        <v>293760000</v>
      </c>
      <c r="F21" s="60">
        <v>303715000</v>
      </c>
      <c r="G21" s="60"/>
      <c r="H21" s="60">
        <v>21808759</v>
      </c>
      <c r="I21" s="60">
        <v>45864863</v>
      </c>
      <c r="J21" s="60">
        <v>67673622</v>
      </c>
      <c r="K21" s="60">
        <v>16462586</v>
      </c>
      <c r="L21" s="60">
        <v>5275330</v>
      </c>
      <c r="M21" s="60">
        <v>22407130</v>
      </c>
      <c r="N21" s="60">
        <v>44145046</v>
      </c>
      <c r="O21" s="60">
        <v>2935555</v>
      </c>
      <c r="P21" s="60">
        <v>9995821</v>
      </c>
      <c r="Q21" s="60">
        <v>18781152</v>
      </c>
      <c r="R21" s="60">
        <v>31712528</v>
      </c>
      <c r="S21" s="60">
        <v>19353515</v>
      </c>
      <c r="T21" s="60">
        <v>27102136</v>
      </c>
      <c r="U21" s="60">
        <v>60013878</v>
      </c>
      <c r="V21" s="60">
        <v>106469529</v>
      </c>
      <c r="W21" s="60">
        <v>250000725</v>
      </c>
      <c r="X21" s="60">
        <v>293759998</v>
      </c>
      <c r="Y21" s="60">
        <v>-43759273</v>
      </c>
      <c r="Z21" s="140">
        <v>-14.9</v>
      </c>
      <c r="AA21" s="62">
        <v>303715000</v>
      </c>
    </row>
    <row r="22" spans="1:27" ht="12.75">
      <c r="A22" s="138" t="s">
        <v>91</v>
      </c>
      <c r="B22" s="136"/>
      <c r="C22" s="157"/>
      <c r="D22" s="157"/>
      <c r="E22" s="158">
        <v>46227000</v>
      </c>
      <c r="F22" s="159">
        <v>46182000</v>
      </c>
      <c r="G22" s="159">
        <v>82650</v>
      </c>
      <c r="H22" s="159">
        <v>9629310</v>
      </c>
      <c r="I22" s="159">
        <v>2716884</v>
      </c>
      <c r="J22" s="159">
        <v>12428844</v>
      </c>
      <c r="K22" s="159">
        <v>3648013</v>
      </c>
      <c r="L22" s="159">
        <v>85513</v>
      </c>
      <c r="M22" s="159">
        <v>6525513</v>
      </c>
      <c r="N22" s="159">
        <v>10259039</v>
      </c>
      <c r="O22" s="159">
        <v>5337014</v>
      </c>
      <c r="P22" s="159">
        <v>338271</v>
      </c>
      <c r="Q22" s="159">
        <v>12541520</v>
      </c>
      <c r="R22" s="159">
        <v>18216805</v>
      </c>
      <c r="S22" s="159">
        <v>7762946</v>
      </c>
      <c r="T22" s="159">
        <v>6617758</v>
      </c>
      <c r="U22" s="159">
        <v>15389543</v>
      </c>
      <c r="V22" s="159">
        <v>29770247</v>
      </c>
      <c r="W22" s="159">
        <v>70674935</v>
      </c>
      <c r="X22" s="159">
        <v>46227004</v>
      </c>
      <c r="Y22" s="159">
        <v>24447931</v>
      </c>
      <c r="Z22" s="141">
        <v>52.89</v>
      </c>
      <c r="AA22" s="225">
        <v>46182000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304193515</v>
      </c>
      <c r="D25" s="217">
        <f>+D5+D9+D15+D19+D24</f>
        <v>0</v>
      </c>
      <c r="E25" s="230">
        <f t="shared" si="4"/>
        <v>375492993</v>
      </c>
      <c r="F25" s="219">
        <f t="shared" si="4"/>
        <v>386675147</v>
      </c>
      <c r="G25" s="219">
        <f t="shared" si="4"/>
        <v>82650</v>
      </c>
      <c r="H25" s="219">
        <f t="shared" si="4"/>
        <v>34838979</v>
      </c>
      <c r="I25" s="219">
        <f t="shared" si="4"/>
        <v>51177086</v>
      </c>
      <c r="J25" s="219">
        <f t="shared" si="4"/>
        <v>86098715</v>
      </c>
      <c r="K25" s="219">
        <f t="shared" si="4"/>
        <v>20110599</v>
      </c>
      <c r="L25" s="219">
        <f t="shared" si="4"/>
        <v>5360843</v>
      </c>
      <c r="M25" s="219">
        <f t="shared" si="4"/>
        <v>35753897</v>
      </c>
      <c r="N25" s="219">
        <f t="shared" si="4"/>
        <v>61225339</v>
      </c>
      <c r="O25" s="219">
        <f t="shared" si="4"/>
        <v>8385105</v>
      </c>
      <c r="P25" s="219">
        <f t="shared" si="4"/>
        <v>10334092</v>
      </c>
      <c r="Q25" s="219">
        <f t="shared" si="4"/>
        <v>33273527</v>
      </c>
      <c r="R25" s="219">
        <f t="shared" si="4"/>
        <v>51992724</v>
      </c>
      <c r="S25" s="219">
        <f t="shared" si="4"/>
        <v>27116461</v>
      </c>
      <c r="T25" s="219">
        <f t="shared" si="4"/>
        <v>35846051</v>
      </c>
      <c r="U25" s="219">
        <f t="shared" si="4"/>
        <v>75403421</v>
      </c>
      <c r="V25" s="219">
        <f t="shared" si="4"/>
        <v>138365933</v>
      </c>
      <c r="W25" s="219">
        <f t="shared" si="4"/>
        <v>337682711</v>
      </c>
      <c r="X25" s="219">
        <f t="shared" si="4"/>
        <v>375493000</v>
      </c>
      <c r="Y25" s="219">
        <f t="shared" si="4"/>
        <v>-37810289</v>
      </c>
      <c r="Z25" s="231">
        <f>+IF(X25&lt;&gt;0,+(Y25/X25)*100,0)</f>
        <v>-10.069505689853072</v>
      </c>
      <c r="AA25" s="232">
        <f>+AA5+AA9+AA15+AA19+AA24</f>
        <v>386675147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289080519</v>
      </c>
      <c r="D28" s="155"/>
      <c r="E28" s="156">
        <v>373735147</v>
      </c>
      <c r="F28" s="60">
        <v>373735147</v>
      </c>
      <c r="G28" s="60">
        <v>82650</v>
      </c>
      <c r="H28" s="60">
        <v>34838979</v>
      </c>
      <c r="I28" s="60">
        <v>51177086</v>
      </c>
      <c r="J28" s="60">
        <v>86098715</v>
      </c>
      <c r="K28" s="60">
        <v>20110599</v>
      </c>
      <c r="L28" s="60">
        <v>5360843</v>
      </c>
      <c r="M28" s="60">
        <v>35644479</v>
      </c>
      <c r="N28" s="60">
        <v>61115921</v>
      </c>
      <c r="O28" s="60">
        <v>8272569</v>
      </c>
      <c r="P28" s="60">
        <v>10334092</v>
      </c>
      <c r="Q28" s="60">
        <v>33066527</v>
      </c>
      <c r="R28" s="60">
        <v>51673188</v>
      </c>
      <c r="S28" s="60">
        <v>27116461</v>
      </c>
      <c r="T28" s="60">
        <v>35773095</v>
      </c>
      <c r="U28" s="60">
        <v>75403421</v>
      </c>
      <c r="V28" s="60">
        <v>138292977</v>
      </c>
      <c r="W28" s="60">
        <v>337180801</v>
      </c>
      <c r="X28" s="60">
        <v>373735144</v>
      </c>
      <c r="Y28" s="60">
        <v>-36554343</v>
      </c>
      <c r="Z28" s="140">
        <v>-9.78</v>
      </c>
      <c r="AA28" s="155">
        <v>373735147</v>
      </c>
    </row>
    <row r="29" spans="1:27" ht="12.75">
      <c r="A29" s="234" t="s">
        <v>134</v>
      </c>
      <c r="B29" s="136"/>
      <c r="C29" s="155">
        <v>8296033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297376552</v>
      </c>
      <c r="D32" s="210">
        <f>SUM(D28:D31)</f>
        <v>0</v>
      </c>
      <c r="E32" s="211">
        <f t="shared" si="5"/>
        <v>373735147</v>
      </c>
      <c r="F32" s="77">
        <f t="shared" si="5"/>
        <v>373735147</v>
      </c>
      <c r="G32" s="77">
        <f t="shared" si="5"/>
        <v>82650</v>
      </c>
      <c r="H32" s="77">
        <f t="shared" si="5"/>
        <v>34838979</v>
      </c>
      <c r="I32" s="77">
        <f t="shared" si="5"/>
        <v>51177086</v>
      </c>
      <c r="J32" s="77">
        <f t="shared" si="5"/>
        <v>86098715</v>
      </c>
      <c r="K32" s="77">
        <f t="shared" si="5"/>
        <v>20110599</v>
      </c>
      <c r="L32" s="77">
        <f t="shared" si="5"/>
        <v>5360843</v>
      </c>
      <c r="M32" s="77">
        <f t="shared" si="5"/>
        <v>35644479</v>
      </c>
      <c r="N32" s="77">
        <f t="shared" si="5"/>
        <v>61115921</v>
      </c>
      <c r="O32" s="77">
        <f t="shared" si="5"/>
        <v>8272569</v>
      </c>
      <c r="P32" s="77">
        <f t="shared" si="5"/>
        <v>10334092</v>
      </c>
      <c r="Q32" s="77">
        <f t="shared" si="5"/>
        <v>33066527</v>
      </c>
      <c r="R32" s="77">
        <f t="shared" si="5"/>
        <v>51673188</v>
      </c>
      <c r="S32" s="77">
        <f t="shared" si="5"/>
        <v>27116461</v>
      </c>
      <c r="T32" s="77">
        <f t="shared" si="5"/>
        <v>35773095</v>
      </c>
      <c r="U32" s="77">
        <f t="shared" si="5"/>
        <v>75403421</v>
      </c>
      <c r="V32" s="77">
        <f t="shared" si="5"/>
        <v>138292977</v>
      </c>
      <c r="W32" s="77">
        <f t="shared" si="5"/>
        <v>337180801</v>
      </c>
      <c r="X32" s="77">
        <f t="shared" si="5"/>
        <v>373735144</v>
      </c>
      <c r="Y32" s="77">
        <f t="shared" si="5"/>
        <v>-36554343</v>
      </c>
      <c r="Z32" s="212">
        <f>+IF(X32&lt;&gt;0,+(Y32/X32)*100,0)</f>
        <v>-9.780814993411484</v>
      </c>
      <c r="AA32" s="79">
        <f>SUM(AA28:AA31)</f>
        <v>373735147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6816963</v>
      </c>
      <c r="D35" s="155"/>
      <c r="E35" s="156">
        <v>1757846</v>
      </c>
      <c r="F35" s="60">
        <v>12940000</v>
      </c>
      <c r="G35" s="60"/>
      <c r="H35" s="60"/>
      <c r="I35" s="60"/>
      <c r="J35" s="60"/>
      <c r="K35" s="60"/>
      <c r="L35" s="60"/>
      <c r="M35" s="60">
        <v>109418</v>
      </c>
      <c r="N35" s="60">
        <v>109418</v>
      </c>
      <c r="O35" s="60">
        <v>112536</v>
      </c>
      <c r="P35" s="60"/>
      <c r="Q35" s="60">
        <v>207000</v>
      </c>
      <c r="R35" s="60">
        <v>319536</v>
      </c>
      <c r="S35" s="60"/>
      <c r="T35" s="60">
        <v>72956</v>
      </c>
      <c r="U35" s="60"/>
      <c r="V35" s="60">
        <v>72956</v>
      </c>
      <c r="W35" s="60">
        <v>501910</v>
      </c>
      <c r="X35" s="60">
        <v>1757846</v>
      </c>
      <c r="Y35" s="60">
        <v>-1255936</v>
      </c>
      <c r="Z35" s="140">
        <v>-71.45</v>
      </c>
      <c r="AA35" s="62">
        <v>12940000</v>
      </c>
    </row>
    <row r="36" spans="1:27" ht="12.75">
      <c r="A36" s="238" t="s">
        <v>139</v>
      </c>
      <c r="B36" s="149"/>
      <c r="C36" s="222">
        <f aca="true" t="shared" si="6" ref="C36:Y36">SUM(C32:C35)</f>
        <v>304193515</v>
      </c>
      <c r="D36" s="222">
        <f>SUM(D32:D35)</f>
        <v>0</v>
      </c>
      <c r="E36" s="218">
        <f t="shared" si="6"/>
        <v>375492993</v>
      </c>
      <c r="F36" s="220">
        <f t="shared" si="6"/>
        <v>386675147</v>
      </c>
      <c r="G36" s="220">
        <f t="shared" si="6"/>
        <v>82650</v>
      </c>
      <c r="H36" s="220">
        <f t="shared" si="6"/>
        <v>34838979</v>
      </c>
      <c r="I36" s="220">
        <f t="shared" si="6"/>
        <v>51177086</v>
      </c>
      <c r="J36" s="220">
        <f t="shared" si="6"/>
        <v>86098715</v>
      </c>
      <c r="K36" s="220">
        <f t="shared" si="6"/>
        <v>20110599</v>
      </c>
      <c r="L36" s="220">
        <f t="shared" si="6"/>
        <v>5360843</v>
      </c>
      <c r="M36" s="220">
        <f t="shared" si="6"/>
        <v>35753897</v>
      </c>
      <c r="N36" s="220">
        <f t="shared" si="6"/>
        <v>61225339</v>
      </c>
      <c r="O36" s="220">
        <f t="shared" si="6"/>
        <v>8385105</v>
      </c>
      <c r="P36" s="220">
        <f t="shared" si="6"/>
        <v>10334092</v>
      </c>
      <c r="Q36" s="220">
        <f t="shared" si="6"/>
        <v>33273527</v>
      </c>
      <c r="R36" s="220">
        <f t="shared" si="6"/>
        <v>51992724</v>
      </c>
      <c r="S36" s="220">
        <f t="shared" si="6"/>
        <v>27116461</v>
      </c>
      <c r="T36" s="220">
        <f t="shared" si="6"/>
        <v>35846051</v>
      </c>
      <c r="U36" s="220">
        <f t="shared" si="6"/>
        <v>75403421</v>
      </c>
      <c r="V36" s="220">
        <f t="shared" si="6"/>
        <v>138365933</v>
      </c>
      <c r="W36" s="220">
        <f t="shared" si="6"/>
        <v>337682711</v>
      </c>
      <c r="X36" s="220">
        <f t="shared" si="6"/>
        <v>375492990</v>
      </c>
      <c r="Y36" s="220">
        <f t="shared" si="6"/>
        <v>-37810279</v>
      </c>
      <c r="Z36" s="221">
        <f>+IF(X36&lt;&gt;0,+(Y36/X36)*100,0)</f>
        <v>-10.069503294855119</v>
      </c>
      <c r="AA36" s="239">
        <f>SUM(AA32:AA35)</f>
        <v>386675147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9598615</v>
      </c>
      <c r="D6" s="155"/>
      <c r="E6" s="59">
        <v>23553912</v>
      </c>
      <c r="F6" s="60">
        <v>23553912</v>
      </c>
      <c r="G6" s="60">
        <v>77040316</v>
      </c>
      <c r="H6" s="60">
        <v>12353505</v>
      </c>
      <c r="I6" s="60">
        <v>25676227</v>
      </c>
      <c r="J6" s="60">
        <v>25676227</v>
      </c>
      <c r="K6" s="60">
        <v>51456804</v>
      </c>
      <c r="L6" s="60">
        <v>5461885</v>
      </c>
      <c r="M6" s="60">
        <v>45144930</v>
      </c>
      <c r="N6" s="60">
        <v>45144930</v>
      </c>
      <c r="O6" s="60">
        <v>20321428</v>
      </c>
      <c r="P6" s="60">
        <v>2567073</v>
      </c>
      <c r="Q6" s="60">
        <v>35690802</v>
      </c>
      <c r="R6" s="60">
        <v>35690802</v>
      </c>
      <c r="S6" s="60">
        <v>7248156</v>
      </c>
      <c r="T6" s="60">
        <v>2420726</v>
      </c>
      <c r="U6" s="60">
        <v>4013020</v>
      </c>
      <c r="V6" s="60">
        <v>4013020</v>
      </c>
      <c r="W6" s="60">
        <v>4013020</v>
      </c>
      <c r="X6" s="60">
        <v>23553912</v>
      </c>
      <c r="Y6" s="60">
        <v>-19540892</v>
      </c>
      <c r="Z6" s="140">
        <v>-82.96</v>
      </c>
      <c r="AA6" s="62">
        <v>23553912</v>
      </c>
    </row>
    <row r="7" spans="1:27" ht="12.75">
      <c r="A7" s="249" t="s">
        <v>144</v>
      </c>
      <c r="B7" s="182"/>
      <c r="C7" s="155">
        <v>51336721</v>
      </c>
      <c r="D7" s="155"/>
      <c r="E7" s="59">
        <v>8476571</v>
      </c>
      <c r="F7" s="60">
        <v>8476571</v>
      </c>
      <c r="G7" s="60">
        <v>109288926</v>
      </c>
      <c r="H7" s="60">
        <v>116866081</v>
      </c>
      <c r="I7" s="60">
        <v>145088557</v>
      </c>
      <c r="J7" s="60">
        <v>145088557</v>
      </c>
      <c r="K7" s="60">
        <v>122354263</v>
      </c>
      <c r="L7" s="60">
        <v>138489289</v>
      </c>
      <c r="M7" s="60">
        <v>171074654</v>
      </c>
      <c r="N7" s="60">
        <v>171074654</v>
      </c>
      <c r="O7" s="60">
        <v>207168857</v>
      </c>
      <c r="P7" s="60">
        <v>191181206</v>
      </c>
      <c r="Q7" s="60">
        <v>211532955</v>
      </c>
      <c r="R7" s="60">
        <v>211532955</v>
      </c>
      <c r="S7" s="60">
        <v>204170990</v>
      </c>
      <c r="T7" s="60">
        <v>148222308</v>
      </c>
      <c r="U7" s="60">
        <v>63898236</v>
      </c>
      <c r="V7" s="60">
        <v>63898236</v>
      </c>
      <c r="W7" s="60">
        <v>63898236</v>
      </c>
      <c r="X7" s="60">
        <v>8476571</v>
      </c>
      <c r="Y7" s="60">
        <v>55421665</v>
      </c>
      <c r="Z7" s="140">
        <v>653.82</v>
      </c>
      <c r="AA7" s="62">
        <v>8476571</v>
      </c>
    </row>
    <row r="8" spans="1:27" ht="12.75">
      <c r="A8" s="249" t="s">
        <v>145</v>
      </c>
      <c r="B8" s="182"/>
      <c r="C8" s="155">
        <v>62053909</v>
      </c>
      <c r="D8" s="155"/>
      <c r="E8" s="59">
        <v>40536721</v>
      </c>
      <c r="F8" s="60">
        <v>40536721</v>
      </c>
      <c r="G8" s="60">
        <v>38429599</v>
      </c>
      <c r="H8" s="60">
        <v>65984478</v>
      </c>
      <c r="I8" s="60">
        <v>60861231</v>
      </c>
      <c r="J8" s="60">
        <v>60861231</v>
      </c>
      <c r="K8" s="60">
        <v>66129591</v>
      </c>
      <c r="L8" s="60">
        <v>68370718</v>
      </c>
      <c r="M8" s="60">
        <v>71527801</v>
      </c>
      <c r="N8" s="60">
        <v>71527801</v>
      </c>
      <c r="O8" s="60">
        <v>59031077</v>
      </c>
      <c r="P8" s="60">
        <v>62204296</v>
      </c>
      <c r="Q8" s="60">
        <v>65707561</v>
      </c>
      <c r="R8" s="60">
        <v>65707561</v>
      </c>
      <c r="S8" s="60">
        <v>69122254</v>
      </c>
      <c r="T8" s="60">
        <v>68777464</v>
      </c>
      <c r="U8" s="60">
        <v>72908476</v>
      </c>
      <c r="V8" s="60">
        <v>72908476</v>
      </c>
      <c r="W8" s="60">
        <v>72908476</v>
      </c>
      <c r="X8" s="60">
        <v>40536721</v>
      </c>
      <c r="Y8" s="60">
        <v>32371755</v>
      </c>
      <c r="Z8" s="140">
        <v>79.86</v>
      </c>
      <c r="AA8" s="62">
        <v>40536721</v>
      </c>
    </row>
    <row r="9" spans="1:27" ht="12.75">
      <c r="A9" s="249" t="s">
        <v>146</v>
      </c>
      <c r="B9" s="182"/>
      <c r="C9" s="155">
        <v>21238862</v>
      </c>
      <c r="D9" s="155"/>
      <c r="E9" s="59">
        <v>16921701</v>
      </c>
      <c r="F9" s="60">
        <v>16921701</v>
      </c>
      <c r="G9" s="60">
        <v>23524666</v>
      </c>
      <c r="H9" s="60">
        <v>29924522</v>
      </c>
      <c r="I9" s="60">
        <v>32619272</v>
      </c>
      <c r="J9" s="60">
        <v>32619272</v>
      </c>
      <c r="K9" s="60">
        <v>35971616</v>
      </c>
      <c r="L9" s="60">
        <v>36182052</v>
      </c>
      <c r="M9" s="60">
        <v>36569164</v>
      </c>
      <c r="N9" s="60">
        <v>36569164</v>
      </c>
      <c r="O9" s="60">
        <v>37558105</v>
      </c>
      <c r="P9" s="60">
        <v>41167483</v>
      </c>
      <c r="Q9" s="60">
        <v>23999675</v>
      </c>
      <c r="R9" s="60">
        <v>23999675</v>
      </c>
      <c r="S9" s="60">
        <v>23783193</v>
      </c>
      <c r="T9" s="60">
        <v>22098269</v>
      </c>
      <c r="U9" s="60">
        <v>20076068</v>
      </c>
      <c r="V9" s="60">
        <v>20076068</v>
      </c>
      <c r="W9" s="60">
        <v>20076068</v>
      </c>
      <c r="X9" s="60">
        <v>16921701</v>
      </c>
      <c r="Y9" s="60">
        <v>3154367</v>
      </c>
      <c r="Z9" s="140">
        <v>18.64</v>
      </c>
      <c r="AA9" s="62">
        <v>16921701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690984</v>
      </c>
      <c r="D11" s="155"/>
      <c r="E11" s="59"/>
      <c r="F11" s="60"/>
      <c r="G11" s="60">
        <v>818028</v>
      </c>
      <c r="H11" s="60">
        <v>690984</v>
      </c>
      <c r="I11" s="60">
        <v>690984</v>
      </c>
      <c r="J11" s="60">
        <v>690984</v>
      </c>
      <c r="K11" s="60">
        <v>690984</v>
      </c>
      <c r="L11" s="60">
        <v>690984</v>
      </c>
      <c r="M11" s="60">
        <v>690984</v>
      </c>
      <c r="N11" s="60">
        <v>690984</v>
      </c>
      <c r="O11" s="60">
        <v>690984</v>
      </c>
      <c r="P11" s="60">
        <v>690984</v>
      </c>
      <c r="Q11" s="60">
        <v>690984</v>
      </c>
      <c r="R11" s="60">
        <v>690984</v>
      </c>
      <c r="S11" s="60">
        <v>690984</v>
      </c>
      <c r="T11" s="60">
        <v>690984</v>
      </c>
      <c r="U11" s="60">
        <v>690984</v>
      </c>
      <c r="V11" s="60">
        <v>690984</v>
      </c>
      <c r="W11" s="60">
        <v>690984</v>
      </c>
      <c r="X11" s="60"/>
      <c r="Y11" s="60">
        <v>690984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144919091</v>
      </c>
      <c r="D12" s="168">
        <f>SUM(D6:D11)</f>
        <v>0</v>
      </c>
      <c r="E12" s="72">
        <f t="shared" si="0"/>
        <v>89488905</v>
      </c>
      <c r="F12" s="73">
        <f t="shared" si="0"/>
        <v>89488905</v>
      </c>
      <c r="G12" s="73">
        <f t="shared" si="0"/>
        <v>249101535</v>
      </c>
      <c r="H12" s="73">
        <f t="shared" si="0"/>
        <v>225819570</v>
      </c>
      <c r="I12" s="73">
        <f t="shared" si="0"/>
        <v>264936271</v>
      </c>
      <c r="J12" s="73">
        <f t="shared" si="0"/>
        <v>264936271</v>
      </c>
      <c r="K12" s="73">
        <f t="shared" si="0"/>
        <v>276603258</v>
      </c>
      <c r="L12" s="73">
        <f t="shared" si="0"/>
        <v>249194928</v>
      </c>
      <c r="M12" s="73">
        <f t="shared" si="0"/>
        <v>325007533</v>
      </c>
      <c r="N12" s="73">
        <f t="shared" si="0"/>
        <v>325007533</v>
      </c>
      <c r="O12" s="73">
        <f t="shared" si="0"/>
        <v>324770451</v>
      </c>
      <c r="P12" s="73">
        <f t="shared" si="0"/>
        <v>297811042</v>
      </c>
      <c r="Q12" s="73">
        <f t="shared" si="0"/>
        <v>337621977</v>
      </c>
      <c r="R12" s="73">
        <f t="shared" si="0"/>
        <v>337621977</v>
      </c>
      <c r="S12" s="73">
        <f t="shared" si="0"/>
        <v>305015577</v>
      </c>
      <c r="T12" s="73">
        <f t="shared" si="0"/>
        <v>242209751</v>
      </c>
      <c r="U12" s="73">
        <f t="shared" si="0"/>
        <v>161586784</v>
      </c>
      <c r="V12" s="73">
        <f t="shared" si="0"/>
        <v>161586784</v>
      </c>
      <c r="W12" s="73">
        <f t="shared" si="0"/>
        <v>161586784</v>
      </c>
      <c r="X12" s="73">
        <f t="shared" si="0"/>
        <v>89488905</v>
      </c>
      <c r="Y12" s="73">
        <f t="shared" si="0"/>
        <v>72097879</v>
      </c>
      <c r="Z12" s="170">
        <f>+IF(X12&lt;&gt;0,+(Y12/X12)*100,0)</f>
        <v>80.56627690326526</v>
      </c>
      <c r="AA12" s="74">
        <f>SUM(AA6:AA11)</f>
        <v>89488905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894786</v>
      </c>
      <c r="D17" s="155"/>
      <c r="E17" s="59">
        <v>915267</v>
      </c>
      <c r="F17" s="60">
        <v>915267</v>
      </c>
      <c r="G17" s="60">
        <v>898882</v>
      </c>
      <c r="H17" s="60">
        <v>898882</v>
      </c>
      <c r="I17" s="60">
        <v>894786</v>
      </c>
      <c r="J17" s="60">
        <v>894786</v>
      </c>
      <c r="K17" s="60">
        <v>894786</v>
      </c>
      <c r="L17" s="60">
        <v>894786</v>
      </c>
      <c r="M17" s="60">
        <v>894786</v>
      </c>
      <c r="N17" s="60">
        <v>894786</v>
      </c>
      <c r="O17" s="60">
        <v>894786</v>
      </c>
      <c r="P17" s="60">
        <v>894786</v>
      </c>
      <c r="Q17" s="60">
        <v>894786</v>
      </c>
      <c r="R17" s="60">
        <v>894786</v>
      </c>
      <c r="S17" s="60">
        <v>1234786</v>
      </c>
      <c r="T17" s="60">
        <v>1234786</v>
      </c>
      <c r="U17" s="60">
        <v>2594786</v>
      </c>
      <c r="V17" s="60">
        <v>2594786</v>
      </c>
      <c r="W17" s="60">
        <v>2594786</v>
      </c>
      <c r="X17" s="60">
        <v>915267</v>
      </c>
      <c r="Y17" s="60">
        <v>1679519</v>
      </c>
      <c r="Z17" s="140">
        <v>183.5</v>
      </c>
      <c r="AA17" s="62">
        <v>915267</v>
      </c>
    </row>
    <row r="18" spans="1:27" ht="12.75">
      <c r="A18" s="249" t="s">
        <v>153</v>
      </c>
      <c r="B18" s="182"/>
      <c r="C18" s="155">
        <v>339334826</v>
      </c>
      <c r="D18" s="155"/>
      <c r="E18" s="59">
        <v>377542226</v>
      </c>
      <c r="F18" s="60">
        <v>377542226</v>
      </c>
      <c r="G18" s="60">
        <v>377542226</v>
      </c>
      <c r="H18" s="60">
        <v>339334821</v>
      </c>
      <c r="I18" s="60">
        <v>339334826</v>
      </c>
      <c r="J18" s="60">
        <v>339334826</v>
      </c>
      <c r="K18" s="60">
        <v>339334826</v>
      </c>
      <c r="L18" s="60">
        <v>339334826</v>
      </c>
      <c r="M18" s="60">
        <v>339334826</v>
      </c>
      <c r="N18" s="60">
        <v>339334826</v>
      </c>
      <c r="O18" s="60">
        <v>339334826</v>
      </c>
      <c r="P18" s="60">
        <v>339334826</v>
      </c>
      <c r="Q18" s="60">
        <v>339334826</v>
      </c>
      <c r="R18" s="60">
        <v>339334826</v>
      </c>
      <c r="S18" s="60">
        <v>339334826</v>
      </c>
      <c r="T18" s="60">
        <v>339334826</v>
      </c>
      <c r="U18" s="60">
        <v>339334826</v>
      </c>
      <c r="V18" s="60">
        <v>339334826</v>
      </c>
      <c r="W18" s="60">
        <v>339334826</v>
      </c>
      <c r="X18" s="60">
        <v>377542226</v>
      </c>
      <c r="Y18" s="60">
        <v>-38207400</v>
      </c>
      <c r="Z18" s="140">
        <v>-10.12</v>
      </c>
      <c r="AA18" s="62">
        <v>377542226</v>
      </c>
    </row>
    <row r="19" spans="1:27" ht="12.75">
      <c r="A19" s="249" t="s">
        <v>154</v>
      </c>
      <c r="B19" s="182"/>
      <c r="C19" s="155">
        <v>35708684</v>
      </c>
      <c r="D19" s="155"/>
      <c r="E19" s="59">
        <v>1398347881</v>
      </c>
      <c r="F19" s="60">
        <v>1398347881</v>
      </c>
      <c r="G19" s="60">
        <v>36493848</v>
      </c>
      <c r="H19" s="60">
        <v>36493848</v>
      </c>
      <c r="I19" s="60">
        <v>35677331</v>
      </c>
      <c r="J19" s="60">
        <v>35677331</v>
      </c>
      <c r="K19" s="60">
        <v>35677331</v>
      </c>
      <c r="L19" s="60">
        <v>35708683</v>
      </c>
      <c r="M19" s="60">
        <v>35708683</v>
      </c>
      <c r="N19" s="60">
        <v>35708683</v>
      </c>
      <c r="O19" s="60">
        <v>35394799</v>
      </c>
      <c r="P19" s="60">
        <v>33870158</v>
      </c>
      <c r="Q19" s="60">
        <v>33870158</v>
      </c>
      <c r="R19" s="60">
        <v>33870158</v>
      </c>
      <c r="S19" s="60">
        <v>38638046</v>
      </c>
      <c r="T19" s="60">
        <v>44428831</v>
      </c>
      <c r="U19" s="60">
        <v>94629064</v>
      </c>
      <c r="V19" s="60">
        <v>94629064</v>
      </c>
      <c r="W19" s="60">
        <v>94629064</v>
      </c>
      <c r="X19" s="60">
        <v>1398347881</v>
      </c>
      <c r="Y19" s="60">
        <v>-1303718817</v>
      </c>
      <c r="Z19" s="140">
        <v>-93.23</v>
      </c>
      <c r="AA19" s="62">
        <v>1398347881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1261682</v>
      </c>
      <c r="D22" s="155"/>
      <c r="E22" s="59">
        <v>156815</v>
      </c>
      <c r="F22" s="60">
        <v>156815</v>
      </c>
      <c r="G22" s="60">
        <v>147914</v>
      </c>
      <c r="H22" s="60">
        <v>147914</v>
      </c>
      <c r="I22" s="60">
        <v>142583</v>
      </c>
      <c r="J22" s="60">
        <v>142583</v>
      </c>
      <c r="K22" s="60">
        <v>142583</v>
      </c>
      <c r="L22" s="60">
        <v>1261682</v>
      </c>
      <c r="M22" s="60">
        <v>1261682</v>
      </c>
      <c r="N22" s="60">
        <v>1261682</v>
      </c>
      <c r="O22" s="60">
        <v>1257667</v>
      </c>
      <c r="P22" s="60">
        <v>1295508</v>
      </c>
      <c r="Q22" s="60">
        <v>1295508</v>
      </c>
      <c r="R22" s="60">
        <v>1295508</v>
      </c>
      <c r="S22" s="60">
        <v>1307205</v>
      </c>
      <c r="T22" s="60">
        <v>1305761</v>
      </c>
      <c r="U22" s="60">
        <v>300798</v>
      </c>
      <c r="V22" s="60">
        <v>300798</v>
      </c>
      <c r="W22" s="60">
        <v>300798</v>
      </c>
      <c r="X22" s="60">
        <v>156815</v>
      </c>
      <c r="Y22" s="60">
        <v>143983</v>
      </c>
      <c r="Z22" s="140">
        <v>91.82</v>
      </c>
      <c r="AA22" s="62">
        <v>156815</v>
      </c>
    </row>
    <row r="23" spans="1:27" ht="12.75">
      <c r="A23" s="249" t="s">
        <v>158</v>
      </c>
      <c r="B23" s="182"/>
      <c r="C23" s="155">
        <v>1631099689</v>
      </c>
      <c r="D23" s="155"/>
      <c r="E23" s="59"/>
      <c r="F23" s="60"/>
      <c r="G23" s="159">
        <v>1360802478</v>
      </c>
      <c r="H23" s="159">
        <v>1631099689</v>
      </c>
      <c r="I23" s="159">
        <v>1631099689</v>
      </c>
      <c r="J23" s="60">
        <v>1631099689</v>
      </c>
      <c r="K23" s="159">
        <v>1631099689</v>
      </c>
      <c r="L23" s="159">
        <v>1631099689</v>
      </c>
      <c r="M23" s="60">
        <v>1602070666</v>
      </c>
      <c r="N23" s="159">
        <v>1602070666</v>
      </c>
      <c r="O23" s="159">
        <v>1602070666</v>
      </c>
      <c r="P23" s="159">
        <v>1602078602</v>
      </c>
      <c r="Q23" s="60">
        <v>1603580816</v>
      </c>
      <c r="R23" s="159">
        <v>1603580816</v>
      </c>
      <c r="S23" s="159">
        <v>1603383916</v>
      </c>
      <c r="T23" s="60">
        <v>1603175373</v>
      </c>
      <c r="U23" s="159">
        <v>1548360553</v>
      </c>
      <c r="V23" s="159">
        <v>1548360553</v>
      </c>
      <c r="W23" s="159">
        <v>1548360553</v>
      </c>
      <c r="X23" s="60"/>
      <c r="Y23" s="159">
        <v>1548360553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2008299667</v>
      </c>
      <c r="D24" s="168">
        <f>SUM(D15:D23)</f>
        <v>0</v>
      </c>
      <c r="E24" s="76">
        <f t="shared" si="1"/>
        <v>1776962189</v>
      </c>
      <c r="F24" s="77">
        <f t="shared" si="1"/>
        <v>1776962189</v>
      </c>
      <c r="G24" s="77">
        <f t="shared" si="1"/>
        <v>1775885348</v>
      </c>
      <c r="H24" s="77">
        <f t="shared" si="1"/>
        <v>2007975154</v>
      </c>
      <c r="I24" s="77">
        <f t="shared" si="1"/>
        <v>2007149215</v>
      </c>
      <c r="J24" s="77">
        <f t="shared" si="1"/>
        <v>2007149215</v>
      </c>
      <c r="K24" s="77">
        <f t="shared" si="1"/>
        <v>2007149215</v>
      </c>
      <c r="L24" s="77">
        <f t="shared" si="1"/>
        <v>2008299666</v>
      </c>
      <c r="M24" s="77">
        <f t="shared" si="1"/>
        <v>1979270643</v>
      </c>
      <c r="N24" s="77">
        <f t="shared" si="1"/>
        <v>1979270643</v>
      </c>
      <c r="O24" s="77">
        <f t="shared" si="1"/>
        <v>1978952744</v>
      </c>
      <c r="P24" s="77">
        <f t="shared" si="1"/>
        <v>1977473880</v>
      </c>
      <c r="Q24" s="77">
        <f t="shared" si="1"/>
        <v>1978976094</v>
      </c>
      <c r="R24" s="77">
        <f t="shared" si="1"/>
        <v>1978976094</v>
      </c>
      <c r="S24" s="77">
        <f t="shared" si="1"/>
        <v>1983898779</v>
      </c>
      <c r="T24" s="77">
        <f t="shared" si="1"/>
        <v>1989479577</v>
      </c>
      <c r="U24" s="77">
        <f t="shared" si="1"/>
        <v>1985220027</v>
      </c>
      <c r="V24" s="77">
        <f t="shared" si="1"/>
        <v>1985220027</v>
      </c>
      <c r="W24" s="77">
        <f t="shared" si="1"/>
        <v>1985220027</v>
      </c>
      <c r="X24" s="77">
        <f t="shared" si="1"/>
        <v>1776962189</v>
      </c>
      <c r="Y24" s="77">
        <f t="shared" si="1"/>
        <v>208257838</v>
      </c>
      <c r="Z24" s="212">
        <f>+IF(X24&lt;&gt;0,+(Y24/X24)*100,0)</f>
        <v>11.719880101511828</v>
      </c>
      <c r="AA24" s="79">
        <f>SUM(AA15:AA23)</f>
        <v>1776962189</v>
      </c>
    </row>
    <row r="25" spans="1:27" ht="12.75">
      <c r="A25" s="250" t="s">
        <v>159</v>
      </c>
      <c r="B25" s="251"/>
      <c r="C25" s="168">
        <f aca="true" t="shared" si="2" ref="C25:Y25">+C12+C24</f>
        <v>2153218758</v>
      </c>
      <c r="D25" s="168">
        <f>+D12+D24</f>
        <v>0</v>
      </c>
      <c r="E25" s="72">
        <f t="shared" si="2"/>
        <v>1866451094</v>
      </c>
      <c r="F25" s="73">
        <f t="shared" si="2"/>
        <v>1866451094</v>
      </c>
      <c r="G25" s="73">
        <f t="shared" si="2"/>
        <v>2024986883</v>
      </c>
      <c r="H25" s="73">
        <f t="shared" si="2"/>
        <v>2233794724</v>
      </c>
      <c r="I25" s="73">
        <f t="shared" si="2"/>
        <v>2272085486</v>
      </c>
      <c r="J25" s="73">
        <f t="shared" si="2"/>
        <v>2272085486</v>
      </c>
      <c r="K25" s="73">
        <f t="shared" si="2"/>
        <v>2283752473</v>
      </c>
      <c r="L25" s="73">
        <f t="shared" si="2"/>
        <v>2257494594</v>
      </c>
      <c r="M25" s="73">
        <f t="shared" si="2"/>
        <v>2304278176</v>
      </c>
      <c r="N25" s="73">
        <f t="shared" si="2"/>
        <v>2304278176</v>
      </c>
      <c r="O25" s="73">
        <f t="shared" si="2"/>
        <v>2303723195</v>
      </c>
      <c r="P25" s="73">
        <f t="shared" si="2"/>
        <v>2275284922</v>
      </c>
      <c r="Q25" s="73">
        <f t="shared" si="2"/>
        <v>2316598071</v>
      </c>
      <c r="R25" s="73">
        <f t="shared" si="2"/>
        <v>2316598071</v>
      </c>
      <c r="S25" s="73">
        <f t="shared" si="2"/>
        <v>2288914356</v>
      </c>
      <c r="T25" s="73">
        <f t="shared" si="2"/>
        <v>2231689328</v>
      </c>
      <c r="U25" s="73">
        <f t="shared" si="2"/>
        <v>2146806811</v>
      </c>
      <c r="V25" s="73">
        <f t="shared" si="2"/>
        <v>2146806811</v>
      </c>
      <c r="W25" s="73">
        <f t="shared" si="2"/>
        <v>2146806811</v>
      </c>
      <c r="X25" s="73">
        <f t="shared" si="2"/>
        <v>1866451094</v>
      </c>
      <c r="Y25" s="73">
        <f t="shared" si="2"/>
        <v>280355717</v>
      </c>
      <c r="Z25" s="170">
        <f>+IF(X25&lt;&gt;0,+(Y25/X25)*100,0)</f>
        <v>15.020790949264487</v>
      </c>
      <c r="AA25" s="74">
        <f>+AA12+AA24</f>
        <v>1866451094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9565204</v>
      </c>
      <c r="D30" s="155"/>
      <c r="E30" s="59">
        <v>13185947</v>
      </c>
      <c r="F30" s="60">
        <v>13185947</v>
      </c>
      <c r="G30" s="60">
        <v>11147411</v>
      </c>
      <c r="H30" s="60">
        <v>10417662</v>
      </c>
      <c r="I30" s="60">
        <v>9678934</v>
      </c>
      <c r="J30" s="60">
        <v>9678934</v>
      </c>
      <c r="K30" s="60">
        <v>8686152</v>
      </c>
      <c r="L30" s="60">
        <v>6653447</v>
      </c>
      <c r="M30" s="60">
        <v>5901902</v>
      </c>
      <c r="N30" s="60">
        <v>5901902</v>
      </c>
      <c r="O30" s="60">
        <v>5147798</v>
      </c>
      <c r="P30" s="60">
        <v>5147798</v>
      </c>
      <c r="Q30" s="60">
        <v>3622118</v>
      </c>
      <c r="R30" s="60">
        <v>3622118</v>
      </c>
      <c r="S30" s="60">
        <v>2852243</v>
      </c>
      <c r="T30" s="60">
        <v>1882055</v>
      </c>
      <c r="U30" s="60">
        <v>1104196</v>
      </c>
      <c r="V30" s="60">
        <v>1104196</v>
      </c>
      <c r="W30" s="60">
        <v>1104196</v>
      </c>
      <c r="X30" s="60">
        <v>13185947</v>
      </c>
      <c r="Y30" s="60">
        <v>-12081751</v>
      </c>
      <c r="Z30" s="140">
        <v>-91.63</v>
      </c>
      <c r="AA30" s="62">
        <v>13185947</v>
      </c>
    </row>
    <row r="31" spans="1:27" ht="12.75">
      <c r="A31" s="249" t="s">
        <v>163</v>
      </c>
      <c r="B31" s="182"/>
      <c r="C31" s="155">
        <v>491712</v>
      </c>
      <c r="D31" s="155"/>
      <c r="E31" s="59">
        <v>494623</v>
      </c>
      <c r="F31" s="60">
        <v>494623</v>
      </c>
      <c r="G31" s="60">
        <v>491282</v>
      </c>
      <c r="H31" s="60">
        <v>489122</v>
      </c>
      <c r="I31" s="60">
        <v>474492</v>
      </c>
      <c r="J31" s="60">
        <v>474492</v>
      </c>
      <c r="K31" s="60">
        <v>472850</v>
      </c>
      <c r="L31" s="60">
        <v>472176</v>
      </c>
      <c r="M31" s="60">
        <v>471289</v>
      </c>
      <c r="N31" s="60">
        <v>471289</v>
      </c>
      <c r="O31" s="60">
        <v>471059</v>
      </c>
      <c r="P31" s="60">
        <v>470859</v>
      </c>
      <c r="Q31" s="60">
        <v>470601</v>
      </c>
      <c r="R31" s="60">
        <v>470601</v>
      </c>
      <c r="S31" s="60">
        <v>469685</v>
      </c>
      <c r="T31" s="60">
        <v>467943</v>
      </c>
      <c r="U31" s="60">
        <v>467239</v>
      </c>
      <c r="V31" s="60">
        <v>467239</v>
      </c>
      <c r="W31" s="60">
        <v>467239</v>
      </c>
      <c r="X31" s="60">
        <v>494623</v>
      </c>
      <c r="Y31" s="60">
        <v>-27384</v>
      </c>
      <c r="Z31" s="140">
        <v>-5.54</v>
      </c>
      <c r="AA31" s="62">
        <v>494623</v>
      </c>
    </row>
    <row r="32" spans="1:27" ht="12.75">
      <c r="A32" s="249" t="s">
        <v>164</v>
      </c>
      <c r="B32" s="182"/>
      <c r="C32" s="155">
        <v>96092211</v>
      </c>
      <c r="D32" s="155"/>
      <c r="E32" s="59">
        <v>7965434</v>
      </c>
      <c r="F32" s="60">
        <v>7965434</v>
      </c>
      <c r="G32" s="60">
        <v>101540799</v>
      </c>
      <c r="H32" s="60">
        <v>75169463</v>
      </c>
      <c r="I32" s="60">
        <v>134346162</v>
      </c>
      <c r="J32" s="60">
        <v>134346162</v>
      </c>
      <c r="K32" s="60">
        <v>156376847</v>
      </c>
      <c r="L32" s="60">
        <v>171397754</v>
      </c>
      <c r="M32" s="60">
        <v>172696059</v>
      </c>
      <c r="N32" s="60">
        <v>172696059</v>
      </c>
      <c r="O32" s="60">
        <v>215101031</v>
      </c>
      <c r="P32" s="60">
        <v>215321573</v>
      </c>
      <c r="Q32" s="60">
        <v>207649874</v>
      </c>
      <c r="R32" s="60">
        <v>207649874</v>
      </c>
      <c r="S32" s="60">
        <v>188231901</v>
      </c>
      <c r="T32" s="60">
        <v>135645228</v>
      </c>
      <c r="U32" s="60">
        <v>78621907</v>
      </c>
      <c r="V32" s="60">
        <v>78621907</v>
      </c>
      <c r="W32" s="60">
        <v>78621907</v>
      </c>
      <c r="X32" s="60">
        <v>7965434</v>
      </c>
      <c r="Y32" s="60">
        <v>70656473</v>
      </c>
      <c r="Z32" s="140">
        <v>887.04</v>
      </c>
      <c r="AA32" s="62">
        <v>7965434</v>
      </c>
    </row>
    <row r="33" spans="1:27" ht="12.75">
      <c r="A33" s="249" t="s">
        <v>165</v>
      </c>
      <c r="B33" s="182"/>
      <c r="C33" s="155"/>
      <c r="D33" s="155"/>
      <c r="E33" s="59">
        <v>7398663</v>
      </c>
      <c r="F33" s="60">
        <v>7398663</v>
      </c>
      <c r="G33" s="60">
        <v>10029231</v>
      </c>
      <c r="H33" s="60">
        <v>9509455</v>
      </c>
      <c r="I33" s="60">
        <v>9496006</v>
      </c>
      <c r="J33" s="60">
        <v>9496006</v>
      </c>
      <c r="K33" s="60">
        <v>9333552</v>
      </c>
      <c r="L33" s="60">
        <v>9307415</v>
      </c>
      <c r="M33" s="60">
        <v>9230878</v>
      </c>
      <c r="N33" s="60">
        <v>9230878</v>
      </c>
      <c r="O33" s="60">
        <v>9007140</v>
      </c>
      <c r="P33" s="60">
        <v>8929039</v>
      </c>
      <c r="Q33" s="60">
        <v>8901809</v>
      </c>
      <c r="R33" s="60">
        <v>8901809</v>
      </c>
      <c r="S33" s="60">
        <v>8887643</v>
      </c>
      <c r="T33" s="60">
        <v>8695724</v>
      </c>
      <c r="U33" s="60">
        <v>8390703</v>
      </c>
      <c r="V33" s="60">
        <v>8390703</v>
      </c>
      <c r="W33" s="60">
        <v>8390703</v>
      </c>
      <c r="X33" s="60">
        <v>7398663</v>
      </c>
      <c r="Y33" s="60">
        <v>992040</v>
      </c>
      <c r="Z33" s="140">
        <v>13.41</v>
      </c>
      <c r="AA33" s="62">
        <v>7398663</v>
      </c>
    </row>
    <row r="34" spans="1:27" ht="12.75">
      <c r="A34" s="250" t="s">
        <v>58</v>
      </c>
      <c r="B34" s="251"/>
      <c r="C34" s="168">
        <f aca="true" t="shared" si="3" ref="C34:Y34">SUM(C29:C33)</f>
        <v>106149127</v>
      </c>
      <c r="D34" s="168">
        <f>SUM(D29:D33)</f>
        <v>0</v>
      </c>
      <c r="E34" s="72">
        <f t="shared" si="3"/>
        <v>29044667</v>
      </c>
      <c r="F34" s="73">
        <f t="shared" si="3"/>
        <v>29044667</v>
      </c>
      <c r="G34" s="73">
        <f t="shared" si="3"/>
        <v>123208723</v>
      </c>
      <c r="H34" s="73">
        <f t="shared" si="3"/>
        <v>95585702</v>
      </c>
      <c r="I34" s="73">
        <f t="shared" si="3"/>
        <v>153995594</v>
      </c>
      <c r="J34" s="73">
        <f t="shared" si="3"/>
        <v>153995594</v>
      </c>
      <c r="K34" s="73">
        <f t="shared" si="3"/>
        <v>174869401</v>
      </c>
      <c r="L34" s="73">
        <f t="shared" si="3"/>
        <v>187830792</v>
      </c>
      <c r="M34" s="73">
        <f t="shared" si="3"/>
        <v>188300128</v>
      </c>
      <c r="N34" s="73">
        <f t="shared" si="3"/>
        <v>188300128</v>
      </c>
      <c r="O34" s="73">
        <f t="shared" si="3"/>
        <v>229727028</v>
      </c>
      <c r="P34" s="73">
        <f t="shared" si="3"/>
        <v>229869269</v>
      </c>
      <c r="Q34" s="73">
        <f t="shared" si="3"/>
        <v>220644402</v>
      </c>
      <c r="R34" s="73">
        <f t="shared" si="3"/>
        <v>220644402</v>
      </c>
      <c r="S34" s="73">
        <f t="shared" si="3"/>
        <v>200441472</v>
      </c>
      <c r="T34" s="73">
        <f t="shared" si="3"/>
        <v>146690950</v>
      </c>
      <c r="U34" s="73">
        <f t="shared" si="3"/>
        <v>88584045</v>
      </c>
      <c r="V34" s="73">
        <f t="shared" si="3"/>
        <v>88584045</v>
      </c>
      <c r="W34" s="73">
        <f t="shared" si="3"/>
        <v>88584045</v>
      </c>
      <c r="X34" s="73">
        <f t="shared" si="3"/>
        <v>29044667</v>
      </c>
      <c r="Y34" s="73">
        <f t="shared" si="3"/>
        <v>59539378</v>
      </c>
      <c r="Z34" s="170">
        <f>+IF(X34&lt;&gt;0,+(Y34/X34)*100,0)</f>
        <v>204.9924621273847</v>
      </c>
      <c r="AA34" s="74">
        <f>SUM(AA29:AA33)</f>
        <v>29044667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65220200</v>
      </c>
      <c r="D37" s="155"/>
      <c r="E37" s="59">
        <v>67334135</v>
      </c>
      <c r="F37" s="60">
        <v>67334135</v>
      </c>
      <c r="G37" s="60">
        <v>65562806</v>
      </c>
      <c r="H37" s="60">
        <v>64191401</v>
      </c>
      <c r="I37" s="60">
        <v>64191401</v>
      </c>
      <c r="J37" s="60">
        <v>64191401</v>
      </c>
      <c r="K37" s="60">
        <v>64191401</v>
      </c>
      <c r="L37" s="60">
        <v>64191401</v>
      </c>
      <c r="M37" s="60">
        <v>64191401</v>
      </c>
      <c r="N37" s="60">
        <v>64191401</v>
      </c>
      <c r="O37" s="60">
        <v>64191401</v>
      </c>
      <c r="P37" s="60">
        <v>64191401</v>
      </c>
      <c r="Q37" s="60">
        <v>64191401</v>
      </c>
      <c r="R37" s="60">
        <v>64191401</v>
      </c>
      <c r="S37" s="60">
        <v>64191401</v>
      </c>
      <c r="T37" s="60">
        <v>64191401</v>
      </c>
      <c r="U37" s="60">
        <v>64191401</v>
      </c>
      <c r="V37" s="60">
        <v>64191401</v>
      </c>
      <c r="W37" s="60">
        <v>64191401</v>
      </c>
      <c r="X37" s="60">
        <v>67334135</v>
      </c>
      <c r="Y37" s="60">
        <v>-3142734</v>
      </c>
      <c r="Z37" s="140">
        <v>-4.67</v>
      </c>
      <c r="AA37" s="62">
        <v>67334135</v>
      </c>
    </row>
    <row r="38" spans="1:27" ht="12.75">
      <c r="A38" s="249" t="s">
        <v>165</v>
      </c>
      <c r="B38" s="182"/>
      <c r="C38" s="155">
        <v>25498000</v>
      </c>
      <c r="D38" s="155"/>
      <c r="E38" s="59">
        <v>18008025</v>
      </c>
      <c r="F38" s="60">
        <v>18008025</v>
      </c>
      <c r="G38" s="60">
        <v>17887471</v>
      </c>
      <c r="H38" s="60">
        <v>25438713</v>
      </c>
      <c r="I38" s="60">
        <v>25413447</v>
      </c>
      <c r="J38" s="60">
        <v>25413447</v>
      </c>
      <c r="K38" s="60">
        <v>25386750</v>
      </c>
      <c r="L38" s="60">
        <v>25357802</v>
      </c>
      <c r="M38" s="60">
        <v>25330472</v>
      </c>
      <c r="N38" s="60">
        <v>25330472</v>
      </c>
      <c r="O38" s="60">
        <v>25301380</v>
      </c>
      <c r="P38" s="60">
        <v>25272397</v>
      </c>
      <c r="Q38" s="60">
        <v>25243305</v>
      </c>
      <c r="R38" s="60">
        <v>25243305</v>
      </c>
      <c r="S38" s="60">
        <v>25214213</v>
      </c>
      <c r="T38" s="60">
        <v>25201793</v>
      </c>
      <c r="U38" s="60">
        <v>25182992</v>
      </c>
      <c r="V38" s="60">
        <v>25182992</v>
      </c>
      <c r="W38" s="60">
        <v>25182992</v>
      </c>
      <c r="X38" s="60">
        <v>18008025</v>
      </c>
      <c r="Y38" s="60">
        <v>7174967</v>
      </c>
      <c r="Z38" s="140">
        <v>39.84</v>
      </c>
      <c r="AA38" s="62">
        <v>18008025</v>
      </c>
    </row>
    <row r="39" spans="1:27" ht="12.75">
      <c r="A39" s="250" t="s">
        <v>59</v>
      </c>
      <c r="B39" s="253"/>
      <c r="C39" s="168">
        <f aca="true" t="shared" si="4" ref="C39:Y39">SUM(C37:C38)</f>
        <v>90718200</v>
      </c>
      <c r="D39" s="168">
        <f>SUM(D37:D38)</f>
        <v>0</v>
      </c>
      <c r="E39" s="76">
        <f t="shared" si="4"/>
        <v>85342160</v>
      </c>
      <c r="F39" s="77">
        <f t="shared" si="4"/>
        <v>85342160</v>
      </c>
      <c r="G39" s="77">
        <f t="shared" si="4"/>
        <v>83450277</v>
      </c>
      <c r="H39" s="77">
        <f t="shared" si="4"/>
        <v>89630114</v>
      </c>
      <c r="I39" s="77">
        <f t="shared" si="4"/>
        <v>89604848</v>
      </c>
      <c r="J39" s="77">
        <f t="shared" si="4"/>
        <v>89604848</v>
      </c>
      <c r="K39" s="77">
        <f t="shared" si="4"/>
        <v>89578151</v>
      </c>
      <c r="L39" s="77">
        <f t="shared" si="4"/>
        <v>89549203</v>
      </c>
      <c r="M39" s="77">
        <f t="shared" si="4"/>
        <v>89521873</v>
      </c>
      <c r="N39" s="77">
        <f t="shared" si="4"/>
        <v>89521873</v>
      </c>
      <c r="O39" s="77">
        <f t="shared" si="4"/>
        <v>89492781</v>
      </c>
      <c r="P39" s="77">
        <f t="shared" si="4"/>
        <v>89463798</v>
      </c>
      <c r="Q39" s="77">
        <f t="shared" si="4"/>
        <v>89434706</v>
      </c>
      <c r="R39" s="77">
        <f t="shared" si="4"/>
        <v>89434706</v>
      </c>
      <c r="S39" s="77">
        <f t="shared" si="4"/>
        <v>89405614</v>
      </c>
      <c r="T39" s="77">
        <f t="shared" si="4"/>
        <v>89393194</v>
      </c>
      <c r="U39" s="77">
        <f t="shared" si="4"/>
        <v>89374393</v>
      </c>
      <c r="V39" s="77">
        <f t="shared" si="4"/>
        <v>89374393</v>
      </c>
      <c r="W39" s="77">
        <f t="shared" si="4"/>
        <v>89374393</v>
      </c>
      <c r="X39" s="77">
        <f t="shared" si="4"/>
        <v>85342160</v>
      </c>
      <c r="Y39" s="77">
        <f t="shared" si="4"/>
        <v>4032233</v>
      </c>
      <c r="Z39" s="212">
        <f>+IF(X39&lt;&gt;0,+(Y39/X39)*100,0)</f>
        <v>4.7247843269961765</v>
      </c>
      <c r="AA39" s="79">
        <f>SUM(AA37:AA38)</f>
        <v>85342160</v>
      </c>
    </row>
    <row r="40" spans="1:27" ht="12.75">
      <c r="A40" s="250" t="s">
        <v>167</v>
      </c>
      <c r="B40" s="251"/>
      <c r="C40" s="168">
        <f aca="true" t="shared" si="5" ref="C40:Y40">+C34+C39</f>
        <v>196867327</v>
      </c>
      <c r="D40" s="168">
        <f>+D34+D39</f>
        <v>0</v>
      </c>
      <c r="E40" s="72">
        <f t="shared" si="5"/>
        <v>114386827</v>
      </c>
      <c r="F40" s="73">
        <f t="shared" si="5"/>
        <v>114386827</v>
      </c>
      <c r="G40" s="73">
        <f t="shared" si="5"/>
        <v>206659000</v>
      </c>
      <c r="H40" s="73">
        <f t="shared" si="5"/>
        <v>185215816</v>
      </c>
      <c r="I40" s="73">
        <f t="shared" si="5"/>
        <v>243600442</v>
      </c>
      <c r="J40" s="73">
        <f t="shared" si="5"/>
        <v>243600442</v>
      </c>
      <c r="K40" s="73">
        <f t="shared" si="5"/>
        <v>264447552</v>
      </c>
      <c r="L40" s="73">
        <f t="shared" si="5"/>
        <v>277379995</v>
      </c>
      <c r="M40" s="73">
        <f t="shared" si="5"/>
        <v>277822001</v>
      </c>
      <c r="N40" s="73">
        <f t="shared" si="5"/>
        <v>277822001</v>
      </c>
      <c r="O40" s="73">
        <f t="shared" si="5"/>
        <v>319219809</v>
      </c>
      <c r="P40" s="73">
        <f t="shared" si="5"/>
        <v>319333067</v>
      </c>
      <c r="Q40" s="73">
        <f t="shared" si="5"/>
        <v>310079108</v>
      </c>
      <c r="R40" s="73">
        <f t="shared" si="5"/>
        <v>310079108</v>
      </c>
      <c r="S40" s="73">
        <f t="shared" si="5"/>
        <v>289847086</v>
      </c>
      <c r="T40" s="73">
        <f t="shared" si="5"/>
        <v>236084144</v>
      </c>
      <c r="U40" s="73">
        <f t="shared" si="5"/>
        <v>177958438</v>
      </c>
      <c r="V40" s="73">
        <f t="shared" si="5"/>
        <v>177958438</v>
      </c>
      <c r="W40" s="73">
        <f t="shared" si="5"/>
        <v>177958438</v>
      </c>
      <c r="X40" s="73">
        <f t="shared" si="5"/>
        <v>114386827</v>
      </c>
      <c r="Y40" s="73">
        <f t="shared" si="5"/>
        <v>63571611</v>
      </c>
      <c r="Z40" s="170">
        <f>+IF(X40&lt;&gt;0,+(Y40/X40)*100,0)</f>
        <v>55.57598953243104</v>
      </c>
      <c r="AA40" s="74">
        <f>+AA34+AA39</f>
        <v>114386827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1956351431</v>
      </c>
      <c r="D42" s="257">
        <f>+D25-D40</f>
        <v>0</v>
      </c>
      <c r="E42" s="258">
        <f t="shared" si="6"/>
        <v>1752064267</v>
      </c>
      <c r="F42" s="259">
        <f t="shared" si="6"/>
        <v>1752064267</v>
      </c>
      <c r="G42" s="259">
        <f t="shared" si="6"/>
        <v>1818327883</v>
      </c>
      <c r="H42" s="259">
        <f t="shared" si="6"/>
        <v>2048578908</v>
      </c>
      <c r="I42" s="259">
        <f t="shared" si="6"/>
        <v>2028485044</v>
      </c>
      <c r="J42" s="259">
        <f t="shared" si="6"/>
        <v>2028485044</v>
      </c>
      <c r="K42" s="259">
        <f t="shared" si="6"/>
        <v>2019304921</v>
      </c>
      <c r="L42" s="259">
        <f t="shared" si="6"/>
        <v>1980114599</v>
      </c>
      <c r="M42" s="259">
        <f t="shared" si="6"/>
        <v>2026456175</v>
      </c>
      <c r="N42" s="259">
        <f t="shared" si="6"/>
        <v>2026456175</v>
      </c>
      <c r="O42" s="259">
        <f t="shared" si="6"/>
        <v>1984503386</v>
      </c>
      <c r="P42" s="259">
        <f t="shared" si="6"/>
        <v>1955951855</v>
      </c>
      <c r="Q42" s="259">
        <f t="shared" si="6"/>
        <v>2006518963</v>
      </c>
      <c r="R42" s="259">
        <f t="shared" si="6"/>
        <v>2006518963</v>
      </c>
      <c r="S42" s="259">
        <f t="shared" si="6"/>
        <v>1999067270</v>
      </c>
      <c r="T42" s="259">
        <f t="shared" si="6"/>
        <v>1995605184</v>
      </c>
      <c r="U42" s="259">
        <f t="shared" si="6"/>
        <v>1968848373</v>
      </c>
      <c r="V42" s="259">
        <f t="shared" si="6"/>
        <v>1968848373</v>
      </c>
      <c r="W42" s="259">
        <f t="shared" si="6"/>
        <v>1968848373</v>
      </c>
      <c r="X42" s="259">
        <f t="shared" si="6"/>
        <v>1752064267</v>
      </c>
      <c r="Y42" s="259">
        <f t="shared" si="6"/>
        <v>216784106</v>
      </c>
      <c r="Z42" s="260">
        <f>+IF(X42&lt;&gt;0,+(Y42/X42)*100,0)</f>
        <v>12.373068162116681</v>
      </c>
      <c r="AA42" s="261">
        <f>+AA25-AA40</f>
        <v>1752064267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1257916700</v>
      </c>
      <c r="D45" s="155"/>
      <c r="E45" s="59">
        <v>1053629535</v>
      </c>
      <c r="F45" s="60">
        <v>1053629536</v>
      </c>
      <c r="G45" s="60">
        <v>1119893152</v>
      </c>
      <c r="H45" s="60">
        <v>1350144177</v>
      </c>
      <c r="I45" s="60">
        <v>1330050313</v>
      </c>
      <c r="J45" s="60">
        <v>1330050313</v>
      </c>
      <c r="K45" s="60">
        <v>1320870190</v>
      </c>
      <c r="L45" s="60">
        <v>1281679868</v>
      </c>
      <c r="M45" s="60">
        <v>1328021444</v>
      </c>
      <c r="N45" s="60">
        <v>1328021444</v>
      </c>
      <c r="O45" s="60">
        <v>1286068655</v>
      </c>
      <c r="P45" s="60">
        <v>1257517124</v>
      </c>
      <c r="Q45" s="60">
        <v>1308084232</v>
      </c>
      <c r="R45" s="60">
        <v>1308084232</v>
      </c>
      <c r="S45" s="60">
        <v>1300632539</v>
      </c>
      <c r="T45" s="60">
        <v>1297170453</v>
      </c>
      <c r="U45" s="60">
        <v>1270413642</v>
      </c>
      <c r="V45" s="60">
        <v>1270413642</v>
      </c>
      <c r="W45" s="60">
        <v>1270413642</v>
      </c>
      <c r="X45" s="60">
        <v>1053629536</v>
      </c>
      <c r="Y45" s="60">
        <v>216784106</v>
      </c>
      <c r="Z45" s="139">
        <v>20.57</v>
      </c>
      <c r="AA45" s="62">
        <v>1053629536</v>
      </c>
    </row>
    <row r="46" spans="1:27" ht="12.75">
      <c r="A46" s="249" t="s">
        <v>171</v>
      </c>
      <c r="B46" s="182"/>
      <c r="C46" s="155">
        <v>698434731</v>
      </c>
      <c r="D46" s="155"/>
      <c r="E46" s="59">
        <v>698434731</v>
      </c>
      <c r="F46" s="60">
        <v>698434731</v>
      </c>
      <c r="G46" s="60">
        <v>698434731</v>
      </c>
      <c r="H46" s="60">
        <v>698434731</v>
      </c>
      <c r="I46" s="60">
        <v>698434731</v>
      </c>
      <c r="J46" s="60">
        <v>698434731</v>
      </c>
      <c r="K46" s="60">
        <v>698434731</v>
      </c>
      <c r="L46" s="60">
        <v>698434731</v>
      </c>
      <c r="M46" s="60">
        <v>698434731</v>
      </c>
      <c r="N46" s="60">
        <v>698434731</v>
      </c>
      <c r="O46" s="60">
        <v>698434731</v>
      </c>
      <c r="P46" s="60">
        <v>698434731</v>
      </c>
      <c r="Q46" s="60">
        <v>698434731</v>
      </c>
      <c r="R46" s="60">
        <v>698434731</v>
      </c>
      <c r="S46" s="60">
        <v>698434731</v>
      </c>
      <c r="T46" s="60">
        <v>698434731</v>
      </c>
      <c r="U46" s="60">
        <v>698434731</v>
      </c>
      <c r="V46" s="60">
        <v>698434731</v>
      </c>
      <c r="W46" s="60">
        <v>698434731</v>
      </c>
      <c r="X46" s="60">
        <v>698434731</v>
      </c>
      <c r="Y46" s="60"/>
      <c r="Z46" s="139"/>
      <c r="AA46" s="62">
        <v>698434731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1956351431</v>
      </c>
      <c r="D48" s="217">
        <f>SUM(D45:D47)</f>
        <v>0</v>
      </c>
      <c r="E48" s="264">
        <f t="shared" si="7"/>
        <v>1752064266</v>
      </c>
      <c r="F48" s="219">
        <f t="shared" si="7"/>
        <v>1752064267</v>
      </c>
      <c r="G48" s="219">
        <f t="shared" si="7"/>
        <v>1818327883</v>
      </c>
      <c r="H48" s="219">
        <f t="shared" si="7"/>
        <v>2048578908</v>
      </c>
      <c r="I48" s="219">
        <f t="shared" si="7"/>
        <v>2028485044</v>
      </c>
      <c r="J48" s="219">
        <f t="shared" si="7"/>
        <v>2028485044</v>
      </c>
      <c r="K48" s="219">
        <f t="shared" si="7"/>
        <v>2019304921</v>
      </c>
      <c r="L48" s="219">
        <f t="shared" si="7"/>
        <v>1980114599</v>
      </c>
      <c r="M48" s="219">
        <f t="shared" si="7"/>
        <v>2026456175</v>
      </c>
      <c r="N48" s="219">
        <f t="shared" si="7"/>
        <v>2026456175</v>
      </c>
      <c r="O48" s="219">
        <f t="shared" si="7"/>
        <v>1984503386</v>
      </c>
      <c r="P48" s="219">
        <f t="shared" si="7"/>
        <v>1955951855</v>
      </c>
      <c r="Q48" s="219">
        <f t="shared" si="7"/>
        <v>2006518963</v>
      </c>
      <c r="R48" s="219">
        <f t="shared" si="7"/>
        <v>2006518963</v>
      </c>
      <c r="S48" s="219">
        <f t="shared" si="7"/>
        <v>1999067270</v>
      </c>
      <c r="T48" s="219">
        <f t="shared" si="7"/>
        <v>1995605184</v>
      </c>
      <c r="U48" s="219">
        <f t="shared" si="7"/>
        <v>1968848373</v>
      </c>
      <c r="V48" s="219">
        <f t="shared" si="7"/>
        <v>1968848373</v>
      </c>
      <c r="W48" s="219">
        <f t="shared" si="7"/>
        <v>1968848373</v>
      </c>
      <c r="X48" s="219">
        <f t="shared" si="7"/>
        <v>1752064267</v>
      </c>
      <c r="Y48" s="219">
        <f t="shared" si="7"/>
        <v>216784106</v>
      </c>
      <c r="Z48" s="265">
        <f>+IF(X48&lt;&gt;0,+(Y48/X48)*100,0)</f>
        <v>12.373068162116681</v>
      </c>
      <c r="AA48" s="232">
        <f>SUM(AA45:AA47)</f>
        <v>1752064267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25382801</v>
      </c>
      <c r="D7" s="155"/>
      <c r="E7" s="59">
        <v>25569900</v>
      </c>
      <c r="F7" s="60">
        <v>22954541</v>
      </c>
      <c r="G7" s="60">
        <v>1521202</v>
      </c>
      <c r="H7" s="60">
        <v>1687951</v>
      </c>
      <c r="I7" s="60">
        <v>2201526</v>
      </c>
      <c r="J7" s="60">
        <v>5410679</v>
      </c>
      <c r="K7" s="60">
        <v>1536723</v>
      </c>
      <c r="L7" s="60">
        <v>2117496</v>
      </c>
      <c r="M7" s="60">
        <v>2017764</v>
      </c>
      <c r="N7" s="60">
        <v>5671983</v>
      </c>
      <c r="O7" s="60">
        <v>1606168</v>
      </c>
      <c r="P7" s="60">
        <v>1895655</v>
      </c>
      <c r="Q7" s="60">
        <v>1944457</v>
      </c>
      <c r="R7" s="60">
        <v>5446280</v>
      </c>
      <c r="S7" s="60">
        <v>1161452</v>
      </c>
      <c r="T7" s="60">
        <v>2603057</v>
      </c>
      <c r="U7" s="60">
        <v>1974372</v>
      </c>
      <c r="V7" s="60">
        <v>5738881</v>
      </c>
      <c r="W7" s="60">
        <v>22267823</v>
      </c>
      <c r="X7" s="60">
        <v>22954541</v>
      </c>
      <c r="Y7" s="60">
        <v>-686718</v>
      </c>
      <c r="Z7" s="140">
        <v>-2.99</v>
      </c>
      <c r="AA7" s="62">
        <v>22954541</v>
      </c>
    </row>
    <row r="8" spans="1:27" ht="12.75">
      <c r="A8" s="249" t="s">
        <v>178</v>
      </c>
      <c r="B8" s="182"/>
      <c r="C8" s="155">
        <v>473359</v>
      </c>
      <c r="D8" s="155"/>
      <c r="E8" s="59">
        <v>966803</v>
      </c>
      <c r="F8" s="60">
        <v>678627</v>
      </c>
      <c r="G8" s="60">
        <v>67847</v>
      </c>
      <c r="H8" s="60">
        <v>48488</v>
      </c>
      <c r="I8" s="60">
        <v>39996</v>
      </c>
      <c r="J8" s="60">
        <v>156331</v>
      </c>
      <c r="K8" s="60">
        <v>78580</v>
      </c>
      <c r="L8" s="60">
        <v>35806</v>
      </c>
      <c r="M8" s="60">
        <v>133401</v>
      </c>
      <c r="N8" s="60">
        <v>247787</v>
      </c>
      <c r="O8" s="60">
        <v>34012</v>
      </c>
      <c r="P8" s="60">
        <v>34012</v>
      </c>
      <c r="Q8" s="60">
        <v>34284</v>
      </c>
      <c r="R8" s="60">
        <v>102308</v>
      </c>
      <c r="S8" s="60">
        <v>35110</v>
      </c>
      <c r="T8" s="60">
        <v>39288</v>
      </c>
      <c r="U8" s="60">
        <v>35102</v>
      </c>
      <c r="V8" s="60">
        <v>109500</v>
      </c>
      <c r="W8" s="60">
        <v>615926</v>
      </c>
      <c r="X8" s="60">
        <v>678627</v>
      </c>
      <c r="Y8" s="60">
        <v>-62701</v>
      </c>
      <c r="Z8" s="140">
        <v>-9.24</v>
      </c>
      <c r="AA8" s="62">
        <v>678627</v>
      </c>
    </row>
    <row r="9" spans="1:27" ht="12.75">
      <c r="A9" s="249" t="s">
        <v>179</v>
      </c>
      <c r="B9" s="182"/>
      <c r="C9" s="155">
        <v>335305755</v>
      </c>
      <c r="D9" s="155"/>
      <c r="E9" s="59">
        <v>268573000</v>
      </c>
      <c r="F9" s="60">
        <v>271759243</v>
      </c>
      <c r="G9" s="60">
        <v>113174691</v>
      </c>
      <c r="H9" s="60">
        <v>2131928</v>
      </c>
      <c r="I9" s="60">
        <v>5791203</v>
      </c>
      <c r="J9" s="60">
        <v>121097822</v>
      </c>
      <c r="K9" s="60">
        <v>15510</v>
      </c>
      <c r="L9" s="60">
        <v>2393810</v>
      </c>
      <c r="M9" s="60">
        <v>89652227</v>
      </c>
      <c r="N9" s="60">
        <v>92061547</v>
      </c>
      <c r="O9" s="60">
        <v>3225463</v>
      </c>
      <c r="P9" s="60">
        <v>705000</v>
      </c>
      <c r="Q9" s="60">
        <v>88622439</v>
      </c>
      <c r="R9" s="60">
        <v>92552902</v>
      </c>
      <c r="S9" s="60">
        <v>4312327</v>
      </c>
      <c r="T9" s="60">
        <v>6249048</v>
      </c>
      <c r="U9" s="60"/>
      <c r="V9" s="60">
        <v>10561375</v>
      </c>
      <c r="W9" s="60">
        <v>316273646</v>
      </c>
      <c r="X9" s="60">
        <v>271759243</v>
      </c>
      <c r="Y9" s="60">
        <v>44514403</v>
      </c>
      <c r="Z9" s="140">
        <v>16.38</v>
      </c>
      <c r="AA9" s="62">
        <v>271759243</v>
      </c>
    </row>
    <row r="10" spans="1:27" ht="12.75">
      <c r="A10" s="249" t="s">
        <v>180</v>
      </c>
      <c r="B10" s="182"/>
      <c r="C10" s="155">
        <v>384157754</v>
      </c>
      <c r="D10" s="155"/>
      <c r="E10" s="59">
        <v>373735147</v>
      </c>
      <c r="F10" s="60">
        <v>373735147</v>
      </c>
      <c r="G10" s="60">
        <v>76000000</v>
      </c>
      <c r="H10" s="60">
        <v>1070740</v>
      </c>
      <c r="I10" s="60">
        <v>112188000</v>
      </c>
      <c r="J10" s="60">
        <v>189258740</v>
      </c>
      <c r="K10" s="60">
        <v>44413000</v>
      </c>
      <c r="L10" s="60">
        <v>1133000</v>
      </c>
      <c r="M10" s="60">
        <v>64050000</v>
      </c>
      <c r="N10" s="60">
        <v>109596000</v>
      </c>
      <c r="O10" s="60">
        <v>33887000</v>
      </c>
      <c r="P10" s="60"/>
      <c r="Q10" s="60">
        <v>42064000</v>
      </c>
      <c r="R10" s="60">
        <v>75951000</v>
      </c>
      <c r="S10" s="60"/>
      <c r="T10" s="60"/>
      <c r="U10" s="60"/>
      <c r="V10" s="60"/>
      <c r="W10" s="60">
        <v>374805740</v>
      </c>
      <c r="X10" s="60">
        <v>373735147</v>
      </c>
      <c r="Y10" s="60">
        <v>1070593</v>
      </c>
      <c r="Z10" s="140">
        <v>0.29</v>
      </c>
      <c r="AA10" s="62">
        <v>373735147</v>
      </c>
    </row>
    <row r="11" spans="1:27" ht="12.75">
      <c r="A11" s="249" t="s">
        <v>181</v>
      </c>
      <c r="B11" s="182"/>
      <c r="C11" s="155">
        <v>8007817</v>
      </c>
      <c r="D11" s="155"/>
      <c r="E11" s="59">
        <v>12428136</v>
      </c>
      <c r="F11" s="60">
        <v>9750016</v>
      </c>
      <c r="G11" s="60">
        <v>416314</v>
      </c>
      <c r="H11" s="60">
        <v>982681</v>
      </c>
      <c r="I11" s="60">
        <v>1093951</v>
      </c>
      <c r="J11" s="60">
        <v>2492946</v>
      </c>
      <c r="K11" s="60">
        <v>1175280</v>
      </c>
      <c r="L11" s="60">
        <v>1315317</v>
      </c>
      <c r="M11" s="60">
        <v>1011479</v>
      </c>
      <c r="N11" s="60">
        <v>3502076</v>
      </c>
      <c r="O11" s="60">
        <v>1595885</v>
      </c>
      <c r="P11" s="60">
        <v>1345305</v>
      </c>
      <c r="Q11" s="60">
        <v>1341929</v>
      </c>
      <c r="R11" s="60">
        <v>4283119</v>
      </c>
      <c r="S11" s="60">
        <v>1372677</v>
      </c>
      <c r="T11" s="60">
        <v>1723008</v>
      </c>
      <c r="U11" s="60">
        <v>1373549</v>
      </c>
      <c r="V11" s="60">
        <v>4469234</v>
      </c>
      <c r="W11" s="60">
        <v>14747375</v>
      </c>
      <c r="X11" s="60">
        <v>9750016</v>
      </c>
      <c r="Y11" s="60">
        <v>4997359</v>
      </c>
      <c r="Z11" s="140">
        <v>51.25</v>
      </c>
      <c r="AA11" s="62">
        <v>9750016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-420896539</v>
      </c>
      <c r="D14" s="155"/>
      <c r="E14" s="59">
        <v>-300589044</v>
      </c>
      <c r="F14" s="60">
        <v>-323940123</v>
      </c>
      <c r="G14" s="60">
        <v>-64740386</v>
      </c>
      <c r="H14" s="60">
        <v>-27556411</v>
      </c>
      <c r="I14" s="60">
        <v>-27929657</v>
      </c>
      <c r="J14" s="60">
        <v>-120226454</v>
      </c>
      <c r="K14" s="60">
        <v>-23006806</v>
      </c>
      <c r="L14" s="60">
        <v>-30712144</v>
      </c>
      <c r="M14" s="60">
        <v>-47875171</v>
      </c>
      <c r="N14" s="60">
        <v>-101594121</v>
      </c>
      <c r="O14" s="60">
        <v>-19905388</v>
      </c>
      <c r="P14" s="60">
        <v>-27347558</v>
      </c>
      <c r="Q14" s="60">
        <v>-45748090</v>
      </c>
      <c r="R14" s="60">
        <v>-93001036</v>
      </c>
      <c r="S14" s="60">
        <v>-14772338</v>
      </c>
      <c r="T14" s="60">
        <v>-34581766</v>
      </c>
      <c r="U14" s="60">
        <v>-16194258</v>
      </c>
      <c r="V14" s="60">
        <v>-65548362</v>
      </c>
      <c r="W14" s="60">
        <v>-380369973</v>
      </c>
      <c r="X14" s="60">
        <v>-323940123</v>
      </c>
      <c r="Y14" s="60">
        <v>-56429850</v>
      </c>
      <c r="Z14" s="140">
        <v>17.42</v>
      </c>
      <c r="AA14" s="62">
        <v>-323940123</v>
      </c>
    </row>
    <row r="15" spans="1:27" ht="12.75">
      <c r="A15" s="249" t="s">
        <v>40</v>
      </c>
      <c r="B15" s="182"/>
      <c r="C15" s="155">
        <v>-3067434</v>
      </c>
      <c r="D15" s="155"/>
      <c r="E15" s="59">
        <v>-600804</v>
      </c>
      <c r="F15" s="60">
        <v>-600810</v>
      </c>
      <c r="G15" s="60">
        <v>-50283</v>
      </c>
      <c r="H15" s="60">
        <v>-52586</v>
      </c>
      <c r="I15" s="60">
        <v>-43607</v>
      </c>
      <c r="J15" s="60">
        <v>-146476</v>
      </c>
      <c r="K15" s="60">
        <v>-167579</v>
      </c>
      <c r="L15" s="60">
        <v>-35089</v>
      </c>
      <c r="M15" s="60">
        <v>-30790</v>
      </c>
      <c r="N15" s="60">
        <v>-233458</v>
      </c>
      <c r="O15" s="60">
        <v>-28230</v>
      </c>
      <c r="P15" s="60"/>
      <c r="Q15" s="60">
        <v>-39567</v>
      </c>
      <c r="R15" s="60">
        <v>-67797</v>
      </c>
      <c r="S15" s="60">
        <v>-12459</v>
      </c>
      <c r="T15" s="60">
        <v>-190174</v>
      </c>
      <c r="U15" s="60">
        <v>-4475</v>
      </c>
      <c r="V15" s="60">
        <v>-207108</v>
      </c>
      <c r="W15" s="60">
        <v>-654839</v>
      </c>
      <c r="X15" s="60">
        <v>-600810</v>
      </c>
      <c r="Y15" s="60">
        <v>-54029</v>
      </c>
      <c r="Z15" s="140">
        <v>8.99</v>
      </c>
      <c r="AA15" s="62">
        <v>-600810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329363513</v>
      </c>
      <c r="D17" s="168">
        <f t="shared" si="0"/>
        <v>0</v>
      </c>
      <c r="E17" s="72">
        <f t="shared" si="0"/>
        <v>380083138</v>
      </c>
      <c r="F17" s="73">
        <f t="shared" si="0"/>
        <v>354336641</v>
      </c>
      <c r="G17" s="73">
        <f t="shared" si="0"/>
        <v>126389385</v>
      </c>
      <c r="H17" s="73">
        <f t="shared" si="0"/>
        <v>-21687209</v>
      </c>
      <c r="I17" s="73">
        <f t="shared" si="0"/>
        <v>93341412</v>
      </c>
      <c r="J17" s="73">
        <f t="shared" si="0"/>
        <v>198043588</v>
      </c>
      <c r="K17" s="73">
        <f t="shared" si="0"/>
        <v>24044708</v>
      </c>
      <c r="L17" s="73">
        <f t="shared" si="0"/>
        <v>-23751804</v>
      </c>
      <c r="M17" s="73">
        <f t="shared" si="0"/>
        <v>108958910</v>
      </c>
      <c r="N17" s="73">
        <f t="shared" si="0"/>
        <v>109251814</v>
      </c>
      <c r="O17" s="73">
        <f t="shared" si="0"/>
        <v>20414910</v>
      </c>
      <c r="P17" s="73">
        <f t="shared" si="0"/>
        <v>-23367586</v>
      </c>
      <c r="Q17" s="73">
        <f t="shared" si="0"/>
        <v>88219452</v>
      </c>
      <c r="R17" s="73">
        <f t="shared" si="0"/>
        <v>85266776</v>
      </c>
      <c r="S17" s="73">
        <f t="shared" si="0"/>
        <v>-7903231</v>
      </c>
      <c r="T17" s="73">
        <f t="shared" si="0"/>
        <v>-24157539</v>
      </c>
      <c r="U17" s="73">
        <f t="shared" si="0"/>
        <v>-12815710</v>
      </c>
      <c r="V17" s="73">
        <f t="shared" si="0"/>
        <v>-44876480</v>
      </c>
      <c r="W17" s="73">
        <f t="shared" si="0"/>
        <v>347685698</v>
      </c>
      <c r="X17" s="73">
        <f t="shared" si="0"/>
        <v>354336641</v>
      </c>
      <c r="Y17" s="73">
        <f t="shared" si="0"/>
        <v>-6650943</v>
      </c>
      <c r="Z17" s="170">
        <f>+IF(X17&lt;&gt;0,+(Y17/X17)*100,0)</f>
        <v>-1.877012487681171</v>
      </c>
      <c r="AA17" s="74">
        <f>SUM(AA6:AA16)</f>
        <v>354336641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1484803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-244225408</v>
      </c>
      <c r="D26" s="155"/>
      <c r="E26" s="59">
        <v>-375492989</v>
      </c>
      <c r="F26" s="60">
        <v>-386675147</v>
      </c>
      <c r="G26" s="60">
        <v>-82650</v>
      </c>
      <c r="H26" s="60">
        <v>-34838979</v>
      </c>
      <c r="I26" s="60">
        <v>-51177086</v>
      </c>
      <c r="J26" s="60">
        <v>-86098715</v>
      </c>
      <c r="K26" s="60">
        <v>-20171657</v>
      </c>
      <c r="L26" s="60">
        <v>-5360843</v>
      </c>
      <c r="M26" s="60">
        <v>-35692839</v>
      </c>
      <c r="N26" s="60">
        <v>-61225339</v>
      </c>
      <c r="O26" s="60">
        <v>-8385105</v>
      </c>
      <c r="P26" s="60">
        <v>-10419092</v>
      </c>
      <c r="Q26" s="60">
        <v>-33188665</v>
      </c>
      <c r="R26" s="60">
        <v>-51992862</v>
      </c>
      <c r="S26" s="60">
        <v>-27116461</v>
      </c>
      <c r="T26" s="60">
        <v>-35846051</v>
      </c>
      <c r="U26" s="60">
        <v>-68093058</v>
      </c>
      <c r="V26" s="60">
        <v>-131055570</v>
      </c>
      <c r="W26" s="60">
        <v>-330372486</v>
      </c>
      <c r="X26" s="60">
        <v>-386675147</v>
      </c>
      <c r="Y26" s="60">
        <v>56302661</v>
      </c>
      <c r="Z26" s="140">
        <v>-14.56</v>
      </c>
      <c r="AA26" s="62">
        <v>-386675147</v>
      </c>
    </row>
    <row r="27" spans="1:27" ht="12.75">
      <c r="A27" s="250" t="s">
        <v>192</v>
      </c>
      <c r="B27" s="251"/>
      <c r="C27" s="168">
        <f aca="true" t="shared" si="1" ref="C27:Y27">SUM(C21:C26)</f>
        <v>-242740605</v>
      </c>
      <c r="D27" s="168">
        <f>SUM(D21:D26)</f>
        <v>0</v>
      </c>
      <c r="E27" s="72">
        <f t="shared" si="1"/>
        <v>-375492989</v>
      </c>
      <c r="F27" s="73">
        <f t="shared" si="1"/>
        <v>-386675147</v>
      </c>
      <c r="G27" s="73">
        <f t="shared" si="1"/>
        <v>-82650</v>
      </c>
      <c r="H27" s="73">
        <f t="shared" si="1"/>
        <v>-34838979</v>
      </c>
      <c r="I27" s="73">
        <f t="shared" si="1"/>
        <v>-51177086</v>
      </c>
      <c r="J27" s="73">
        <f t="shared" si="1"/>
        <v>-86098715</v>
      </c>
      <c r="K27" s="73">
        <f t="shared" si="1"/>
        <v>-20171657</v>
      </c>
      <c r="L27" s="73">
        <f t="shared" si="1"/>
        <v>-5360843</v>
      </c>
      <c r="M27" s="73">
        <f t="shared" si="1"/>
        <v>-35692839</v>
      </c>
      <c r="N27" s="73">
        <f t="shared" si="1"/>
        <v>-61225339</v>
      </c>
      <c r="O27" s="73">
        <f t="shared" si="1"/>
        <v>-8385105</v>
      </c>
      <c r="P27" s="73">
        <f t="shared" si="1"/>
        <v>-10419092</v>
      </c>
      <c r="Q27" s="73">
        <f t="shared" si="1"/>
        <v>-33188665</v>
      </c>
      <c r="R27" s="73">
        <f t="shared" si="1"/>
        <v>-51992862</v>
      </c>
      <c r="S27" s="73">
        <f t="shared" si="1"/>
        <v>-27116461</v>
      </c>
      <c r="T27" s="73">
        <f t="shared" si="1"/>
        <v>-35846051</v>
      </c>
      <c r="U27" s="73">
        <f t="shared" si="1"/>
        <v>-68093058</v>
      </c>
      <c r="V27" s="73">
        <f t="shared" si="1"/>
        <v>-131055570</v>
      </c>
      <c r="W27" s="73">
        <f t="shared" si="1"/>
        <v>-330372486</v>
      </c>
      <c r="X27" s="73">
        <f t="shared" si="1"/>
        <v>-386675147</v>
      </c>
      <c r="Y27" s="73">
        <f t="shared" si="1"/>
        <v>56302661</v>
      </c>
      <c r="Z27" s="170">
        <f>+IF(X27&lt;&gt;0,+(Y27/X27)*100,0)</f>
        <v>-14.56071367317538</v>
      </c>
      <c r="AA27" s="74">
        <f>SUM(AA21:AA26)</f>
        <v>-386675147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-83662029</v>
      </c>
      <c r="D35" s="155"/>
      <c r="E35" s="59">
        <v>-9543264</v>
      </c>
      <c r="F35" s="60">
        <v>-9543258</v>
      </c>
      <c r="G35" s="60">
        <v>-732052</v>
      </c>
      <c r="H35" s="60">
        <v>-729749</v>
      </c>
      <c r="I35" s="60">
        <v>-738728</v>
      </c>
      <c r="J35" s="60">
        <v>-2200529</v>
      </c>
      <c r="K35" s="60">
        <v>-741666</v>
      </c>
      <c r="L35" s="60">
        <v>-747245</v>
      </c>
      <c r="M35" s="60">
        <v>-1002661</v>
      </c>
      <c r="N35" s="60">
        <v>-2491572</v>
      </c>
      <c r="O35" s="60">
        <v>-754104</v>
      </c>
      <c r="P35" s="60"/>
      <c r="Q35" s="60">
        <v>-1525680</v>
      </c>
      <c r="R35" s="60">
        <v>-2279784</v>
      </c>
      <c r="S35" s="60">
        <v>-769875</v>
      </c>
      <c r="T35" s="60">
        <v>-772522</v>
      </c>
      <c r="U35" s="60">
        <v>-777859</v>
      </c>
      <c r="V35" s="60">
        <v>-2320256</v>
      </c>
      <c r="W35" s="60">
        <v>-9292141</v>
      </c>
      <c r="X35" s="60">
        <v>-9543258</v>
      </c>
      <c r="Y35" s="60">
        <v>251117</v>
      </c>
      <c r="Z35" s="140">
        <v>-2.63</v>
      </c>
      <c r="AA35" s="62">
        <v>-9543258</v>
      </c>
    </row>
    <row r="36" spans="1:27" ht="12.75">
      <c r="A36" s="250" t="s">
        <v>198</v>
      </c>
      <c r="B36" s="251"/>
      <c r="C36" s="168">
        <f aca="true" t="shared" si="2" ref="C36:Y36">SUM(C31:C35)</f>
        <v>-83662029</v>
      </c>
      <c r="D36" s="168">
        <f>SUM(D31:D35)</f>
        <v>0</v>
      </c>
      <c r="E36" s="72">
        <f t="shared" si="2"/>
        <v>-9543264</v>
      </c>
      <c r="F36" s="73">
        <f t="shared" si="2"/>
        <v>-9543258</v>
      </c>
      <c r="G36" s="73">
        <f t="shared" si="2"/>
        <v>-732052</v>
      </c>
      <c r="H36" s="73">
        <f t="shared" si="2"/>
        <v>-729749</v>
      </c>
      <c r="I36" s="73">
        <f t="shared" si="2"/>
        <v>-738728</v>
      </c>
      <c r="J36" s="73">
        <f t="shared" si="2"/>
        <v>-2200529</v>
      </c>
      <c r="K36" s="73">
        <f t="shared" si="2"/>
        <v>-741666</v>
      </c>
      <c r="L36" s="73">
        <f t="shared" si="2"/>
        <v>-747245</v>
      </c>
      <c r="M36" s="73">
        <f t="shared" si="2"/>
        <v>-1002661</v>
      </c>
      <c r="N36" s="73">
        <f t="shared" si="2"/>
        <v>-2491572</v>
      </c>
      <c r="O36" s="73">
        <f t="shared" si="2"/>
        <v>-754104</v>
      </c>
      <c r="P36" s="73">
        <f t="shared" si="2"/>
        <v>0</v>
      </c>
      <c r="Q36" s="73">
        <f t="shared" si="2"/>
        <v>-1525680</v>
      </c>
      <c r="R36" s="73">
        <f t="shared" si="2"/>
        <v>-2279784</v>
      </c>
      <c r="S36" s="73">
        <f t="shared" si="2"/>
        <v>-769875</v>
      </c>
      <c r="T36" s="73">
        <f t="shared" si="2"/>
        <v>-772522</v>
      </c>
      <c r="U36" s="73">
        <f t="shared" si="2"/>
        <v>-777859</v>
      </c>
      <c r="V36" s="73">
        <f t="shared" si="2"/>
        <v>-2320256</v>
      </c>
      <c r="W36" s="73">
        <f t="shared" si="2"/>
        <v>-9292141</v>
      </c>
      <c r="X36" s="73">
        <f t="shared" si="2"/>
        <v>-9543258</v>
      </c>
      <c r="Y36" s="73">
        <f t="shared" si="2"/>
        <v>251117</v>
      </c>
      <c r="Z36" s="170">
        <f>+IF(X36&lt;&gt;0,+(Y36/X36)*100,0)</f>
        <v>-2.6313550361941385</v>
      </c>
      <c r="AA36" s="74">
        <f>SUM(AA31:AA35)</f>
        <v>-9543258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2960879</v>
      </c>
      <c r="D38" s="153">
        <f>+D17+D27+D36</f>
        <v>0</v>
      </c>
      <c r="E38" s="99">
        <f t="shared" si="3"/>
        <v>-4953115</v>
      </c>
      <c r="F38" s="100">
        <f t="shared" si="3"/>
        <v>-41881764</v>
      </c>
      <c r="G38" s="100">
        <f t="shared" si="3"/>
        <v>125574683</v>
      </c>
      <c r="H38" s="100">
        <f t="shared" si="3"/>
        <v>-57255937</v>
      </c>
      <c r="I38" s="100">
        <f t="shared" si="3"/>
        <v>41425598</v>
      </c>
      <c r="J38" s="100">
        <f t="shared" si="3"/>
        <v>109744344</v>
      </c>
      <c r="K38" s="100">
        <f t="shared" si="3"/>
        <v>3131385</v>
      </c>
      <c r="L38" s="100">
        <f t="shared" si="3"/>
        <v>-29859892</v>
      </c>
      <c r="M38" s="100">
        <f t="shared" si="3"/>
        <v>72263410</v>
      </c>
      <c r="N38" s="100">
        <f t="shared" si="3"/>
        <v>45534903</v>
      </c>
      <c r="O38" s="100">
        <f t="shared" si="3"/>
        <v>11275701</v>
      </c>
      <c r="P38" s="100">
        <f t="shared" si="3"/>
        <v>-33786678</v>
      </c>
      <c r="Q38" s="100">
        <f t="shared" si="3"/>
        <v>53505107</v>
      </c>
      <c r="R38" s="100">
        <f t="shared" si="3"/>
        <v>30994130</v>
      </c>
      <c r="S38" s="100">
        <f t="shared" si="3"/>
        <v>-35789567</v>
      </c>
      <c r="T38" s="100">
        <f t="shared" si="3"/>
        <v>-60776112</v>
      </c>
      <c r="U38" s="100">
        <f t="shared" si="3"/>
        <v>-81686627</v>
      </c>
      <c r="V38" s="100">
        <f t="shared" si="3"/>
        <v>-178252306</v>
      </c>
      <c r="W38" s="100">
        <f t="shared" si="3"/>
        <v>8021071</v>
      </c>
      <c r="X38" s="100">
        <f t="shared" si="3"/>
        <v>-41881764</v>
      </c>
      <c r="Y38" s="100">
        <f t="shared" si="3"/>
        <v>49902835</v>
      </c>
      <c r="Z38" s="137">
        <f>+IF(X38&lt;&gt;0,+(Y38/X38)*100,0)</f>
        <v>-119.15170287478819</v>
      </c>
      <c r="AA38" s="102">
        <f>+AA17+AA27+AA36</f>
        <v>-41881764</v>
      </c>
    </row>
    <row r="39" spans="1:27" ht="12.75">
      <c r="A39" s="249" t="s">
        <v>200</v>
      </c>
      <c r="B39" s="182"/>
      <c r="C39" s="153">
        <v>57974458</v>
      </c>
      <c r="D39" s="153"/>
      <c r="E39" s="99">
        <v>28507022</v>
      </c>
      <c r="F39" s="100">
        <v>60935336</v>
      </c>
      <c r="G39" s="100">
        <v>60935336</v>
      </c>
      <c r="H39" s="100">
        <v>186510019</v>
      </c>
      <c r="I39" s="100">
        <v>129254082</v>
      </c>
      <c r="J39" s="100">
        <v>60935336</v>
      </c>
      <c r="K39" s="100">
        <v>170679680</v>
      </c>
      <c r="L39" s="100">
        <v>173811065</v>
      </c>
      <c r="M39" s="100">
        <v>143951173</v>
      </c>
      <c r="N39" s="100">
        <v>170679680</v>
      </c>
      <c r="O39" s="100">
        <v>216214583</v>
      </c>
      <c r="P39" s="100">
        <v>227490284</v>
      </c>
      <c r="Q39" s="100">
        <v>193703606</v>
      </c>
      <c r="R39" s="100">
        <v>216214583</v>
      </c>
      <c r="S39" s="100">
        <v>247208713</v>
      </c>
      <c r="T39" s="100">
        <v>211419146</v>
      </c>
      <c r="U39" s="100">
        <v>150643034</v>
      </c>
      <c r="V39" s="100">
        <v>247208713</v>
      </c>
      <c r="W39" s="100">
        <v>60935336</v>
      </c>
      <c r="X39" s="100">
        <v>60935336</v>
      </c>
      <c r="Y39" s="100"/>
      <c r="Z39" s="137"/>
      <c r="AA39" s="102">
        <v>60935336</v>
      </c>
    </row>
    <row r="40" spans="1:27" ht="12.75">
      <c r="A40" s="269" t="s">
        <v>201</v>
      </c>
      <c r="B40" s="256"/>
      <c r="C40" s="257">
        <v>60935337</v>
      </c>
      <c r="D40" s="257"/>
      <c r="E40" s="258">
        <v>23553907</v>
      </c>
      <c r="F40" s="259">
        <v>19053572</v>
      </c>
      <c r="G40" s="259">
        <v>186510019</v>
      </c>
      <c r="H40" s="259">
        <v>129254082</v>
      </c>
      <c r="I40" s="259">
        <v>170679680</v>
      </c>
      <c r="J40" s="259">
        <v>170679680</v>
      </c>
      <c r="K40" s="259">
        <v>173811065</v>
      </c>
      <c r="L40" s="259">
        <v>143951173</v>
      </c>
      <c r="M40" s="259">
        <v>216214583</v>
      </c>
      <c r="N40" s="259">
        <v>216214583</v>
      </c>
      <c r="O40" s="259">
        <v>227490284</v>
      </c>
      <c r="P40" s="259">
        <v>193703606</v>
      </c>
      <c r="Q40" s="259">
        <v>247208713</v>
      </c>
      <c r="R40" s="259">
        <v>227490284</v>
      </c>
      <c r="S40" s="259">
        <v>211419146</v>
      </c>
      <c r="T40" s="259">
        <v>150643034</v>
      </c>
      <c r="U40" s="259">
        <v>68956407</v>
      </c>
      <c r="V40" s="259">
        <v>68956407</v>
      </c>
      <c r="W40" s="259">
        <v>68956407</v>
      </c>
      <c r="X40" s="259">
        <v>19053572</v>
      </c>
      <c r="Y40" s="259">
        <v>49902835</v>
      </c>
      <c r="Z40" s="260">
        <v>261.91</v>
      </c>
      <c r="AA40" s="261">
        <v>19053572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304193515</v>
      </c>
      <c r="D5" s="200">
        <f t="shared" si="0"/>
        <v>0</v>
      </c>
      <c r="E5" s="106">
        <f t="shared" si="0"/>
        <v>375492993</v>
      </c>
      <c r="F5" s="106">
        <f t="shared" si="0"/>
        <v>386675147</v>
      </c>
      <c r="G5" s="106">
        <f t="shared" si="0"/>
        <v>82650</v>
      </c>
      <c r="H5" s="106">
        <f t="shared" si="0"/>
        <v>34838979</v>
      </c>
      <c r="I5" s="106">
        <f t="shared" si="0"/>
        <v>51177086</v>
      </c>
      <c r="J5" s="106">
        <f t="shared" si="0"/>
        <v>86098715</v>
      </c>
      <c r="K5" s="106">
        <f t="shared" si="0"/>
        <v>20110599</v>
      </c>
      <c r="L5" s="106">
        <f t="shared" si="0"/>
        <v>5360843</v>
      </c>
      <c r="M5" s="106">
        <f t="shared" si="0"/>
        <v>35753897</v>
      </c>
      <c r="N5" s="106">
        <f t="shared" si="0"/>
        <v>61225339</v>
      </c>
      <c r="O5" s="106">
        <f t="shared" si="0"/>
        <v>8385105</v>
      </c>
      <c r="P5" s="106">
        <f t="shared" si="0"/>
        <v>10334092</v>
      </c>
      <c r="Q5" s="106">
        <f t="shared" si="0"/>
        <v>33273527</v>
      </c>
      <c r="R5" s="106">
        <f t="shared" si="0"/>
        <v>51992724</v>
      </c>
      <c r="S5" s="106">
        <f t="shared" si="0"/>
        <v>27116461</v>
      </c>
      <c r="T5" s="106">
        <f t="shared" si="0"/>
        <v>35846051</v>
      </c>
      <c r="U5" s="106">
        <f t="shared" si="0"/>
        <v>75403421</v>
      </c>
      <c r="V5" s="106">
        <f t="shared" si="0"/>
        <v>138365933</v>
      </c>
      <c r="W5" s="106">
        <f t="shared" si="0"/>
        <v>337682711</v>
      </c>
      <c r="X5" s="106">
        <f t="shared" si="0"/>
        <v>386675147</v>
      </c>
      <c r="Y5" s="106">
        <f t="shared" si="0"/>
        <v>-48992436</v>
      </c>
      <c r="Z5" s="201">
        <f>+IF(X5&lt;&gt;0,+(Y5/X5)*100,0)</f>
        <v>-12.670179705136311</v>
      </c>
      <c r="AA5" s="199">
        <f>SUM(AA11:AA18)</f>
        <v>386675147</v>
      </c>
    </row>
    <row r="6" spans="1:27" ht="12.75">
      <c r="A6" s="291" t="s">
        <v>205</v>
      </c>
      <c r="B6" s="142"/>
      <c r="C6" s="62"/>
      <c r="D6" s="156"/>
      <c r="E6" s="60">
        <v>2183000</v>
      </c>
      <c r="F6" s="60">
        <v>2183000</v>
      </c>
      <c r="G6" s="60">
        <v>82650</v>
      </c>
      <c r="H6" s="60">
        <v>82650</v>
      </c>
      <c r="I6" s="60">
        <v>85513</v>
      </c>
      <c r="J6" s="60">
        <v>250813</v>
      </c>
      <c r="K6" s="60">
        <v>85513</v>
      </c>
      <c r="L6" s="60">
        <v>85513</v>
      </c>
      <c r="M6" s="60">
        <v>85513</v>
      </c>
      <c r="N6" s="60">
        <v>256539</v>
      </c>
      <c r="O6" s="60">
        <v>85513</v>
      </c>
      <c r="P6" s="60">
        <v>338271</v>
      </c>
      <c r="Q6" s="60">
        <v>85513</v>
      </c>
      <c r="R6" s="60">
        <v>509297</v>
      </c>
      <c r="S6" s="60">
        <v>89393</v>
      </c>
      <c r="T6" s="60">
        <v>130753</v>
      </c>
      <c r="U6" s="60">
        <v>398715</v>
      </c>
      <c r="V6" s="60">
        <v>618861</v>
      </c>
      <c r="W6" s="60">
        <v>1635510</v>
      </c>
      <c r="X6" s="60">
        <v>2183000</v>
      </c>
      <c r="Y6" s="60">
        <v>-547490</v>
      </c>
      <c r="Z6" s="140">
        <v>-25.08</v>
      </c>
      <c r="AA6" s="155">
        <v>2183000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276328894</v>
      </c>
      <c r="D8" s="156"/>
      <c r="E8" s="60">
        <v>293715000</v>
      </c>
      <c r="F8" s="60">
        <v>293715000</v>
      </c>
      <c r="G8" s="60"/>
      <c r="H8" s="60">
        <v>21808759</v>
      </c>
      <c r="I8" s="60">
        <v>45864863</v>
      </c>
      <c r="J8" s="60">
        <v>67673622</v>
      </c>
      <c r="K8" s="60">
        <v>16462586</v>
      </c>
      <c r="L8" s="60">
        <v>5275330</v>
      </c>
      <c r="M8" s="60">
        <v>22407130</v>
      </c>
      <c r="N8" s="60">
        <v>44145046</v>
      </c>
      <c r="O8" s="60">
        <v>2935555</v>
      </c>
      <c r="P8" s="60">
        <v>9995821</v>
      </c>
      <c r="Q8" s="60">
        <v>18781152</v>
      </c>
      <c r="R8" s="60">
        <v>31712528</v>
      </c>
      <c r="S8" s="60">
        <v>19353515</v>
      </c>
      <c r="T8" s="60">
        <v>27102136</v>
      </c>
      <c r="U8" s="60">
        <v>60013878</v>
      </c>
      <c r="V8" s="60">
        <v>106469529</v>
      </c>
      <c r="W8" s="60">
        <v>250000725</v>
      </c>
      <c r="X8" s="60">
        <v>293715000</v>
      </c>
      <c r="Y8" s="60">
        <v>-43714275</v>
      </c>
      <c r="Z8" s="140">
        <v>-14.88</v>
      </c>
      <c r="AA8" s="155">
        <v>293715000</v>
      </c>
    </row>
    <row r="9" spans="1:27" ht="12.75">
      <c r="A9" s="291" t="s">
        <v>208</v>
      </c>
      <c r="B9" s="142"/>
      <c r="C9" s="62"/>
      <c r="D9" s="156"/>
      <c r="E9" s="60">
        <v>43999000</v>
      </c>
      <c r="F9" s="60">
        <v>43999000</v>
      </c>
      <c r="G9" s="60"/>
      <c r="H9" s="60">
        <v>9546660</v>
      </c>
      <c r="I9" s="60">
        <v>2631371</v>
      </c>
      <c r="J9" s="60">
        <v>12178031</v>
      </c>
      <c r="K9" s="60">
        <v>3562500</v>
      </c>
      <c r="L9" s="60"/>
      <c r="M9" s="60">
        <v>6440000</v>
      </c>
      <c r="N9" s="60">
        <v>10002500</v>
      </c>
      <c r="O9" s="60">
        <v>5251501</v>
      </c>
      <c r="P9" s="60"/>
      <c r="Q9" s="60">
        <v>12456007</v>
      </c>
      <c r="R9" s="60">
        <v>17707508</v>
      </c>
      <c r="S9" s="60">
        <v>7673553</v>
      </c>
      <c r="T9" s="60">
        <v>6487005</v>
      </c>
      <c r="U9" s="60">
        <v>14990828</v>
      </c>
      <c r="V9" s="60">
        <v>29151386</v>
      </c>
      <c r="W9" s="60">
        <v>69039425</v>
      </c>
      <c r="X9" s="60">
        <v>43999000</v>
      </c>
      <c r="Y9" s="60">
        <v>25040425</v>
      </c>
      <c r="Z9" s="140">
        <v>56.91</v>
      </c>
      <c r="AA9" s="155">
        <v>43999000</v>
      </c>
    </row>
    <row r="10" spans="1:27" ht="12.75">
      <c r="A10" s="291" t="s">
        <v>209</v>
      </c>
      <c r="B10" s="142"/>
      <c r="C10" s="62">
        <v>21047658</v>
      </c>
      <c r="D10" s="156"/>
      <c r="E10" s="60"/>
      <c r="F10" s="60">
        <v>33838147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1743855</v>
      </c>
      <c r="R10" s="60">
        <v>1743855</v>
      </c>
      <c r="S10" s="60"/>
      <c r="T10" s="60">
        <v>2053201</v>
      </c>
      <c r="U10" s="60"/>
      <c r="V10" s="60">
        <v>2053201</v>
      </c>
      <c r="W10" s="60">
        <v>3797056</v>
      </c>
      <c r="X10" s="60">
        <v>33838147</v>
      </c>
      <c r="Y10" s="60">
        <v>-30041091</v>
      </c>
      <c r="Z10" s="140">
        <v>-88.78</v>
      </c>
      <c r="AA10" s="155">
        <v>33838147</v>
      </c>
    </row>
    <row r="11" spans="1:27" ht="12.75">
      <c r="A11" s="292" t="s">
        <v>210</v>
      </c>
      <c r="B11" s="142"/>
      <c r="C11" s="293">
        <f aca="true" t="shared" si="1" ref="C11:Y11">SUM(C6:C10)</f>
        <v>297376552</v>
      </c>
      <c r="D11" s="294">
        <f t="shared" si="1"/>
        <v>0</v>
      </c>
      <c r="E11" s="295">
        <f t="shared" si="1"/>
        <v>339897000</v>
      </c>
      <c r="F11" s="295">
        <f t="shared" si="1"/>
        <v>373735147</v>
      </c>
      <c r="G11" s="295">
        <f t="shared" si="1"/>
        <v>82650</v>
      </c>
      <c r="H11" s="295">
        <f t="shared" si="1"/>
        <v>31438069</v>
      </c>
      <c r="I11" s="295">
        <f t="shared" si="1"/>
        <v>48581747</v>
      </c>
      <c r="J11" s="295">
        <f t="shared" si="1"/>
        <v>80102466</v>
      </c>
      <c r="K11" s="295">
        <f t="shared" si="1"/>
        <v>20110599</v>
      </c>
      <c r="L11" s="295">
        <f t="shared" si="1"/>
        <v>5360843</v>
      </c>
      <c r="M11" s="295">
        <f t="shared" si="1"/>
        <v>28932643</v>
      </c>
      <c r="N11" s="295">
        <f t="shared" si="1"/>
        <v>54404085</v>
      </c>
      <c r="O11" s="295">
        <f t="shared" si="1"/>
        <v>8272569</v>
      </c>
      <c r="P11" s="295">
        <f t="shared" si="1"/>
        <v>10334092</v>
      </c>
      <c r="Q11" s="295">
        <f t="shared" si="1"/>
        <v>33066527</v>
      </c>
      <c r="R11" s="295">
        <f t="shared" si="1"/>
        <v>51673188</v>
      </c>
      <c r="S11" s="295">
        <f t="shared" si="1"/>
        <v>27116461</v>
      </c>
      <c r="T11" s="295">
        <f t="shared" si="1"/>
        <v>35773095</v>
      </c>
      <c r="U11" s="295">
        <f t="shared" si="1"/>
        <v>75403421</v>
      </c>
      <c r="V11" s="295">
        <f t="shared" si="1"/>
        <v>138292977</v>
      </c>
      <c r="W11" s="295">
        <f t="shared" si="1"/>
        <v>324472716</v>
      </c>
      <c r="X11" s="295">
        <f t="shared" si="1"/>
        <v>373735147</v>
      </c>
      <c r="Y11" s="295">
        <f t="shared" si="1"/>
        <v>-49262431</v>
      </c>
      <c r="Z11" s="296">
        <f>+IF(X11&lt;&gt;0,+(Y11/X11)*100,0)</f>
        <v>-13.181107368529082</v>
      </c>
      <c r="AA11" s="297">
        <f>SUM(AA6:AA10)</f>
        <v>373735147</v>
      </c>
    </row>
    <row r="12" spans="1:27" ht="12.75">
      <c r="A12" s="298" t="s">
        <v>211</v>
      </c>
      <c r="B12" s="136"/>
      <c r="C12" s="62"/>
      <c r="D12" s="156"/>
      <c r="E12" s="60">
        <v>33838147</v>
      </c>
      <c r="F12" s="60"/>
      <c r="G12" s="60"/>
      <c r="H12" s="60">
        <v>3400910</v>
      </c>
      <c r="I12" s="60">
        <v>2595339</v>
      </c>
      <c r="J12" s="60">
        <v>5996249</v>
      </c>
      <c r="K12" s="60"/>
      <c r="L12" s="60"/>
      <c r="M12" s="60">
        <v>6711836</v>
      </c>
      <c r="N12" s="60">
        <v>6711836</v>
      </c>
      <c r="O12" s="60"/>
      <c r="P12" s="60"/>
      <c r="Q12" s="60"/>
      <c r="R12" s="60"/>
      <c r="S12" s="60"/>
      <c r="T12" s="60"/>
      <c r="U12" s="60"/>
      <c r="V12" s="60"/>
      <c r="W12" s="60">
        <v>12708085</v>
      </c>
      <c r="X12" s="60"/>
      <c r="Y12" s="60">
        <v>12708085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6802121</v>
      </c>
      <c r="D15" s="156"/>
      <c r="E15" s="60">
        <v>1757846</v>
      </c>
      <c r="F15" s="60">
        <v>12940000</v>
      </c>
      <c r="G15" s="60"/>
      <c r="H15" s="60"/>
      <c r="I15" s="60"/>
      <c r="J15" s="60"/>
      <c r="K15" s="60"/>
      <c r="L15" s="60"/>
      <c r="M15" s="60">
        <v>109418</v>
      </c>
      <c r="N15" s="60">
        <v>109418</v>
      </c>
      <c r="O15" s="60">
        <v>112536</v>
      </c>
      <c r="P15" s="60"/>
      <c r="Q15" s="60">
        <v>207000</v>
      </c>
      <c r="R15" s="60">
        <v>319536</v>
      </c>
      <c r="S15" s="60"/>
      <c r="T15" s="60">
        <v>72956</v>
      </c>
      <c r="U15" s="60"/>
      <c r="V15" s="60">
        <v>72956</v>
      </c>
      <c r="W15" s="60">
        <v>501910</v>
      </c>
      <c r="X15" s="60">
        <v>12940000</v>
      </c>
      <c r="Y15" s="60">
        <v>-12438090</v>
      </c>
      <c r="Z15" s="140">
        <v>-96.12</v>
      </c>
      <c r="AA15" s="155">
        <v>12940000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14842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2183000</v>
      </c>
      <c r="F36" s="60">
        <f t="shared" si="4"/>
        <v>2183000</v>
      </c>
      <c r="G36" s="60">
        <f t="shared" si="4"/>
        <v>82650</v>
      </c>
      <c r="H36" s="60">
        <f t="shared" si="4"/>
        <v>82650</v>
      </c>
      <c r="I36" s="60">
        <f t="shared" si="4"/>
        <v>85513</v>
      </c>
      <c r="J36" s="60">
        <f t="shared" si="4"/>
        <v>250813</v>
      </c>
      <c r="K36" s="60">
        <f t="shared" si="4"/>
        <v>85513</v>
      </c>
      <c r="L36" s="60">
        <f t="shared" si="4"/>
        <v>85513</v>
      </c>
      <c r="M36" s="60">
        <f t="shared" si="4"/>
        <v>85513</v>
      </c>
      <c r="N36" s="60">
        <f t="shared" si="4"/>
        <v>256539</v>
      </c>
      <c r="O36" s="60">
        <f t="shared" si="4"/>
        <v>85513</v>
      </c>
      <c r="P36" s="60">
        <f t="shared" si="4"/>
        <v>338271</v>
      </c>
      <c r="Q36" s="60">
        <f t="shared" si="4"/>
        <v>85513</v>
      </c>
      <c r="R36" s="60">
        <f t="shared" si="4"/>
        <v>509297</v>
      </c>
      <c r="S36" s="60">
        <f t="shared" si="4"/>
        <v>89393</v>
      </c>
      <c r="T36" s="60">
        <f t="shared" si="4"/>
        <v>130753</v>
      </c>
      <c r="U36" s="60">
        <f t="shared" si="4"/>
        <v>398715</v>
      </c>
      <c r="V36" s="60">
        <f t="shared" si="4"/>
        <v>618861</v>
      </c>
      <c r="W36" s="60">
        <f t="shared" si="4"/>
        <v>1635510</v>
      </c>
      <c r="X36" s="60">
        <f t="shared" si="4"/>
        <v>2183000</v>
      </c>
      <c r="Y36" s="60">
        <f t="shared" si="4"/>
        <v>-547490</v>
      </c>
      <c r="Z36" s="140">
        <f aca="true" t="shared" si="5" ref="Z36:Z49">+IF(X36&lt;&gt;0,+(Y36/X36)*100,0)</f>
        <v>-25.07970682546954</v>
      </c>
      <c r="AA36" s="155">
        <f>AA6+AA21</f>
        <v>2183000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276328894</v>
      </c>
      <c r="D38" s="156">
        <f t="shared" si="4"/>
        <v>0</v>
      </c>
      <c r="E38" s="60">
        <f t="shared" si="4"/>
        <v>293715000</v>
      </c>
      <c r="F38" s="60">
        <f t="shared" si="4"/>
        <v>293715000</v>
      </c>
      <c r="G38" s="60">
        <f t="shared" si="4"/>
        <v>0</v>
      </c>
      <c r="H38" s="60">
        <f t="shared" si="4"/>
        <v>21808759</v>
      </c>
      <c r="I38" s="60">
        <f t="shared" si="4"/>
        <v>45864863</v>
      </c>
      <c r="J38" s="60">
        <f t="shared" si="4"/>
        <v>67673622</v>
      </c>
      <c r="K38" s="60">
        <f t="shared" si="4"/>
        <v>16462586</v>
      </c>
      <c r="L38" s="60">
        <f t="shared" si="4"/>
        <v>5275330</v>
      </c>
      <c r="M38" s="60">
        <f t="shared" si="4"/>
        <v>22407130</v>
      </c>
      <c r="N38" s="60">
        <f t="shared" si="4"/>
        <v>44145046</v>
      </c>
      <c r="O38" s="60">
        <f t="shared" si="4"/>
        <v>2935555</v>
      </c>
      <c r="P38" s="60">
        <f t="shared" si="4"/>
        <v>9995821</v>
      </c>
      <c r="Q38" s="60">
        <f t="shared" si="4"/>
        <v>18781152</v>
      </c>
      <c r="R38" s="60">
        <f t="shared" si="4"/>
        <v>31712528</v>
      </c>
      <c r="S38" s="60">
        <f t="shared" si="4"/>
        <v>19353515</v>
      </c>
      <c r="T38" s="60">
        <f t="shared" si="4"/>
        <v>27102136</v>
      </c>
      <c r="U38" s="60">
        <f t="shared" si="4"/>
        <v>60013878</v>
      </c>
      <c r="V38" s="60">
        <f t="shared" si="4"/>
        <v>106469529</v>
      </c>
      <c r="W38" s="60">
        <f t="shared" si="4"/>
        <v>250000725</v>
      </c>
      <c r="X38" s="60">
        <f t="shared" si="4"/>
        <v>293715000</v>
      </c>
      <c r="Y38" s="60">
        <f t="shared" si="4"/>
        <v>-43714275</v>
      </c>
      <c r="Z38" s="140">
        <f t="shared" si="5"/>
        <v>-14.88322864000817</v>
      </c>
      <c r="AA38" s="155">
        <f>AA8+AA23</f>
        <v>293715000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43999000</v>
      </c>
      <c r="F39" s="60">
        <f t="shared" si="4"/>
        <v>43999000</v>
      </c>
      <c r="G39" s="60">
        <f t="shared" si="4"/>
        <v>0</v>
      </c>
      <c r="H39" s="60">
        <f t="shared" si="4"/>
        <v>9546660</v>
      </c>
      <c r="I39" s="60">
        <f t="shared" si="4"/>
        <v>2631371</v>
      </c>
      <c r="J39" s="60">
        <f t="shared" si="4"/>
        <v>12178031</v>
      </c>
      <c r="K39" s="60">
        <f t="shared" si="4"/>
        <v>3562500</v>
      </c>
      <c r="L39" s="60">
        <f t="shared" si="4"/>
        <v>0</v>
      </c>
      <c r="M39" s="60">
        <f t="shared" si="4"/>
        <v>6440000</v>
      </c>
      <c r="N39" s="60">
        <f t="shared" si="4"/>
        <v>10002500</v>
      </c>
      <c r="O39" s="60">
        <f t="shared" si="4"/>
        <v>5251501</v>
      </c>
      <c r="P39" s="60">
        <f t="shared" si="4"/>
        <v>0</v>
      </c>
      <c r="Q39" s="60">
        <f t="shared" si="4"/>
        <v>12456007</v>
      </c>
      <c r="R39" s="60">
        <f t="shared" si="4"/>
        <v>17707508</v>
      </c>
      <c r="S39" s="60">
        <f t="shared" si="4"/>
        <v>7673553</v>
      </c>
      <c r="T39" s="60">
        <f t="shared" si="4"/>
        <v>6487005</v>
      </c>
      <c r="U39" s="60">
        <f t="shared" si="4"/>
        <v>14990828</v>
      </c>
      <c r="V39" s="60">
        <f t="shared" si="4"/>
        <v>29151386</v>
      </c>
      <c r="W39" s="60">
        <f t="shared" si="4"/>
        <v>69039425</v>
      </c>
      <c r="X39" s="60">
        <f t="shared" si="4"/>
        <v>43999000</v>
      </c>
      <c r="Y39" s="60">
        <f t="shared" si="4"/>
        <v>25040425</v>
      </c>
      <c r="Z39" s="140">
        <f t="shared" si="5"/>
        <v>56.911350257960414</v>
      </c>
      <c r="AA39" s="155">
        <f>AA9+AA24</f>
        <v>43999000</v>
      </c>
    </row>
    <row r="40" spans="1:27" ht="12.75">
      <c r="A40" s="291" t="s">
        <v>209</v>
      </c>
      <c r="B40" s="142"/>
      <c r="C40" s="62">
        <f t="shared" si="4"/>
        <v>21047658</v>
      </c>
      <c r="D40" s="156">
        <f t="shared" si="4"/>
        <v>0</v>
      </c>
      <c r="E40" s="60">
        <f t="shared" si="4"/>
        <v>0</v>
      </c>
      <c r="F40" s="60">
        <f t="shared" si="4"/>
        <v>33838147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1743855</v>
      </c>
      <c r="R40" s="60">
        <f t="shared" si="4"/>
        <v>1743855</v>
      </c>
      <c r="S40" s="60">
        <f t="shared" si="4"/>
        <v>0</v>
      </c>
      <c r="T40" s="60">
        <f t="shared" si="4"/>
        <v>2053201</v>
      </c>
      <c r="U40" s="60">
        <f t="shared" si="4"/>
        <v>0</v>
      </c>
      <c r="V40" s="60">
        <f t="shared" si="4"/>
        <v>2053201</v>
      </c>
      <c r="W40" s="60">
        <f t="shared" si="4"/>
        <v>3797056</v>
      </c>
      <c r="X40" s="60">
        <f t="shared" si="4"/>
        <v>33838147</v>
      </c>
      <c r="Y40" s="60">
        <f t="shared" si="4"/>
        <v>-30041091</v>
      </c>
      <c r="Z40" s="140">
        <f t="shared" si="5"/>
        <v>-88.77877089428094</v>
      </c>
      <c r="AA40" s="155">
        <f>AA10+AA25</f>
        <v>33838147</v>
      </c>
    </row>
    <row r="41" spans="1:27" ht="12.75">
      <c r="A41" s="292" t="s">
        <v>210</v>
      </c>
      <c r="B41" s="142"/>
      <c r="C41" s="293">
        <f aca="true" t="shared" si="6" ref="C41:Y41">SUM(C36:C40)</f>
        <v>297376552</v>
      </c>
      <c r="D41" s="294">
        <f t="shared" si="6"/>
        <v>0</v>
      </c>
      <c r="E41" s="295">
        <f t="shared" si="6"/>
        <v>339897000</v>
      </c>
      <c r="F41" s="295">
        <f t="shared" si="6"/>
        <v>373735147</v>
      </c>
      <c r="G41" s="295">
        <f t="shared" si="6"/>
        <v>82650</v>
      </c>
      <c r="H41" s="295">
        <f t="shared" si="6"/>
        <v>31438069</v>
      </c>
      <c r="I41" s="295">
        <f t="shared" si="6"/>
        <v>48581747</v>
      </c>
      <c r="J41" s="295">
        <f t="shared" si="6"/>
        <v>80102466</v>
      </c>
      <c r="K41" s="295">
        <f t="shared" si="6"/>
        <v>20110599</v>
      </c>
      <c r="L41" s="295">
        <f t="shared" si="6"/>
        <v>5360843</v>
      </c>
      <c r="M41" s="295">
        <f t="shared" si="6"/>
        <v>28932643</v>
      </c>
      <c r="N41" s="295">
        <f t="shared" si="6"/>
        <v>54404085</v>
      </c>
      <c r="O41" s="295">
        <f t="shared" si="6"/>
        <v>8272569</v>
      </c>
      <c r="P41" s="295">
        <f t="shared" si="6"/>
        <v>10334092</v>
      </c>
      <c r="Q41" s="295">
        <f t="shared" si="6"/>
        <v>33066527</v>
      </c>
      <c r="R41" s="295">
        <f t="shared" si="6"/>
        <v>51673188</v>
      </c>
      <c r="S41" s="295">
        <f t="shared" si="6"/>
        <v>27116461</v>
      </c>
      <c r="T41" s="295">
        <f t="shared" si="6"/>
        <v>35773095</v>
      </c>
      <c r="U41" s="295">
        <f t="shared" si="6"/>
        <v>75403421</v>
      </c>
      <c r="V41" s="295">
        <f t="shared" si="6"/>
        <v>138292977</v>
      </c>
      <c r="W41" s="295">
        <f t="shared" si="6"/>
        <v>324472716</v>
      </c>
      <c r="X41" s="295">
        <f t="shared" si="6"/>
        <v>373735147</v>
      </c>
      <c r="Y41" s="295">
        <f t="shared" si="6"/>
        <v>-49262431</v>
      </c>
      <c r="Z41" s="296">
        <f t="shared" si="5"/>
        <v>-13.181107368529082</v>
      </c>
      <c r="AA41" s="297">
        <f>SUM(AA36:AA40)</f>
        <v>373735147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33838147</v>
      </c>
      <c r="F42" s="54">
        <f t="shared" si="7"/>
        <v>0</v>
      </c>
      <c r="G42" s="54">
        <f t="shared" si="7"/>
        <v>0</v>
      </c>
      <c r="H42" s="54">
        <f t="shared" si="7"/>
        <v>3400910</v>
      </c>
      <c r="I42" s="54">
        <f t="shared" si="7"/>
        <v>2595339</v>
      </c>
      <c r="J42" s="54">
        <f t="shared" si="7"/>
        <v>5996249</v>
      </c>
      <c r="K42" s="54">
        <f t="shared" si="7"/>
        <v>0</v>
      </c>
      <c r="L42" s="54">
        <f t="shared" si="7"/>
        <v>0</v>
      </c>
      <c r="M42" s="54">
        <f t="shared" si="7"/>
        <v>6711836</v>
      </c>
      <c r="N42" s="54">
        <f t="shared" si="7"/>
        <v>6711836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12708085</v>
      </c>
      <c r="X42" s="54">
        <f t="shared" si="7"/>
        <v>0</v>
      </c>
      <c r="Y42" s="54">
        <f t="shared" si="7"/>
        <v>12708085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6802121</v>
      </c>
      <c r="D45" s="129">
        <f t="shared" si="7"/>
        <v>0</v>
      </c>
      <c r="E45" s="54">
        <f t="shared" si="7"/>
        <v>1757846</v>
      </c>
      <c r="F45" s="54">
        <f t="shared" si="7"/>
        <v>12940000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109418</v>
      </c>
      <c r="N45" s="54">
        <f t="shared" si="7"/>
        <v>109418</v>
      </c>
      <c r="O45" s="54">
        <f t="shared" si="7"/>
        <v>112536</v>
      </c>
      <c r="P45" s="54">
        <f t="shared" si="7"/>
        <v>0</v>
      </c>
      <c r="Q45" s="54">
        <f t="shared" si="7"/>
        <v>207000</v>
      </c>
      <c r="R45" s="54">
        <f t="shared" si="7"/>
        <v>319536</v>
      </c>
      <c r="S45" s="54">
        <f t="shared" si="7"/>
        <v>0</v>
      </c>
      <c r="T45" s="54">
        <f t="shared" si="7"/>
        <v>72956</v>
      </c>
      <c r="U45" s="54">
        <f t="shared" si="7"/>
        <v>0</v>
      </c>
      <c r="V45" s="54">
        <f t="shared" si="7"/>
        <v>72956</v>
      </c>
      <c r="W45" s="54">
        <f t="shared" si="7"/>
        <v>501910</v>
      </c>
      <c r="X45" s="54">
        <f t="shared" si="7"/>
        <v>12940000</v>
      </c>
      <c r="Y45" s="54">
        <f t="shared" si="7"/>
        <v>-12438090</v>
      </c>
      <c r="Z45" s="184">
        <f t="shared" si="5"/>
        <v>-96.12125193199383</v>
      </c>
      <c r="AA45" s="130">
        <f t="shared" si="8"/>
        <v>12940000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14842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304193515</v>
      </c>
      <c r="D49" s="218">
        <f t="shared" si="9"/>
        <v>0</v>
      </c>
      <c r="E49" s="220">
        <f t="shared" si="9"/>
        <v>375492993</v>
      </c>
      <c r="F49" s="220">
        <f t="shared" si="9"/>
        <v>386675147</v>
      </c>
      <c r="G49" s="220">
        <f t="shared" si="9"/>
        <v>82650</v>
      </c>
      <c r="H49" s="220">
        <f t="shared" si="9"/>
        <v>34838979</v>
      </c>
      <c r="I49" s="220">
        <f t="shared" si="9"/>
        <v>51177086</v>
      </c>
      <c r="J49" s="220">
        <f t="shared" si="9"/>
        <v>86098715</v>
      </c>
      <c r="K49" s="220">
        <f t="shared" si="9"/>
        <v>20110599</v>
      </c>
      <c r="L49" s="220">
        <f t="shared" si="9"/>
        <v>5360843</v>
      </c>
      <c r="M49" s="220">
        <f t="shared" si="9"/>
        <v>35753897</v>
      </c>
      <c r="N49" s="220">
        <f t="shared" si="9"/>
        <v>61225339</v>
      </c>
      <c r="O49" s="220">
        <f t="shared" si="9"/>
        <v>8385105</v>
      </c>
      <c r="P49" s="220">
        <f t="shared" si="9"/>
        <v>10334092</v>
      </c>
      <c r="Q49" s="220">
        <f t="shared" si="9"/>
        <v>33273527</v>
      </c>
      <c r="R49" s="220">
        <f t="shared" si="9"/>
        <v>51992724</v>
      </c>
      <c r="S49" s="220">
        <f t="shared" si="9"/>
        <v>27116461</v>
      </c>
      <c r="T49" s="220">
        <f t="shared" si="9"/>
        <v>35846051</v>
      </c>
      <c r="U49" s="220">
        <f t="shared" si="9"/>
        <v>75403421</v>
      </c>
      <c r="V49" s="220">
        <f t="shared" si="9"/>
        <v>138365933</v>
      </c>
      <c r="W49" s="220">
        <f t="shared" si="9"/>
        <v>337682711</v>
      </c>
      <c r="X49" s="220">
        <f t="shared" si="9"/>
        <v>386675147</v>
      </c>
      <c r="Y49" s="220">
        <f t="shared" si="9"/>
        <v>-48992436</v>
      </c>
      <c r="Z49" s="221">
        <f t="shared" si="5"/>
        <v>-12.670179705136311</v>
      </c>
      <c r="AA49" s="222">
        <f>SUM(AA41:AA48)</f>
        <v>386675147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9989248</v>
      </c>
      <c r="D51" s="129">
        <f t="shared" si="10"/>
        <v>0</v>
      </c>
      <c r="E51" s="54">
        <f t="shared" si="10"/>
        <v>9826018</v>
      </c>
      <c r="F51" s="54">
        <f t="shared" si="10"/>
        <v>6986199</v>
      </c>
      <c r="G51" s="54">
        <f t="shared" si="10"/>
        <v>530766</v>
      </c>
      <c r="H51" s="54">
        <f t="shared" si="10"/>
        <v>912863</v>
      </c>
      <c r="I51" s="54">
        <f t="shared" si="10"/>
        <v>1326003</v>
      </c>
      <c r="J51" s="54">
        <f t="shared" si="10"/>
        <v>2769632</v>
      </c>
      <c r="K51" s="54">
        <f t="shared" si="10"/>
        <v>618370</v>
      </c>
      <c r="L51" s="54">
        <f t="shared" si="10"/>
        <v>291555</v>
      </c>
      <c r="M51" s="54">
        <f t="shared" si="10"/>
        <v>837484</v>
      </c>
      <c r="N51" s="54">
        <f t="shared" si="10"/>
        <v>1747409</v>
      </c>
      <c r="O51" s="54">
        <f t="shared" si="10"/>
        <v>1009556</v>
      </c>
      <c r="P51" s="54">
        <f t="shared" si="10"/>
        <v>153978</v>
      </c>
      <c r="Q51" s="54">
        <f t="shared" si="10"/>
        <v>654429</v>
      </c>
      <c r="R51" s="54">
        <f t="shared" si="10"/>
        <v>1817963</v>
      </c>
      <c r="S51" s="54">
        <f t="shared" si="10"/>
        <v>1058879</v>
      </c>
      <c r="T51" s="54">
        <f t="shared" si="10"/>
        <v>409678</v>
      </c>
      <c r="U51" s="54">
        <f t="shared" si="10"/>
        <v>706998</v>
      </c>
      <c r="V51" s="54">
        <f t="shared" si="10"/>
        <v>2175555</v>
      </c>
      <c r="W51" s="54">
        <f t="shared" si="10"/>
        <v>8510559</v>
      </c>
      <c r="X51" s="54">
        <f t="shared" si="10"/>
        <v>6986199</v>
      </c>
      <c r="Y51" s="54">
        <f t="shared" si="10"/>
        <v>1524360</v>
      </c>
      <c r="Z51" s="184">
        <f>+IF(X51&lt;&gt;0,+(Y51/X51)*100,0)</f>
        <v>21.819590309408593</v>
      </c>
      <c r="AA51" s="130">
        <f>SUM(AA57:AA61)</f>
        <v>6986199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1083468</v>
      </c>
      <c r="D54" s="156"/>
      <c r="E54" s="60">
        <v>4000000</v>
      </c>
      <c r="F54" s="60">
        <v>473288</v>
      </c>
      <c r="G54" s="60"/>
      <c r="H54" s="60">
        <v>85942</v>
      </c>
      <c r="I54" s="60">
        <v>6709</v>
      </c>
      <c r="J54" s="60">
        <v>92651</v>
      </c>
      <c r="K54" s="60"/>
      <c r="L54" s="60">
        <v>198610</v>
      </c>
      <c r="M54" s="60">
        <v>70703</v>
      </c>
      <c r="N54" s="60">
        <v>269313</v>
      </c>
      <c r="O54" s="60">
        <v>91144</v>
      </c>
      <c r="P54" s="60">
        <v>91310</v>
      </c>
      <c r="Q54" s="60"/>
      <c r="R54" s="60">
        <v>182454</v>
      </c>
      <c r="S54" s="60"/>
      <c r="T54" s="60"/>
      <c r="U54" s="60"/>
      <c r="V54" s="60"/>
      <c r="W54" s="60">
        <v>544418</v>
      </c>
      <c r="X54" s="60">
        <v>473288</v>
      </c>
      <c r="Y54" s="60">
        <v>71130</v>
      </c>
      <c r="Z54" s="140">
        <v>15.03</v>
      </c>
      <c r="AA54" s="155">
        <v>473288</v>
      </c>
    </row>
    <row r="55" spans="1:27" ht="12.75">
      <c r="A55" s="310" t="s">
        <v>208</v>
      </c>
      <c r="B55" s="142"/>
      <c r="C55" s="62">
        <v>5076380</v>
      </c>
      <c r="D55" s="156"/>
      <c r="E55" s="60">
        <v>2250000</v>
      </c>
      <c r="F55" s="60">
        <v>2969394</v>
      </c>
      <c r="G55" s="60"/>
      <c r="H55" s="60"/>
      <c r="I55" s="60">
        <v>426300</v>
      </c>
      <c r="J55" s="60">
        <v>426300</v>
      </c>
      <c r="K55" s="60">
        <v>422037</v>
      </c>
      <c r="L55" s="60">
        <v>120</v>
      </c>
      <c r="M55" s="60">
        <v>424169</v>
      </c>
      <c r="N55" s="60">
        <v>846326</v>
      </c>
      <c r="O55" s="60">
        <v>852600</v>
      </c>
      <c r="P55" s="60"/>
      <c r="Q55" s="60">
        <v>426300</v>
      </c>
      <c r="R55" s="60">
        <v>1278900</v>
      </c>
      <c r="S55" s="60">
        <v>319725</v>
      </c>
      <c r="T55" s="60">
        <v>342000</v>
      </c>
      <c r="U55" s="60">
        <v>684000</v>
      </c>
      <c r="V55" s="60">
        <v>1345725</v>
      </c>
      <c r="W55" s="60">
        <v>3897251</v>
      </c>
      <c r="X55" s="60">
        <v>2969394</v>
      </c>
      <c r="Y55" s="60">
        <v>927857</v>
      </c>
      <c r="Z55" s="140">
        <v>31.25</v>
      </c>
      <c r="AA55" s="155">
        <v>2969394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6159848</v>
      </c>
      <c r="D57" s="294">
        <f t="shared" si="11"/>
        <v>0</v>
      </c>
      <c r="E57" s="295">
        <f t="shared" si="11"/>
        <v>6250000</v>
      </c>
      <c r="F57" s="295">
        <f t="shared" si="11"/>
        <v>3442682</v>
      </c>
      <c r="G57" s="295">
        <f t="shared" si="11"/>
        <v>0</v>
      </c>
      <c r="H57" s="295">
        <f t="shared" si="11"/>
        <v>85942</v>
      </c>
      <c r="I57" s="295">
        <f t="shared" si="11"/>
        <v>433009</v>
      </c>
      <c r="J57" s="295">
        <f t="shared" si="11"/>
        <v>518951</v>
      </c>
      <c r="K57" s="295">
        <f t="shared" si="11"/>
        <v>422037</v>
      </c>
      <c r="L57" s="295">
        <f t="shared" si="11"/>
        <v>198730</v>
      </c>
      <c r="M57" s="295">
        <f t="shared" si="11"/>
        <v>494872</v>
      </c>
      <c r="N57" s="295">
        <f t="shared" si="11"/>
        <v>1115639</v>
      </c>
      <c r="O57" s="295">
        <f t="shared" si="11"/>
        <v>943744</v>
      </c>
      <c r="P57" s="295">
        <f t="shared" si="11"/>
        <v>91310</v>
      </c>
      <c r="Q57" s="295">
        <f t="shared" si="11"/>
        <v>426300</v>
      </c>
      <c r="R57" s="295">
        <f t="shared" si="11"/>
        <v>1461354</v>
      </c>
      <c r="S57" s="295">
        <f t="shared" si="11"/>
        <v>319725</v>
      </c>
      <c r="T57" s="295">
        <f t="shared" si="11"/>
        <v>342000</v>
      </c>
      <c r="U57" s="295">
        <f t="shared" si="11"/>
        <v>684000</v>
      </c>
      <c r="V57" s="295">
        <f t="shared" si="11"/>
        <v>1345725</v>
      </c>
      <c r="W57" s="295">
        <f t="shared" si="11"/>
        <v>4441669</v>
      </c>
      <c r="X57" s="295">
        <f t="shared" si="11"/>
        <v>3442682</v>
      </c>
      <c r="Y57" s="295">
        <f t="shared" si="11"/>
        <v>998987</v>
      </c>
      <c r="Z57" s="296">
        <f>+IF(X57&lt;&gt;0,+(Y57/X57)*100,0)</f>
        <v>29.017696086946167</v>
      </c>
      <c r="AA57" s="297">
        <f>SUM(AA52:AA56)</f>
        <v>3442682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3829400</v>
      </c>
      <c r="D61" s="156"/>
      <c r="E61" s="60">
        <v>3576018</v>
      </c>
      <c r="F61" s="60">
        <v>3543517</v>
      </c>
      <c r="G61" s="60">
        <v>530766</v>
      </c>
      <c r="H61" s="60">
        <v>826921</v>
      </c>
      <c r="I61" s="60">
        <v>892994</v>
      </c>
      <c r="J61" s="60">
        <v>2250681</v>
      </c>
      <c r="K61" s="60">
        <v>196333</v>
      </c>
      <c r="L61" s="60">
        <v>92825</v>
      </c>
      <c r="M61" s="60">
        <v>342612</v>
      </c>
      <c r="N61" s="60">
        <v>631770</v>
      </c>
      <c r="O61" s="60">
        <v>65812</v>
      </c>
      <c r="P61" s="60">
        <v>62668</v>
      </c>
      <c r="Q61" s="60">
        <v>228129</v>
      </c>
      <c r="R61" s="60">
        <v>356609</v>
      </c>
      <c r="S61" s="60">
        <v>739154</v>
      </c>
      <c r="T61" s="60">
        <v>67678</v>
      </c>
      <c r="U61" s="60">
        <v>22998</v>
      </c>
      <c r="V61" s="60">
        <v>829830</v>
      </c>
      <c r="W61" s="60">
        <v>4068890</v>
      </c>
      <c r="X61" s="60">
        <v>3543517</v>
      </c>
      <c r="Y61" s="60">
        <v>525373</v>
      </c>
      <c r="Z61" s="140">
        <v>14.83</v>
      </c>
      <c r="AA61" s="155">
        <v>3543517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9826018</v>
      </c>
      <c r="F67" s="60"/>
      <c r="G67" s="60">
        <v>530767</v>
      </c>
      <c r="H67" s="60">
        <v>912862</v>
      </c>
      <c r="I67" s="60">
        <v>1326004</v>
      </c>
      <c r="J67" s="60">
        <v>2769633</v>
      </c>
      <c r="K67" s="60">
        <v>618371</v>
      </c>
      <c r="L67" s="60">
        <v>291555</v>
      </c>
      <c r="M67" s="60">
        <v>837484</v>
      </c>
      <c r="N67" s="60">
        <v>1747410</v>
      </c>
      <c r="O67" s="60">
        <v>1009557</v>
      </c>
      <c r="P67" s="60">
        <v>113120</v>
      </c>
      <c r="Q67" s="60">
        <v>654430</v>
      </c>
      <c r="R67" s="60">
        <v>1777107</v>
      </c>
      <c r="S67" s="60">
        <v>1058878</v>
      </c>
      <c r="T67" s="60">
        <v>430679</v>
      </c>
      <c r="U67" s="60">
        <v>706998</v>
      </c>
      <c r="V67" s="60">
        <v>2196555</v>
      </c>
      <c r="W67" s="60">
        <v>8490705</v>
      </c>
      <c r="X67" s="60"/>
      <c r="Y67" s="60">
        <v>8490705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9826018</v>
      </c>
      <c r="F69" s="220">
        <f t="shared" si="12"/>
        <v>0</v>
      </c>
      <c r="G69" s="220">
        <f t="shared" si="12"/>
        <v>530767</v>
      </c>
      <c r="H69" s="220">
        <f t="shared" si="12"/>
        <v>912862</v>
      </c>
      <c r="I69" s="220">
        <f t="shared" si="12"/>
        <v>1326004</v>
      </c>
      <c r="J69" s="220">
        <f t="shared" si="12"/>
        <v>2769633</v>
      </c>
      <c r="K69" s="220">
        <f t="shared" si="12"/>
        <v>618371</v>
      </c>
      <c r="L69" s="220">
        <f t="shared" si="12"/>
        <v>291555</v>
      </c>
      <c r="M69" s="220">
        <f t="shared" si="12"/>
        <v>837484</v>
      </c>
      <c r="N69" s="220">
        <f t="shared" si="12"/>
        <v>1747410</v>
      </c>
      <c r="O69" s="220">
        <f t="shared" si="12"/>
        <v>1009557</v>
      </c>
      <c r="P69" s="220">
        <f t="shared" si="12"/>
        <v>113120</v>
      </c>
      <c r="Q69" s="220">
        <f t="shared" si="12"/>
        <v>654430</v>
      </c>
      <c r="R69" s="220">
        <f t="shared" si="12"/>
        <v>1777107</v>
      </c>
      <c r="S69" s="220">
        <f t="shared" si="12"/>
        <v>1058878</v>
      </c>
      <c r="T69" s="220">
        <f t="shared" si="12"/>
        <v>430679</v>
      </c>
      <c r="U69" s="220">
        <f t="shared" si="12"/>
        <v>706998</v>
      </c>
      <c r="V69" s="220">
        <f t="shared" si="12"/>
        <v>2196555</v>
      </c>
      <c r="W69" s="220">
        <f t="shared" si="12"/>
        <v>8490705</v>
      </c>
      <c r="X69" s="220">
        <f t="shared" si="12"/>
        <v>0</v>
      </c>
      <c r="Y69" s="220">
        <f t="shared" si="12"/>
        <v>8490705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297376552</v>
      </c>
      <c r="D5" s="357">
        <f t="shared" si="0"/>
        <v>0</v>
      </c>
      <c r="E5" s="356">
        <f t="shared" si="0"/>
        <v>339897000</v>
      </c>
      <c r="F5" s="358">
        <f t="shared" si="0"/>
        <v>373735147</v>
      </c>
      <c r="G5" s="358">
        <f t="shared" si="0"/>
        <v>82650</v>
      </c>
      <c r="H5" s="356">
        <f t="shared" si="0"/>
        <v>31438069</v>
      </c>
      <c r="I5" s="356">
        <f t="shared" si="0"/>
        <v>48581747</v>
      </c>
      <c r="J5" s="358">
        <f t="shared" si="0"/>
        <v>80102466</v>
      </c>
      <c r="K5" s="358">
        <f t="shared" si="0"/>
        <v>20110599</v>
      </c>
      <c r="L5" s="356">
        <f t="shared" si="0"/>
        <v>5360843</v>
      </c>
      <c r="M5" s="356">
        <f t="shared" si="0"/>
        <v>28932643</v>
      </c>
      <c r="N5" s="358">
        <f t="shared" si="0"/>
        <v>54404085</v>
      </c>
      <c r="O5" s="358">
        <f t="shared" si="0"/>
        <v>8272569</v>
      </c>
      <c r="P5" s="356">
        <f t="shared" si="0"/>
        <v>10334092</v>
      </c>
      <c r="Q5" s="356">
        <f t="shared" si="0"/>
        <v>33066527</v>
      </c>
      <c r="R5" s="358">
        <f t="shared" si="0"/>
        <v>51673188</v>
      </c>
      <c r="S5" s="358">
        <f t="shared" si="0"/>
        <v>27116461</v>
      </c>
      <c r="T5" s="356">
        <f t="shared" si="0"/>
        <v>35773095</v>
      </c>
      <c r="U5" s="356">
        <f t="shared" si="0"/>
        <v>75403421</v>
      </c>
      <c r="V5" s="358">
        <f t="shared" si="0"/>
        <v>138292977</v>
      </c>
      <c r="W5" s="358">
        <f t="shared" si="0"/>
        <v>324472716</v>
      </c>
      <c r="X5" s="356">
        <f t="shared" si="0"/>
        <v>373735147</v>
      </c>
      <c r="Y5" s="358">
        <f t="shared" si="0"/>
        <v>-49262431</v>
      </c>
      <c r="Z5" s="359">
        <f>+IF(X5&lt;&gt;0,+(Y5/X5)*100,0)</f>
        <v>-13.181107368529082</v>
      </c>
      <c r="AA5" s="360">
        <f>+AA6+AA8+AA11+AA13+AA15</f>
        <v>373735147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2183000</v>
      </c>
      <c r="F6" s="59">
        <f t="shared" si="1"/>
        <v>2183000</v>
      </c>
      <c r="G6" s="59">
        <f t="shared" si="1"/>
        <v>82650</v>
      </c>
      <c r="H6" s="60">
        <f t="shared" si="1"/>
        <v>82650</v>
      </c>
      <c r="I6" s="60">
        <f t="shared" si="1"/>
        <v>85513</v>
      </c>
      <c r="J6" s="59">
        <f t="shared" si="1"/>
        <v>250813</v>
      </c>
      <c r="K6" s="59">
        <f t="shared" si="1"/>
        <v>85513</v>
      </c>
      <c r="L6" s="60">
        <f t="shared" si="1"/>
        <v>85513</v>
      </c>
      <c r="M6" s="60">
        <f t="shared" si="1"/>
        <v>85513</v>
      </c>
      <c r="N6" s="59">
        <f t="shared" si="1"/>
        <v>256539</v>
      </c>
      <c r="O6" s="59">
        <f t="shared" si="1"/>
        <v>85513</v>
      </c>
      <c r="P6" s="60">
        <f t="shared" si="1"/>
        <v>338271</v>
      </c>
      <c r="Q6" s="60">
        <f t="shared" si="1"/>
        <v>85513</v>
      </c>
      <c r="R6" s="59">
        <f t="shared" si="1"/>
        <v>509297</v>
      </c>
      <c r="S6" s="59">
        <f t="shared" si="1"/>
        <v>89393</v>
      </c>
      <c r="T6" s="60">
        <f t="shared" si="1"/>
        <v>130753</v>
      </c>
      <c r="U6" s="60">
        <f t="shared" si="1"/>
        <v>398715</v>
      </c>
      <c r="V6" s="59">
        <f t="shared" si="1"/>
        <v>618861</v>
      </c>
      <c r="W6" s="59">
        <f t="shared" si="1"/>
        <v>1635510</v>
      </c>
      <c r="X6" s="60">
        <f t="shared" si="1"/>
        <v>2183000</v>
      </c>
      <c r="Y6" s="59">
        <f t="shared" si="1"/>
        <v>-547490</v>
      </c>
      <c r="Z6" s="61">
        <f>+IF(X6&lt;&gt;0,+(Y6/X6)*100,0)</f>
        <v>-25.07970682546954</v>
      </c>
      <c r="AA6" s="62">
        <f t="shared" si="1"/>
        <v>2183000</v>
      </c>
    </row>
    <row r="7" spans="1:27" ht="12.75">
      <c r="A7" s="291" t="s">
        <v>229</v>
      </c>
      <c r="B7" s="142"/>
      <c r="C7" s="60"/>
      <c r="D7" s="340"/>
      <c r="E7" s="60">
        <v>2183000</v>
      </c>
      <c r="F7" s="59">
        <v>2183000</v>
      </c>
      <c r="G7" s="59">
        <v>82650</v>
      </c>
      <c r="H7" s="60">
        <v>82650</v>
      </c>
      <c r="I7" s="60">
        <v>85513</v>
      </c>
      <c r="J7" s="59">
        <v>250813</v>
      </c>
      <c r="K7" s="59">
        <v>85513</v>
      </c>
      <c r="L7" s="60">
        <v>85513</v>
      </c>
      <c r="M7" s="60">
        <v>85513</v>
      </c>
      <c r="N7" s="59">
        <v>256539</v>
      </c>
      <c r="O7" s="59">
        <v>85513</v>
      </c>
      <c r="P7" s="60">
        <v>338271</v>
      </c>
      <c r="Q7" s="60">
        <v>85513</v>
      </c>
      <c r="R7" s="59">
        <v>509297</v>
      </c>
      <c r="S7" s="59">
        <v>89393</v>
      </c>
      <c r="T7" s="60">
        <v>130753</v>
      </c>
      <c r="U7" s="60">
        <v>398715</v>
      </c>
      <c r="V7" s="59">
        <v>618861</v>
      </c>
      <c r="W7" s="59">
        <v>1635510</v>
      </c>
      <c r="X7" s="60">
        <v>2183000</v>
      </c>
      <c r="Y7" s="59">
        <v>-547490</v>
      </c>
      <c r="Z7" s="61">
        <v>-25.08</v>
      </c>
      <c r="AA7" s="62">
        <v>2183000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276328894</v>
      </c>
      <c r="D11" s="363">
        <f aca="true" t="shared" si="3" ref="D11:AA11">+D12</f>
        <v>0</v>
      </c>
      <c r="E11" s="362">
        <f t="shared" si="3"/>
        <v>293715000</v>
      </c>
      <c r="F11" s="364">
        <f t="shared" si="3"/>
        <v>293715000</v>
      </c>
      <c r="G11" s="364">
        <f t="shared" si="3"/>
        <v>0</v>
      </c>
      <c r="H11" s="362">
        <f t="shared" si="3"/>
        <v>21808759</v>
      </c>
      <c r="I11" s="362">
        <f t="shared" si="3"/>
        <v>45864863</v>
      </c>
      <c r="J11" s="364">
        <f t="shared" si="3"/>
        <v>67673622</v>
      </c>
      <c r="K11" s="364">
        <f t="shared" si="3"/>
        <v>16462586</v>
      </c>
      <c r="L11" s="362">
        <f t="shared" si="3"/>
        <v>5275330</v>
      </c>
      <c r="M11" s="362">
        <f t="shared" si="3"/>
        <v>22407130</v>
      </c>
      <c r="N11" s="364">
        <f t="shared" si="3"/>
        <v>44145046</v>
      </c>
      <c r="O11" s="364">
        <f t="shared" si="3"/>
        <v>2935555</v>
      </c>
      <c r="P11" s="362">
        <f t="shared" si="3"/>
        <v>9995821</v>
      </c>
      <c r="Q11" s="362">
        <f t="shared" si="3"/>
        <v>18781152</v>
      </c>
      <c r="R11" s="364">
        <f t="shared" si="3"/>
        <v>31712528</v>
      </c>
      <c r="S11" s="364">
        <f t="shared" si="3"/>
        <v>19353515</v>
      </c>
      <c r="T11" s="362">
        <f t="shared" si="3"/>
        <v>27102136</v>
      </c>
      <c r="U11" s="362">
        <f t="shared" si="3"/>
        <v>60013878</v>
      </c>
      <c r="V11" s="364">
        <f t="shared" si="3"/>
        <v>106469529</v>
      </c>
      <c r="W11" s="364">
        <f t="shared" si="3"/>
        <v>250000725</v>
      </c>
      <c r="X11" s="362">
        <f t="shared" si="3"/>
        <v>293715000</v>
      </c>
      <c r="Y11" s="364">
        <f t="shared" si="3"/>
        <v>-43714275</v>
      </c>
      <c r="Z11" s="365">
        <f>+IF(X11&lt;&gt;0,+(Y11/X11)*100,0)</f>
        <v>-14.88322864000817</v>
      </c>
      <c r="AA11" s="366">
        <f t="shared" si="3"/>
        <v>293715000</v>
      </c>
    </row>
    <row r="12" spans="1:27" ht="12.75">
      <c r="A12" s="291" t="s">
        <v>232</v>
      </c>
      <c r="B12" s="136"/>
      <c r="C12" s="60">
        <v>276328894</v>
      </c>
      <c r="D12" s="340"/>
      <c r="E12" s="60">
        <v>293715000</v>
      </c>
      <c r="F12" s="59">
        <v>293715000</v>
      </c>
      <c r="G12" s="59"/>
      <c r="H12" s="60">
        <v>21808759</v>
      </c>
      <c r="I12" s="60">
        <v>45864863</v>
      </c>
      <c r="J12" s="59">
        <v>67673622</v>
      </c>
      <c r="K12" s="59">
        <v>16462586</v>
      </c>
      <c r="L12" s="60">
        <v>5275330</v>
      </c>
      <c r="M12" s="60">
        <v>22407130</v>
      </c>
      <c r="N12" s="59">
        <v>44145046</v>
      </c>
      <c r="O12" s="59">
        <v>2935555</v>
      </c>
      <c r="P12" s="60">
        <v>9995821</v>
      </c>
      <c r="Q12" s="60">
        <v>18781152</v>
      </c>
      <c r="R12" s="59">
        <v>31712528</v>
      </c>
      <c r="S12" s="59">
        <v>19353515</v>
      </c>
      <c r="T12" s="60">
        <v>27102136</v>
      </c>
      <c r="U12" s="60">
        <v>60013878</v>
      </c>
      <c r="V12" s="59">
        <v>106469529</v>
      </c>
      <c r="W12" s="59">
        <v>250000725</v>
      </c>
      <c r="X12" s="60">
        <v>293715000</v>
      </c>
      <c r="Y12" s="59">
        <v>-43714275</v>
      </c>
      <c r="Z12" s="61">
        <v>-14.88</v>
      </c>
      <c r="AA12" s="62">
        <v>293715000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43999000</v>
      </c>
      <c r="F13" s="342">
        <f t="shared" si="4"/>
        <v>43999000</v>
      </c>
      <c r="G13" s="342">
        <f t="shared" si="4"/>
        <v>0</v>
      </c>
      <c r="H13" s="275">
        <f t="shared" si="4"/>
        <v>9546660</v>
      </c>
      <c r="I13" s="275">
        <f t="shared" si="4"/>
        <v>2631371</v>
      </c>
      <c r="J13" s="342">
        <f t="shared" si="4"/>
        <v>12178031</v>
      </c>
      <c r="K13" s="342">
        <f t="shared" si="4"/>
        <v>3562500</v>
      </c>
      <c r="L13" s="275">
        <f t="shared" si="4"/>
        <v>0</v>
      </c>
      <c r="M13" s="275">
        <f t="shared" si="4"/>
        <v>6440000</v>
      </c>
      <c r="N13" s="342">
        <f t="shared" si="4"/>
        <v>10002500</v>
      </c>
      <c r="O13" s="342">
        <f t="shared" si="4"/>
        <v>5251501</v>
      </c>
      <c r="P13" s="275">
        <f t="shared" si="4"/>
        <v>0</v>
      </c>
      <c r="Q13" s="275">
        <f t="shared" si="4"/>
        <v>12456007</v>
      </c>
      <c r="R13" s="342">
        <f t="shared" si="4"/>
        <v>17707508</v>
      </c>
      <c r="S13" s="342">
        <f t="shared" si="4"/>
        <v>7673553</v>
      </c>
      <c r="T13" s="275">
        <f t="shared" si="4"/>
        <v>6487005</v>
      </c>
      <c r="U13" s="275">
        <f t="shared" si="4"/>
        <v>14990828</v>
      </c>
      <c r="V13" s="342">
        <f t="shared" si="4"/>
        <v>29151386</v>
      </c>
      <c r="W13" s="342">
        <f t="shared" si="4"/>
        <v>69039425</v>
      </c>
      <c r="X13" s="275">
        <f t="shared" si="4"/>
        <v>43999000</v>
      </c>
      <c r="Y13" s="342">
        <f t="shared" si="4"/>
        <v>25040425</v>
      </c>
      <c r="Z13" s="335">
        <f>+IF(X13&lt;&gt;0,+(Y13/X13)*100,0)</f>
        <v>56.911350257960414</v>
      </c>
      <c r="AA13" s="273">
        <f t="shared" si="4"/>
        <v>43999000</v>
      </c>
    </row>
    <row r="14" spans="1:27" ht="12.75">
      <c r="A14" s="291" t="s">
        <v>233</v>
      </c>
      <c r="B14" s="136"/>
      <c r="C14" s="60"/>
      <c r="D14" s="340"/>
      <c r="E14" s="60">
        <v>43999000</v>
      </c>
      <c r="F14" s="59">
        <v>43999000</v>
      </c>
      <c r="G14" s="59"/>
      <c r="H14" s="60">
        <v>9546660</v>
      </c>
      <c r="I14" s="60">
        <v>2631371</v>
      </c>
      <c r="J14" s="59">
        <v>12178031</v>
      </c>
      <c r="K14" s="59">
        <v>3562500</v>
      </c>
      <c r="L14" s="60"/>
      <c r="M14" s="60">
        <v>6440000</v>
      </c>
      <c r="N14" s="59">
        <v>10002500</v>
      </c>
      <c r="O14" s="59">
        <v>5251501</v>
      </c>
      <c r="P14" s="60"/>
      <c r="Q14" s="60">
        <v>12456007</v>
      </c>
      <c r="R14" s="59">
        <v>17707508</v>
      </c>
      <c r="S14" s="59">
        <v>7673553</v>
      </c>
      <c r="T14" s="60">
        <v>6487005</v>
      </c>
      <c r="U14" s="60">
        <v>14990828</v>
      </c>
      <c r="V14" s="59">
        <v>29151386</v>
      </c>
      <c r="W14" s="59">
        <v>69039425</v>
      </c>
      <c r="X14" s="60">
        <v>43999000</v>
      </c>
      <c r="Y14" s="59">
        <v>25040425</v>
      </c>
      <c r="Z14" s="61">
        <v>56.91</v>
      </c>
      <c r="AA14" s="62">
        <v>43999000</v>
      </c>
    </row>
    <row r="15" spans="1:27" ht="12.75">
      <c r="A15" s="361" t="s">
        <v>209</v>
      </c>
      <c r="B15" s="136"/>
      <c r="C15" s="60">
        <f aca="true" t="shared" si="5" ref="C15:Y15">SUM(C16:C20)</f>
        <v>21047658</v>
      </c>
      <c r="D15" s="340">
        <f t="shared" si="5"/>
        <v>0</v>
      </c>
      <c r="E15" s="60">
        <f t="shared" si="5"/>
        <v>0</v>
      </c>
      <c r="F15" s="59">
        <f t="shared" si="5"/>
        <v>33838147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1743855</v>
      </c>
      <c r="R15" s="59">
        <f t="shared" si="5"/>
        <v>1743855</v>
      </c>
      <c r="S15" s="59">
        <f t="shared" si="5"/>
        <v>0</v>
      </c>
      <c r="T15" s="60">
        <f t="shared" si="5"/>
        <v>2053201</v>
      </c>
      <c r="U15" s="60">
        <f t="shared" si="5"/>
        <v>0</v>
      </c>
      <c r="V15" s="59">
        <f t="shared" si="5"/>
        <v>2053201</v>
      </c>
      <c r="W15" s="59">
        <f t="shared" si="5"/>
        <v>3797056</v>
      </c>
      <c r="X15" s="60">
        <f t="shared" si="5"/>
        <v>33838147</v>
      </c>
      <c r="Y15" s="59">
        <f t="shared" si="5"/>
        <v>-30041091</v>
      </c>
      <c r="Z15" s="61">
        <f>+IF(X15&lt;&gt;0,+(Y15/X15)*100,0)</f>
        <v>-88.77877089428094</v>
      </c>
      <c r="AA15" s="62">
        <f>SUM(AA16:AA20)</f>
        <v>33838147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21047658</v>
      </c>
      <c r="D20" s="340"/>
      <c r="E20" s="60"/>
      <c r="F20" s="59">
        <v>33838147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1743855</v>
      </c>
      <c r="R20" s="59">
        <v>1743855</v>
      </c>
      <c r="S20" s="59"/>
      <c r="T20" s="60">
        <v>2053201</v>
      </c>
      <c r="U20" s="60"/>
      <c r="V20" s="59">
        <v>2053201</v>
      </c>
      <c r="W20" s="59">
        <v>3797056</v>
      </c>
      <c r="X20" s="60">
        <v>33838147</v>
      </c>
      <c r="Y20" s="59">
        <v>-30041091</v>
      </c>
      <c r="Z20" s="61">
        <v>-88.78</v>
      </c>
      <c r="AA20" s="62">
        <v>33838147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33838147</v>
      </c>
      <c r="F22" s="345">
        <f t="shared" si="6"/>
        <v>0</v>
      </c>
      <c r="G22" s="345">
        <f t="shared" si="6"/>
        <v>0</v>
      </c>
      <c r="H22" s="343">
        <f t="shared" si="6"/>
        <v>3400910</v>
      </c>
      <c r="I22" s="343">
        <f t="shared" si="6"/>
        <v>2595339</v>
      </c>
      <c r="J22" s="345">
        <f t="shared" si="6"/>
        <v>5996249</v>
      </c>
      <c r="K22" s="345">
        <f t="shared" si="6"/>
        <v>0</v>
      </c>
      <c r="L22" s="343">
        <f t="shared" si="6"/>
        <v>0</v>
      </c>
      <c r="M22" s="343">
        <f t="shared" si="6"/>
        <v>6711836</v>
      </c>
      <c r="N22" s="345">
        <f t="shared" si="6"/>
        <v>6711836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12708085</v>
      </c>
      <c r="X22" s="343">
        <f t="shared" si="6"/>
        <v>0</v>
      </c>
      <c r="Y22" s="345">
        <f t="shared" si="6"/>
        <v>12708085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33838147</v>
      </c>
      <c r="F32" s="59"/>
      <c r="G32" s="59"/>
      <c r="H32" s="60">
        <v>3400910</v>
      </c>
      <c r="I32" s="60">
        <v>2595339</v>
      </c>
      <c r="J32" s="59">
        <v>5996249</v>
      </c>
      <c r="K32" s="59"/>
      <c r="L32" s="60"/>
      <c r="M32" s="60">
        <v>6711836</v>
      </c>
      <c r="N32" s="59">
        <v>6711836</v>
      </c>
      <c r="O32" s="59"/>
      <c r="P32" s="60"/>
      <c r="Q32" s="60"/>
      <c r="R32" s="59"/>
      <c r="S32" s="59"/>
      <c r="T32" s="60"/>
      <c r="U32" s="60"/>
      <c r="V32" s="59"/>
      <c r="W32" s="59">
        <v>12708085</v>
      </c>
      <c r="X32" s="60"/>
      <c r="Y32" s="59">
        <v>12708085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6802121</v>
      </c>
      <c r="D40" s="344">
        <f t="shared" si="9"/>
        <v>0</v>
      </c>
      <c r="E40" s="343">
        <f t="shared" si="9"/>
        <v>1757846</v>
      </c>
      <c r="F40" s="345">
        <f t="shared" si="9"/>
        <v>12940000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109418</v>
      </c>
      <c r="N40" s="345">
        <f t="shared" si="9"/>
        <v>109418</v>
      </c>
      <c r="O40" s="345">
        <f t="shared" si="9"/>
        <v>112536</v>
      </c>
      <c r="P40" s="343">
        <f t="shared" si="9"/>
        <v>0</v>
      </c>
      <c r="Q40" s="343">
        <f t="shared" si="9"/>
        <v>207000</v>
      </c>
      <c r="R40" s="345">
        <f t="shared" si="9"/>
        <v>319536</v>
      </c>
      <c r="S40" s="345">
        <f t="shared" si="9"/>
        <v>0</v>
      </c>
      <c r="T40" s="343">
        <f t="shared" si="9"/>
        <v>72956</v>
      </c>
      <c r="U40" s="343">
        <f t="shared" si="9"/>
        <v>0</v>
      </c>
      <c r="V40" s="345">
        <f t="shared" si="9"/>
        <v>72956</v>
      </c>
      <c r="W40" s="345">
        <f t="shared" si="9"/>
        <v>501910</v>
      </c>
      <c r="X40" s="343">
        <f t="shared" si="9"/>
        <v>12940000</v>
      </c>
      <c r="Y40" s="345">
        <f t="shared" si="9"/>
        <v>-12438090</v>
      </c>
      <c r="Z40" s="336">
        <f>+IF(X40&lt;&gt;0,+(Y40/X40)*100,0)</f>
        <v>-96.12125193199383</v>
      </c>
      <c r="AA40" s="350">
        <f>SUM(AA41:AA49)</f>
        <v>12940000</v>
      </c>
    </row>
    <row r="41" spans="1:27" ht="12.75">
      <c r="A41" s="361" t="s">
        <v>248</v>
      </c>
      <c r="B41" s="142"/>
      <c r="C41" s="362"/>
      <c r="D41" s="363"/>
      <c r="E41" s="362">
        <v>947846</v>
      </c>
      <c r="F41" s="364">
        <v>12600000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12600000</v>
      </c>
      <c r="Y41" s="364">
        <v>-12600000</v>
      </c>
      <c r="Z41" s="365">
        <v>-100</v>
      </c>
      <c r="AA41" s="366">
        <v>12600000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515160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736723</v>
      </c>
      <c r="D44" s="368"/>
      <c r="E44" s="54">
        <v>810000</v>
      </c>
      <c r="F44" s="53">
        <v>340000</v>
      </c>
      <c r="G44" s="53"/>
      <c r="H44" s="54"/>
      <c r="I44" s="54"/>
      <c r="J44" s="53"/>
      <c r="K44" s="53"/>
      <c r="L44" s="54"/>
      <c r="M44" s="54">
        <v>109418</v>
      </c>
      <c r="N44" s="53">
        <v>109418</v>
      </c>
      <c r="O44" s="53">
        <v>112536</v>
      </c>
      <c r="P44" s="54"/>
      <c r="Q44" s="54">
        <v>207000</v>
      </c>
      <c r="R44" s="53">
        <v>319536</v>
      </c>
      <c r="S44" s="53"/>
      <c r="T44" s="54">
        <v>72956</v>
      </c>
      <c r="U44" s="54"/>
      <c r="V44" s="53">
        <v>72956</v>
      </c>
      <c r="W44" s="53">
        <v>501910</v>
      </c>
      <c r="X44" s="54">
        <v>340000</v>
      </c>
      <c r="Y44" s="53">
        <v>161910</v>
      </c>
      <c r="Z44" s="94">
        <v>47.62</v>
      </c>
      <c r="AA44" s="95">
        <v>340000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5550238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14842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14842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304193515</v>
      </c>
      <c r="D60" s="346">
        <f t="shared" si="14"/>
        <v>0</v>
      </c>
      <c r="E60" s="219">
        <f t="shared" si="14"/>
        <v>375492993</v>
      </c>
      <c r="F60" s="264">
        <f t="shared" si="14"/>
        <v>386675147</v>
      </c>
      <c r="G60" s="264">
        <f t="shared" si="14"/>
        <v>82650</v>
      </c>
      <c r="H60" s="219">
        <f t="shared" si="14"/>
        <v>34838979</v>
      </c>
      <c r="I60" s="219">
        <f t="shared" si="14"/>
        <v>51177086</v>
      </c>
      <c r="J60" s="264">
        <f t="shared" si="14"/>
        <v>86098715</v>
      </c>
      <c r="K60" s="264">
        <f t="shared" si="14"/>
        <v>20110599</v>
      </c>
      <c r="L60" s="219">
        <f t="shared" si="14"/>
        <v>5360843</v>
      </c>
      <c r="M60" s="219">
        <f t="shared" si="14"/>
        <v>35753897</v>
      </c>
      <c r="N60" s="264">
        <f t="shared" si="14"/>
        <v>61225339</v>
      </c>
      <c r="O60" s="264">
        <f t="shared" si="14"/>
        <v>8385105</v>
      </c>
      <c r="P60" s="219">
        <f t="shared" si="14"/>
        <v>10334092</v>
      </c>
      <c r="Q60" s="219">
        <f t="shared" si="14"/>
        <v>33273527</v>
      </c>
      <c r="R60" s="264">
        <f t="shared" si="14"/>
        <v>51992724</v>
      </c>
      <c r="S60" s="264">
        <f t="shared" si="14"/>
        <v>27116461</v>
      </c>
      <c r="T60" s="219">
        <f t="shared" si="14"/>
        <v>35846051</v>
      </c>
      <c r="U60" s="219">
        <f t="shared" si="14"/>
        <v>75403421</v>
      </c>
      <c r="V60" s="264">
        <f t="shared" si="14"/>
        <v>138365933</v>
      </c>
      <c r="W60" s="264">
        <f t="shared" si="14"/>
        <v>337682711</v>
      </c>
      <c r="X60" s="219">
        <f t="shared" si="14"/>
        <v>386675147</v>
      </c>
      <c r="Y60" s="264">
        <f t="shared" si="14"/>
        <v>-48992436</v>
      </c>
      <c r="Z60" s="337">
        <f>+IF(X60&lt;&gt;0,+(Y60/X60)*100,0)</f>
        <v>-12.670179705136311</v>
      </c>
      <c r="AA60" s="232">
        <f>+AA57+AA54+AA51+AA40+AA37+AA34+AA22+AA5</f>
        <v>386675147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2017-07-31T13:37:34Z</dcterms:created>
  <dcterms:modified xsi:type="dcterms:W3CDTF">2017-07-31T13:37:37Z</dcterms:modified>
  <cp:category/>
  <cp:version/>
  <cp:contentType/>
  <cp:contentStatus/>
</cp:coreProperties>
</file>