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<sst xmlns="http://schemas.openxmlformats.org/spreadsheetml/2006/main" count="857" uniqueCount="303">
  <si>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Zululand(DC26)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</si>
  <si>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</si>
  <si>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</si>
  <si>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</si>
  <si>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</si>
  <si>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</si>
  <si>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</si>
  <si>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</si>
  <si>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</si>
  <si>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</si>
  <si>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</si>
  <si>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</si>
  <si>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</si>
  <si>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</si>
  <si>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</si>
  <si>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</si>
  <si>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</si>
  <si>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</si>
  <si>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</si>
  <si>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</si>
  <si>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</si>
  <si>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</si>
  <si>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</si>
  <si>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</si>
  <si>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</si>
  <si>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</si>
  <si>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</si>
  <si>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</si>
  <si>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</si>
  <si>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</si>
  <si>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</si>
  <si>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</si>
  <si>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</si>
  <si>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</si>
  <si>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</si>
  <si>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</si>
  <si>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</si>
  <si>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</si>
  <si>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</si>
  <si>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</si>
  <si>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</si>
  <si>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</si>
  <si>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</si>
  <si>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</si>
  <si>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</si>
  <si>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</si>
  <si>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</si>
  <si>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</si>
  <si>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</si>
  <si>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</si>
  <si>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</si>
  <si>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</si>
  <si>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</si>
  <si>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</si>
  <si>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</si>
  <si>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</si>
  <si>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</si>
  <si>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</si>
  <si>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</si>
  <si>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</si>
  <si>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</si>
  <si>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</si>
  <si>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</si>
  <si>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</si>
  <si>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</si>
  <si>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</si>
  <si>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</si>
  <si>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</si>
  <si>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</si>
  <si>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</si>
  <si>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</si>
  <si>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</si>
  <si>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</si>
  <si>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</si>
  <si>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</si>
  <si>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</si>
  <si>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</si>
  <si>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</si>
  <si>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</si>
  <si>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</si>
  <si>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</si>
  <si>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</si>
  <si>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</si>
  <si>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</si>
  <si>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</si>
  <si>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</si>
  <si>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</si>
  <si>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</si>
  <si>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</si>
  <si>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</si>
  <si>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</si>
  <si>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</si>
  <si>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</si>
  <si>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</si>
  <si>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</si>
  <si>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</si>
  <si>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</si>
  <si>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</si>
  <si>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</si>
  <si>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</si>
  <si>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</si>
  <si>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</si>
  <si>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</si>
  <si>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</si>
  <si>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</si>
  <si>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</si>
  <si>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</si>
  <si>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</si>
  <si>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</si>
  <si>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</si>
  <si>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</si>
  <si>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</si>
  <si>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</si>
  <si>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</si>
  <si>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</si>
  <si>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</si>
  <si>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</si>
  <si>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</si>
  <si>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</si>
  <si>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</si>
  <si>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</si>
  <si>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</si>
  <si>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</si>
  <si>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</si>
  <si>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</si>
  <si>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</si>
  <si>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</si>
  <si>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</si>
  <si>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</si>
  <si>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Zululand(DC26)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</si>
  <si>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</si>
  <si>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</si>
  <si>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</si>
  <si>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</si>
  <si>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</si>
  <si>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</si>
  <si>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</si>
  <si>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</si>
  <si>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</si>
  <si>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</si>
  <si>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Zululand(DC26)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</si>
  <si>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</si>
  <si>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</si>
  <si>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</si>
  <si>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</si>
  <si>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</si>
  <si>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</si>
  <si>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</si>
  <si>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</si>
  <si>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</si>
  <si>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</si>
  <si>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</si>
  <si>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</si>
  <si>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</si>
  <si>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</si>
  <si>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</si>
  <si>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</si>
  <si>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</si>
  <si>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</si>
  <si>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</si>
  <si>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</si>
  <si>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</si>
  <si>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</si>
  <si>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</si>
  <si>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</si>
  <si>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</si>
  <si>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</si>
  <si>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</si>
  <si>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</si>
  <si>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</si>
  <si>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</si>
  <si>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</si>
  <si>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</si>
  <si>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</si>
  <si>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</si>
  <si>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</si>
  <si>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</si>
  <si>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</si>
  <si>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</si>
  <si>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</si>
  <si>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</si>
  <si>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</si>
  <si>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</si>
  <si>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</si>
  <si>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</si>
  <si>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</si>
  <si>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</si>
  <si>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</si>
  <si>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</si>
  <si>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</si>
  <si>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</si>
  <si>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</si>
  <si>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</si>
  <si>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</si>
  <si>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</si>
  <si>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</si>
  <si>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</si>
  <si>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</si>
  <si>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</si>
  <si>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</si>
  <si>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</si>
  <si>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</si>
  <si>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Zululand(DC26)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</si>
  <si>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</si>
  <si>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</si>
  <si>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</si>
  <si>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</si>
  <si>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</si>
  <si>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</si>
  <si>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</si>
  <si>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</si>
  <si>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</si>
  <si>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</si>
  <si>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</si>
  <si>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</si>
  <si>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</si>
  <si>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</si>
  <si>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</si>
  <si>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</si>
  <si>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</si>
  <si>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</si>
  <si>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</si>
  <si>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</si>
  <si>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</si>
  <si>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</si>
  <si>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</si>
  <si>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</si>
  <si>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Zululand(DC26)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</si>
  <si>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</si>
  <si>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</si>
  <si>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</si>
  <si>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</si>
  <si>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</si>
  <si>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</si>
  <si>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</si>
  <si>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</si>
  <si>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</si>
  <si>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</si>
  <si>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</si>
  <si>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</si>
  <si>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</si>
  <si>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</si>
  <si>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</si>
  <si>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</si>
  <si>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</si>
  <si>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</si>
  <si>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</si>
  <si>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</si>
  <si>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</si>
  <si>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</si>
  <si>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</si>
  <si>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</si>
  <si>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</si>
  <si>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</si>
  <si>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</si>
  <si>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</si>
  <si>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</si>
  <si>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</si>
  <si>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</si>
  <si>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</si>
  <si>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</si>
  <si>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</si>
  <si>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</si>
  <si>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Zululand(DC26)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</si>
  <si>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</si>
  <si>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</si>
  <si>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Zululand(DC26)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</si>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</sst>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25445343</v>
      </c>
      <c r="C6" s="19">
        <v>0</v>
      </c>
      <c r="D6" s="59">
        <v>19230038</v>
      </c>
      <c r="E6" s="60">
        <v>21082092</v>
      </c>
      <c r="F6" s="60">
        <v>-660215</v>
      </c>
      <c r="G6" s="60">
        <v>3454965</v>
      </c>
      <c r="H6" s="60">
        <v>1958629</v>
      </c>
      <c r="I6" s="60">
        <v>4753379</v>
      </c>
      <c r="J6" s="60">
        <v>103167</v>
      </c>
      <c r="K6" s="60">
        <v>3961757</v>
      </c>
      <c r="L6" s="60">
        <v>1452245</v>
      </c>
      <c r="M6" s="60">
        <v>5517169</v>
      </c>
      <c r="N6" s="60">
        <v>2027339</v>
      </c>
      <c r="O6" s="60">
        <v>1731670</v>
      </c>
      <c r="P6" s="60">
        <v>3942985</v>
      </c>
      <c r="Q6" s="60">
        <v>7701994</v>
      </c>
      <c r="R6" s="60">
        <v>-496012</v>
      </c>
      <c r="S6" s="60">
        <v>1965429</v>
      </c>
      <c r="T6" s="60">
        <v>893404</v>
      </c>
      <c r="U6" s="60">
        <v>2362821</v>
      </c>
      <c r="V6" s="60">
        <v>20335363</v>
      </c>
      <c r="W6" s="60">
        <v>19230036</v>
      </c>
      <c r="X6" s="60">
        <v>1105327</v>
      </c>
      <c r="Y6" s="61">
        <v>5.75</v>
      </c>
      <c r="Z6" s="62">
        <v>21082092</v>
      </c>
    </row>
    <row r="7" spans="1:26" ht="12.75">
      <c r="A7" s="58" t="s">
        <v>33</v>
      </c>
      <c r="B7" s="19">
        <v>3617095</v>
      </c>
      <c r="C7" s="19">
        <v>0</v>
      </c>
      <c r="D7" s="59">
        <v>2000000</v>
      </c>
      <c r="E7" s="60">
        <v>4800000</v>
      </c>
      <c r="F7" s="60">
        <v>0</v>
      </c>
      <c r="G7" s="60">
        <v>691222</v>
      </c>
      <c r="H7" s="60">
        <v>511858</v>
      </c>
      <c r="I7" s="60">
        <v>1203080</v>
      </c>
      <c r="J7" s="60">
        <v>242051</v>
      </c>
      <c r="K7" s="60">
        <v>187034</v>
      </c>
      <c r="L7" s="60">
        <v>247619</v>
      </c>
      <c r="M7" s="60">
        <v>676704</v>
      </c>
      <c r="N7" s="60">
        <v>958156</v>
      </c>
      <c r="O7" s="60">
        <v>652688</v>
      </c>
      <c r="P7" s="60">
        <v>410646</v>
      </c>
      <c r="Q7" s="60">
        <v>2021490</v>
      </c>
      <c r="R7" s="60">
        <v>1132285</v>
      </c>
      <c r="S7" s="60">
        <v>750322</v>
      </c>
      <c r="T7" s="60">
        <v>234774</v>
      </c>
      <c r="U7" s="60">
        <v>2117381</v>
      </c>
      <c r="V7" s="60">
        <v>6018655</v>
      </c>
      <c r="W7" s="60">
        <v>2000004</v>
      </c>
      <c r="X7" s="60">
        <v>4018651</v>
      </c>
      <c r="Y7" s="61">
        <v>200.93</v>
      </c>
      <c r="Z7" s="62">
        <v>4800000</v>
      </c>
    </row>
    <row r="8" spans="1:26" ht="12.75">
      <c r="A8" s="58" t="s">
        <v>34</v>
      </c>
      <c r="B8" s="19">
        <v>340193605</v>
      </c>
      <c r="C8" s="19">
        <v>0</v>
      </c>
      <c r="D8" s="59">
        <v>355019000</v>
      </c>
      <c r="E8" s="60">
        <v>354619000</v>
      </c>
      <c r="F8" s="60">
        <v>144930000</v>
      </c>
      <c r="G8" s="60">
        <v>2156000</v>
      </c>
      <c r="H8" s="60">
        <v>0</v>
      </c>
      <c r="I8" s="60">
        <v>147086000</v>
      </c>
      <c r="J8" s="60">
        <v>955000</v>
      </c>
      <c r="K8" s="60">
        <v>1631000</v>
      </c>
      <c r="L8" s="60">
        <v>117045000</v>
      </c>
      <c r="M8" s="60">
        <v>119631000</v>
      </c>
      <c r="N8" s="60">
        <v>0</v>
      </c>
      <c r="O8" s="60">
        <v>1087000</v>
      </c>
      <c r="P8" s="60">
        <v>87914500</v>
      </c>
      <c r="Q8" s="60">
        <v>89001500</v>
      </c>
      <c r="R8" s="60">
        <v>0</v>
      </c>
      <c r="S8" s="60">
        <v>500</v>
      </c>
      <c r="T8" s="60">
        <v>0</v>
      </c>
      <c r="U8" s="60">
        <v>500</v>
      </c>
      <c r="V8" s="60">
        <v>355719000</v>
      </c>
      <c r="W8" s="60">
        <v>355019004</v>
      </c>
      <c r="X8" s="60">
        <v>699996</v>
      </c>
      <c r="Y8" s="61">
        <v>0.2</v>
      </c>
      <c r="Z8" s="62">
        <v>354619000</v>
      </c>
    </row>
    <row r="9" spans="1:26" ht="12.75">
      <c r="A9" s="58" t="s">
        <v>35</v>
      </c>
      <c r="B9" s="19">
        <v>4559800</v>
      </c>
      <c r="C9" s="19">
        <v>0</v>
      </c>
      <c r="D9" s="59">
        <v>87795559</v>
      </c>
      <c r="E9" s="60">
        <v>106123527</v>
      </c>
      <c r="F9" s="60">
        <v>62514</v>
      </c>
      <c r="G9" s="60">
        <v>104041</v>
      </c>
      <c r="H9" s="60">
        <v>43902</v>
      </c>
      <c r="I9" s="60">
        <v>210457</v>
      </c>
      <c r="J9" s="60">
        <v>145062</v>
      </c>
      <c r="K9" s="60">
        <v>71570</v>
      </c>
      <c r="L9" s="60">
        <v>31839</v>
      </c>
      <c r="M9" s="60">
        <v>248471</v>
      </c>
      <c r="N9" s="60">
        <v>131518</v>
      </c>
      <c r="O9" s="60">
        <v>83013</v>
      </c>
      <c r="P9" s="60">
        <v>80063</v>
      </c>
      <c r="Q9" s="60">
        <v>294594</v>
      </c>
      <c r="R9" s="60">
        <v>642655</v>
      </c>
      <c r="S9" s="60">
        <v>33282</v>
      </c>
      <c r="T9" s="60">
        <v>63712</v>
      </c>
      <c r="U9" s="60">
        <v>739649</v>
      </c>
      <c r="V9" s="60">
        <v>1493171</v>
      </c>
      <c r="W9" s="60">
        <v>87795552</v>
      </c>
      <c r="X9" s="60">
        <v>-86302381</v>
      </c>
      <c r="Y9" s="61">
        <v>-98.3</v>
      </c>
      <c r="Z9" s="62">
        <v>106123527</v>
      </c>
    </row>
    <row r="10" spans="1:26" ht="22.5">
      <c r="A10" s="63" t="s">
        <v>278</v>
      </c>
      <c r="B10" s="64">
        <f>SUM(B5:B9)</f>
        <v>373815843</v>
      </c>
      <c r="C10" s="64">
        <f>SUM(C5:C9)</f>
        <v>0</v>
      </c>
      <c r="D10" s="65">
        <f aca="true" t="shared" si="0" ref="D10:Z10">SUM(D5:D9)</f>
        <v>464044597</v>
      </c>
      <c r="E10" s="66">
        <f t="shared" si="0"/>
        <v>486624619</v>
      </c>
      <c r="F10" s="66">
        <f t="shared" si="0"/>
        <v>144332299</v>
      </c>
      <c r="G10" s="66">
        <f t="shared" si="0"/>
        <v>6406228</v>
      </c>
      <c r="H10" s="66">
        <f t="shared" si="0"/>
        <v>2514389</v>
      </c>
      <c r="I10" s="66">
        <f t="shared" si="0"/>
        <v>153252916</v>
      </c>
      <c r="J10" s="66">
        <f t="shared" si="0"/>
        <v>1445280</v>
      </c>
      <c r="K10" s="66">
        <f t="shared" si="0"/>
        <v>5851361</v>
      </c>
      <c r="L10" s="66">
        <f t="shared" si="0"/>
        <v>118776703</v>
      </c>
      <c r="M10" s="66">
        <f t="shared" si="0"/>
        <v>126073344</v>
      </c>
      <c r="N10" s="66">
        <f t="shared" si="0"/>
        <v>3117013</v>
      </c>
      <c r="O10" s="66">
        <f t="shared" si="0"/>
        <v>3554371</v>
      </c>
      <c r="P10" s="66">
        <f t="shared" si="0"/>
        <v>92348194</v>
      </c>
      <c r="Q10" s="66">
        <f t="shared" si="0"/>
        <v>99019578</v>
      </c>
      <c r="R10" s="66">
        <f t="shared" si="0"/>
        <v>1278928</v>
      </c>
      <c r="S10" s="66">
        <f t="shared" si="0"/>
        <v>2749533</v>
      </c>
      <c r="T10" s="66">
        <f t="shared" si="0"/>
        <v>1191890</v>
      </c>
      <c r="U10" s="66">
        <f t="shared" si="0"/>
        <v>5220351</v>
      </c>
      <c r="V10" s="66">
        <f t="shared" si="0"/>
        <v>383566189</v>
      </c>
      <c r="W10" s="66">
        <f t="shared" si="0"/>
        <v>464044596</v>
      </c>
      <c r="X10" s="66">
        <f t="shared" si="0"/>
        <v>-80478407</v>
      </c>
      <c r="Y10" s="67">
        <f>+IF(W10&lt;&gt;0,(X10/W10)*100,0)</f>
        <v>-17.342817413178107</v>
      </c>
      <c r="Z10" s="68">
        <f t="shared" si="0"/>
        <v>486624619</v>
      </c>
    </row>
    <row r="11" spans="1:26" ht="12.75">
      <c r="A11" s="58" t="s">
        <v>37</v>
      </c>
      <c r="B11" s="19">
        <v>157702023</v>
      </c>
      <c r="C11" s="19">
        <v>0</v>
      </c>
      <c r="D11" s="59">
        <v>153508410</v>
      </c>
      <c r="E11" s="60">
        <v>161954879</v>
      </c>
      <c r="F11" s="60">
        <v>13470349</v>
      </c>
      <c r="G11" s="60">
        <v>13848039</v>
      </c>
      <c r="H11" s="60">
        <v>13759234</v>
      </c>
      <c r="I11" s="60">
        <v>41077622</v>
      </c>
      <c r="J11" s="60">
        <v>23790432</v>
      </c>
      <c r="K11" s="60">
        <v>3414009</v>
      </c>
      <c r="L11" s="60">
        <v>14810153</v>
      </c>
      <c r="M11" s="60">
        <v>42014594</v>
      </c>
      <c r="N11" s="60">
        <v>14334914</v>
      </c>
      <c r="O11" s="60">
        <v>12675165</v>
      </c>
      <c r="P11" s="60">
        <v>15330769</v>
      </c>
      <c r="Q11" s="60">
        <v>42340848</v>
      </c>
      <c r="R11" s="60">
        <v>12611757</v>
      </c>
      <c r="S11" s="60">
        <v>13169976</v>
      </c>
      <c r="T11" s="60">
        <v>14186623</v>
      </c>
      <c r="U11" s="60">
        <v>39968356</v>
      </c>
      <c r="V11" s="60">
        <v>165401420</v>
      </c>
      <c r="W11" s="60">
        <v>153508404</v>
      </c>
      <c r="X11" s="60">
        <v>11893016</v>
      </c>
      <c r="Y11" s="61">
        <v>7.75</v>
      </c>
      <c r="Z11" s="62">
        <v>161954879</v>
      </c>
    </row>
    <row r="12" spans="1:26" ht="12.75">
      <c r="A12" s="58" t="s">
        <v>38</v>
      </c>
      <c r="B12" s="19">
        <v>6634007</v>
      </c>
      <c r="C12" s="19">
        <v>0</v>
      </c>
      <c r="D12" s="59">
        <v>6400963</v>
      </c>
      <c r="E12" s="60">
        <v>6700963</v>
      </c>
      <c r="F12" s="60">
        <v>531929</v>
      </c>
      <c r="G12" s="60">
        <v>189033</v>
      </c>
      <c r="H12" s="60">
        <v>795078</v>
      </c>
      <c r="I12" s="60">
        <v>1516040</v>
      </c>
      <c r="J12" s="60">
        <v>579869</v>
      </c>
      <c r="K12" s="60">
        <v>576365</v>
      </c>
      <c r="L12" s="60">
        <v>587227</v>
      </c>
      <c r="M12" s="60">
        <v>1743461</v>
      </c>
      <c r="N12" s="60">
        <v>571385</v>
      </c>
      <c r="O12" s="60">
        <v>574364</v>
      </c>
      <c r="P12" s="60">
        <v>678247</v>
      </c>
      <c r="Q12" s="60">
        <v>1823996</v>
      </c>
      <c r="R12" s="60">
        <v>593196</v>
      </c>
      <c r="S12" s="60">
        <v>582614</v>
      </c>
      <c r="T12" s="60">
        <v>565389</v>
      </c>
      <c r="U12" s="60">
        <v>1741199</v>
      </c>
      <c r="V12" s="60">
        <v>6824696</v>
      </c>
      <c r="W12" s="60">
        <v>6400968</v>
      </c>
      <c r="X12" s="60">
        <v>423728</v>
      </c>
      <c r="Y12" s="61">
        <v>6.62</v>
      </c>
      <c r="Z12" s="62">
        <v>6700963</v>
      </c>
    </row>
    <row r="13" spans="1:26" ht="12.75">
      <c r="A13" s="58" t="s">
        <v>279</v>
      </c>
      <c r="B13" s="19">
        <v>53097602</v>
      </c>
      <c r="C13" s="19">
        <v>0</v>
      </c>
      <c r="D13" s="59">
        <v>45760607</v>
      </c>
      <c r="E13" s="60">
        <v>45760607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30622313</v>
      </c>
      <c r="O13" s="60">
        <v>4342637</v>
      </c>
      <c r="P13" s="60">
        <v>5551304</v>
      </c>
      <c r="Q13" s="60">
        <v>40516254</v>
      </c>
      <c r="R13" s="60">
        <v>4492193</v>
      </c>
      <c r="S13" s="60">
        <v>5927689</v>
      </c>
      <c r="T13" s="60">
        <v>5295032</v>
      </c>
      <c r="U13" s="60">
        <v>15714914</v>
      </c>
      <c r="V13" s="60">
        <v>56231168</v>
      </c>
      <c r="W13" s="60">
        <v>45760608</v>
      </c>
      <c r="X13" s="60">
        <v>10470560</v>
      </c>
      <c r="Y13" s="61">
        <v>22.88</v>
      </c>
      <c r="Z13" s="62">
        <v>45760607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68954292</v>
      </c>
      <c r="C15" s="19">
        <v>0</v>
      </c>
      <c r="D15" s="59">
        <v>79865116</v>
      </c>
      <c r="E15" s="60">
        <v>79865116</v>
      </c>
      <c r="F15" s="60">
        <v>5540759</v>
      </c>
      <c r="G15" s="60">
        <v>11455305</v>
      </c>
      <c r="H15" s="60">
        <v>8732821</v>
      </c>
      <c r="I15" s="60">
        <v>25728885</v>
      </c>
      <c r="J15" s="60">
        <v>6689928</v>
      </c>
      <c r="K15" s="60">
        <v>4647975</v>
      </c>
      <c r="L15" s="60">
        <v>7427050</v>
      </c>
      <c r="M15" s="60">
        <v>18764953</v>
      </c>
      <c r="N15" s="60">
        <v>7895679</v>
      </c>
      <c r="O15" s="60">
        <v>2465337</v>
      </c>
      <c r="P15" s="60">
        <v>13804118</v>
      </c>
      <c r="Q15" s="60">
        <v>24165134</v>
      </c>
      <c r="R15" s="60">
        <v>2568532</v>
      </c>
      <c r="S15" s="60">
        <v>3927960</v>
      </c>
      <c r="T15" s="60">
        <v>5275631</v>
      </c>
      <c r="U15" s="60">
        <v>11772123</v>
      </c>
      <c r="V15" s="60">
        <v>80431095</v>
      </c>
      <c r="W15" s="60">
        <v>79865112</v>
      </c>
      <c r="X15" s="60">
        <v>565983</v>
      </c>
      <c r="Y15" s="61">
        <v>0.71</v>
      </c>
      <c r="Z15" s="62">
        <v>79865116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252334217</v>
      </c>
      <c r="C17" s="19">
        <v>0</v>
      </c>
      <c r="D17" s="59">
        <v>176809504</v>
      </c>
      <c r="E17" s="60">
        <v>185822155</v>
      </c>
      <c r="F17" s="60">
        <v>14879364</v>
      </c>
      <c r="G17" s="60">
        <v>18693776</v>
      </c>
      <c r="H17" s="60">
        <v>23309722</v>
      </c>
      <c r="I17" s="60">
        <v>56882862</v>
      </c>
      <c r="J17" s="60">
        <v>10471154</v>
      </c>
      <c r="K17" s="60">
        <v>23463786</v>
      </c>
      <c r="L17" s="60">
        <v>23290337</v>
      </c>
      <c r="M17" s="60">
        <v>57225277</v>
      </c>
      <c r="N17" s="60">
        <v>12699821</v>
      </c>
      <c r="O17" s="60">
        <v>11911760</v>
      </c>
      <c r="P17" s="60">
        <v>14264156</v>
      </c>
      <c r="Q17" s="60">
        <v>38875737</v>
      </c>
      <c r="R17" s="60">
        <v>17827874</v>
      </c>
      <c r="S17" s="60">
        <v>13319480</v>
      </c>
      <c r="T17" s="60">
        <v>13005579</v>
      </c>
      <c r="U17" s="60">
        <v>44152933</v>
      </c>
      <c r="V17" s="60">
        <v>197136809</v>
      </c>
      <c r="W17" s="60">
        <v>176809512</v>
      </c>
      <c r="X17" s="60">
        <v>20327297</v>
      </c>
      <c r="Y17" s="61">
        <v>11.5</v>
      </c>
      <c r="Z17" s="62">
        <v>185822155</v>
      </c>
    </row>
    <row r="18" spans="1:26" ht="12.75">
      <c r="A18" s="70" t="s">
        <v>44</v>
      </c>
      <c r="B18" s="71">
        <f>SUM(B11:B17)</f>
        <v>538722141</v>
      </c>
      <c r="C18" s="71">
        <f>SUM(C11:C17)</f>
        <v>0</v>
      </c>
      <c r="D18" s="72">
        <f aca="true" t="shared" si="1" ref="D18:Z18">SUM(D11:D17)</f>
        <v>462344600</v>
      </c>
      <c r="E18" s="73">
        <f t="shared" si="1"/>
        <v>480103720</v>
      </c>
      <c r="F18" s="73">
        <f t="shared" si="1"/>
        <v>34422401</v>
      </c>
      <c r="G18" s="73">
        <f t="shared" si="1"/>
        <v>44186153</v>
      </c>
      <c r="H18" s="73">
        <f t="shared" si="1"/>
        <v>46596855</v>
      </c>
      <c r="I18" s="73">
        <f t="shared" si="1"/>
        <v>125205409</v>
      </c>
      <c r="J18" s="73">
        <f t="shared" si="1"/>
        <v>41531383</v>
      </c>
      <c r="K18" s="73">
        <f t="shared" si="1"/>
        <v>32102135</v>
      </c>
      <c r="L18" s="73">
        <f t="shared" si="1"/>
        <v>46114767</v>
      </c>
      <c r="M18" s="73">
        <f t="shared" si="1"/>
        <v>119748285</v>
      </c>
      <c r="N18" s="73">
        <f t="shared" si="1"/>
        <v>66124112</v>
      </c>
      <c r="O18" s="73">
        <f t="shared" si="1"/>
        <v>31969263</v>
      </c>
      <c r="P18" s="73">
        <f t="shared" si="1"/>
        <v>49628594</v>
      </c>
      <c r="Q18" s="73">
        <f t="shared" si="1"/>
        <v>147721969</v>
      </c>
      <c r="R18" s="73">
        <f t="shared" si="1"/>
        <v>38093552</v>
      </c>
      <c r="S18" s="73">
        <f t="shared" si="1"/>
        <v>36927719</v>
      </c>
      <c r="T18" s="73">
        <f t="shared" si="1"/>
        <v>38328254</v>
      </c>
      <c r="U18" s="73">
        <f t="shared" si="1"/>
        <v>113349525</v>
      </c>
      <c r="V18" s="73">
        <f t="shared" si="1"/>
        <v>506025188</v>
      </c>
      <c r="W18" s="73">
        <f t="shared" si="1"/>
        <v>462344604</v>
      </c>
      <c r="X18" s="73">
        <f t="shared" si="1"/>
        <v>43680584</v>
      </c>
      <c r="Y18" s="67">
        <f>+IF(W18&lt;&gt;0,(X18/W18)*100,0)</f>
        <v>9.447624914856798</v>
      </c>
      <c r="Z18" s="74">
        <f t="shared" si="1"/>
        <v>480103720</v>
      </c>
    </row>
    <row r="19" spans="1:26" ht="12.75">
      <c r="A19" s="70" t="s">
        <v>45</v>
      </c>
      <c r="B19" s="75">
        <f>+B10-B18</f>
        <v>-164906298</v>
      </c>
      <c r="C19" s="75">
        <f>+C10-C18</f>
        <v>0</v>
      </c>
      <c r="D19" s="76">
        <f aca="true" t="shared" si="2" ref="D19:Z19">+D10-D18</f>
        <v>1699997</v>
      </c>
      <c r="E19" s="77">
        <f t="shared" si="2"/>
        <v>6520899</v>
      </c>
      <c r="F19" s="77">
        <f t="shared" si="2"/>
        <v>109909898</v>
      </c>
      <c r="G19" s="77">
        <f t="shared" si="2"/>
        <v>-37779925</v>
      </c>
      <c r="H19" s="77">
        <f t="shared" si="2"/>
        <v>-44082466</v>
      </c>
      <c r="I19" s="77">
        <f t="shared" si="2"/>
        <v>28047507</v>
      </c>
      <c r="J19" s="77">
        <f t="shared" si="2"/>
        <v>-40086103</v>
      </c>
      <c r="K19" s="77">
        <f t="shared" si="2"/>
        <v>-26250774</v>
      </c>
      <c r="L19" s="77">
        <f t="shared" si="2"/>
        <v>72661936</v>
      </c>
      <c r="M19" s="77">
        <f t="shared" si="2"/>
        <v>6325059</v>
      </c>
      <c r="N19" s="77">
        <f t="shared" si="2"/>
        <v>-63007099</v>
      </c>
      <c r="O19" s="77">
        <f t="shared" si="2"/>
        <v>-28414892</v>
      </c>
      <c r="P19" s="77">
        <f t="shared" si="2"/>
        <v>42719600</v>
      </c>
      <c r="Q19" s="77">
        <f t="shared" si="2"/>
        <v>-48702391</v>
      </c>
      <c r="R19" s="77">
        <f t="shared" si="2"/>
        <v>-36814624</v>
      </c>
      <c r="S19" s="77">
        <f t="shared" si="2"/>
        <v>-34178186</v>
      </c>
      <c r="T19" s="77">
        <f t="shared" si="2"/>
        <v>-37136364</v>
      </c>
      <c r="U19" s="77">
        <f t="shared" si="2"/>
        <v>-108129174</v>
      </c>
      <c r="V19" s="77">
        <f t="shared" si="2"/>
        <v>-122458999</v>
      </c>
      <c r="W19" s="77">
        <f>IF(E10=E18,0,W10-W18)</f>
        <v>1699992</v>
      </c>
      <c r="X19" s="77">
        <f t="shared" si="2"/>
        <v>-124158991</v>
      </c>
      <c r="Y19" s="78">
        <f>+IF(W19&lt;&gt;0,(X19/W19)*100,0)</f>
        <v>-7303.504428256133</v>
      </c>
      <c r="Z19" s="79">
        <f t="shared" si="2"/>
        <v>6520899</v>
      </c>
    </row>
    <row r="20" spans="1:26" ht="12.75">
      <c r="A20" s="58" t="s">
        <v>46</v>
      </c>
      <c r="B20" s="19">
        <v>522707443</v>
      </c>
      <c r="C20" s="19">
        <v>0</v>
      </c>
      <c r="D20" s="59">
        <v>437625000</v>
      </c>
      <c r="E20" s="60">
        <v>466869295</v>
      </c>
      <c r="F20" s="60">
        <v>65000000</v>
      </c>
      <c r="G20" s="60">
        <v>54006000</v>
      </c>
      <c r="H20" s="60">
        <v>33850000</v>
      </c>
      <c r="I20" s="60">
        <v>152856000</v>
      </c>
      <c r="J20" s="60">
        <v>86938000</v>
      </c>
      <c r="K20" s="60">
        <v>13169977</v>
      </c>
      <c r="L20" s="60">
        <v>120000000</v>
      </c>
      <c r="M20" s="60">
        <v>220107977</v>
      </c>
      <c r="N20" s="60">
        <v>21815000</v>
      </c>
      <c r="O20" s="60">
        <v>0</v>
      </c>
      <c r="P20" s="60">
        <v>98916000</v>
      </c>
      <c r="Q20" s="60">
        <v>120731000</v>
      </c>
      <c r="R20" s="60">
        <v>0</v>
      </c>
      <c r="S20" s="60">
        <v>13361415</v>
      </c>
      <c r="T20" s="60">
        <v>0</v>
      </c>
      <c r="U20" s="60">
        <v>13361415</v>
      </c>
      <c r="V20" s="60">
        <v>507056392</v>
      </c>
      <c r="W20" s="60">
        <v>437625000</v>
      </c>
      <c r="X20" s="60">
        <v>69431392</v>
      </c>
      <c r="Y20" s="61">
        <v>15.87</v>
      </c>
      <c r="Z20" s="62">
        <v>466869295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357801145</v>
      </c>
      <c r="C22" s="86">
        <f>SUM(C19:C21)</f>
        <v>0</v>
      </c>
      <c r="D22" s="87">
        <f aca="true" t="shared" si="3" ref="D22:Z22">SUM(D19:D21)</f>
        <v>439324997</v>
      </c>
      <c r="E22" s="88">
        <f t="shared" si="3"/>
        <v>473390194</v>
      </c>
      <c r="F22" s="88">
        <f t="shared" si="3"/>
        <v>174909898</v>
      </c>
      <c r="G22" s="88">
        <f t="shared" si="3"/>
        <v>16226075</v>
      </c>
      <c r="H22" s="88">
        <f t="shared" si="3"/>
        <v>-10232466</v>
      </c>
      <c r="I22" s="88">
        <f t="shared" si="3"/>
        <v>180903507</v>
      </c>
      <c r="J22" s="88">
        <f t="shared" si="3"/>
        <v>46851897</v>
      </c>
      <c r="K22" s="88">
        <f t="shared" si="3"/>
        <v>-13080797</v>
      </c>
      <c r="L22" s="88">
        <f t="shared" si="3"/>
        <v>192661936</v>
      </c>
      <c r="M22" s="88">
        <f t="shared" si="3"/>
        <v>226433036</v>
      </c>
      <c r="N22" s="88">
        <f t="shared" si="3"/>
        <v>-41192099</v>
      </c>
      <c r="O22" s="88">
        <f t="shared" si="3"/>
        <v>-28414892</v>
      </c>
      <c r="P22" s="88">
        <f t="shared" si="3"/>
        <v>141635600</v>
      </c>
      <c r="Q22" s="88">
        <f t="shared" si="3"/>
        <v>72028609</v>
      </c>
      <c r="R22" s="88">
        <f t="shared" si="3"/>
        <v>-36814624</v>
      </c>
      <c r="S22" s="88">
        <f t="shared" si="3"/>
        <v>-20816771</v>
      </c>
      <c r="T22" s="88">
        <f t="shared" si="3"/>
        <v>-37136364</v>
      </c>
      <c r="U22" s="88">
        <f t="shared" si="3"/>
        <v>-94767759</v>
      </c>
      <c r="V22" s="88">
        <f t="shared" si="3"/>
        <v>384597393</v>
      </c>
      <c r="W22" s="88">
        <f t="shared" si="3"/>
        <v>439324992</v>
      </c>
      <c r="X22" s="88">
        <f t="shared" si="3"/>
        <v>-54727599</v>
      </c>
      <c r="Y22" s="89">
        <f>+IF(W22&lt;&gt;0,(X22/W22)*100,0)</f>
        <v>-12.45720138771436</v>
      </c>
      <c r="Z22" s="90">
        <f t="shared" si="3"/>
        <v>473390194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357801145</v>
      </c>
      <c r="C24" s="75">
        <f>SUM(C22:C23)</f>
        <v>0</v>
      </c>
      <c r="D24" s="76">
        <f aca="true" t="shared" si="4" ref="D24:Z24">SUM(D22:D23)</f>
        <v>439324997</v>
      </c>
      <c r="E24" s="77">
        <f t="shared" si="4"/>
        <v>473390194</v>
      </c>
      <c r="F24" s="77">
        <f t="shared" si="4"/>
        <v>174909898</v>
      </c>
      <c r="G24" s="77">
        <f t="shared" si="4"/>
        <v>16226075</v>
      </c>
      <c r="H24" s="77">
        <f t="shared" si="4"/>
        <v>-10232466</v>
      </c>
      <c r="I24" s="77">
        <f t="shared" si="4"/>
        <v>180903507</v>
      </c>
      <c r="J24" s="77">
        <f t="shared" si="4"/>
        <v>46851897</v>
      </c>
      <c r="K24" s="77">
        <f t="shared" si="4"/>
        <v>-13080797</v>
      </c>
      <c r="L24" s="77">
        <f t="shared" si="4"/>
        <v>192661936</v>
      </c>
      <c r="M24" s="77">
        <f t="shared" si="4"/>
        <v>226433036</v>
      </c>
      <c r="N24" s="77">
        <f t="shared" si="4"/>
        <v>-41192099</v>
      </c>
      <c r="O24" s="77">
        <f t="shared" si="4"/>
        <v>-28414892</v>
      </c>
      <c r="P24" s="77">
        <f t="shared" si="4"/>
        <v>141635600</v>
      </c>
      <c r="Q24" s="77">
        <f t="shared" si="4"/>
        <v>72028609</v>
      </c>
      <c r="R24" s="77">
        <f t="shared" si="4"/>
        <v>-36814624</v>
      </c>
      <c r="S24" s="77">
        <f t="shared" si="4"/>
        <v>-20816771</v>
      </c>
      <c r="T24" s="77">
        <f t="shared" si="4"/>
        <v>-37136364</v>
      </c>
      <c r="U24" s="77">
        <f t="shared" si="4"/>
        <v>-94767759</v>
      </c>
      <c r="V24" s="77">
        <f t="shared" si="4"/>
        <v>384597393</v>
      </c>
      <c r="W24" s="77">
        <f t="shared" si="4"/>
        <v>439324992</v>
      </c>
      <c r="X24" s="77">
        <f t="shared" si="4"/>
        <v>-54727599</v>
      </c>
      <c r="Y24" s="78">
        <f>+IF(W24&lt;&gt;0,(X24/W24)*100,0)</f>
        <v>-12.45720138771436</v>
      </c>
      <c r="Z24" s="79">
        <f t="shared" si="4"/>
        <v>473390194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376590063</v>
      </c>
      <c r="C27" s="22">
        <v>0</v>
      </c>
      <c r="D27" s="99">
        <v>439325000</v>
      </c>
      <c r="E27" s="100">
        <v>473390196</v>
      </c>
      <c r="F27" s="100">
        <v>55221588</v>
      </c>
      <c r="G27" s="100">
        <v>59109851</v>
      </c>
      <c r="H27" s="100">
        <v>47676832</v>
      </c>
      <c r="I27" s="100">
        <v>162008271</v>
      </c>
      <c r="J27" s="100">
        <v>20442728</v>
      </c>
      <c r="K27" s="100">
        <v>40304944</v>
      </c>
      <c r="L27" s="100">
        <v>60142973</v>
      </c>
      <c r="M27" s="100">
        <v>120890645</v>
      </c>
      <c r="N27" s="100">
        <v>15075166</v>
      </c>
      <c r="O27" s="100">
        <v>34250194</v>
      </c>
      <c r="P27" s="100">
        <v>26562191</v>
      </c>
      <c r="Q27" s="100">
        <v>75887551</v>
      </c>
      <c r="R27" s="100">
        <v>26624054</v>
      </c>
      <c r="S27" s="100">
        <v>119000</v>
      </c>
      <c r="T27" s="100">
        <v>40637162</v>
      </c>
      <c r="U27" s="100">
        <v>67380216</v>
      </c>
      <c r="V27" s="100">
        <v>426166683</v>
      </c>
      <c r="W27" s="100">
        <v>473390196</v>
      </c>
      <c r="X27" s="100">
        <v>-47223513</v>
      </c>
      <c r="Y27" s="101">
        <v>-9.98</v>
      </c>
      <c r="Z27" s="102">
        <v>473390196</v>
      </c>
    </row>
    <row r="28" spans="1:26" ht="12.75">
      <c r="A28" s="103" t="s">
        <v>46</v>
      </c>
      <c r="B28" s="19">
        <v>376000138</v>
      </c>
      <c r="C28" s="19">
        <v>0</v>
      </c>
      <c r="D28" s="59">
        <v>437625000</v>
      </c>
      <c r="E28" s="60">
        <v>466869295</v>
      </c>
      <c r="F28" s="60">
        <v>55219989</v>
      </c>
      <c r="G28" s="60">
        <v>59029460</v>
      </c>
      <c r="H28" s="60">
        <v>47675217</v>
      </c>
      <c r="I28" s="60">
        <v>161924666</v>
      </c>
      <c r="J28" s="60">
        <v>20442728</v>
      </c>
      <c r="K28" s="60">
        <v>39309648</v>
      </c>
      <c r="L28" s="60">
        <v>59442927</v>
      </c>
      <c r="M28" s="60">
        <v>119195303</v>
      </c>
      <c r="N28" s="60">
        <v>14883178</v>
      </c>
      <c r="O28" s="60">
        <v>34250194</v>
      </c>
      <c r="P28" s="60">
        <v>26448429</v>
      </c>
      <c r="Q28" s="60">
        <v>75581801</v>
      </c>
      <c r="R28" s="60">
        <v>26624054</v>
      </c>
      <c r="S28" s="60">
        <v>0</v>
      </c>
      <c r="T28" s="60">
        <v>40476131</v>
      </c>
      <c r="U28" s="60">
        <v>67100185</v>
      </c>
      <c r="V28" s="60">
        <v>423801955</v>
      </c>
      <c r="W28" s="60">
        <v>466869295</v>
      </c>
      <c r="X28" s="60">
        <v>-43067340</v>
      </c>
      <c r="Y28" s="61">
        <v>-9.22</v>
      </c>
      <c r="Z28" s="62">
        <v>466869295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589925</v>
      </c>
      <c r="C31" s="19">
        <v>0</v>
      </c>
      <c r="D31" s="59">
        <v>1700000</v>
      </c>
      <c r="E31" s="60">
        <v>6520901</v>
      </c>
      <c r="F31" s="60">
        <v>1599</v>
      </c>
      <c r="G31" s="60">
        <v>80391</v>
      </c>
      <c r="H31" s="60">
        <v>1615</v>
      </c>
      <c r="I31" s="60">
        <v>83605</v>
      </c>
      <c r="J31" s="60">
        <v>0</v>
      </c>
      <c r="K31" s="60">
        <v>995296</v>
      </c>
      <c r="L31" s="60">
        <v>700046</v>
      </c>
      <c r="M31" s="60">
        <v>1695342</v>
      </c>
      <c r="N31" s="60">
        <v>191988</v>
      </c>
      <c r="O31" s="60">
        <v>0</v>
      </c>
      <c r="P31" s="60">
        <v>113762</v>
      </c>
      <c r="Q31" s="60">
        <v>305750</v>
      </c>
      <c r="R31" s="60">
        <v>0</v>
      </c>
      <c r="S31" s="60">
        <v>119000</v>
      </c>
      <c r="T31" s="60">
        <v>161031</v>
      </c>
      <c r="U31" s="60">
        <v>280031</v>
      </c>
      <c r="V31" s="60">
        <v>2364728</v>
      </c>
      <c r="W31" s="60">
        <v>6520901</v>
      </c>
      <c r="X31" s="60">
        <v>-4156173</v>
      </c>
      <c r="Y31" s="61">
        <v>-63.74</v>
      </c>
      <c r="Z31" s="62">
        <v>6520901</v>
      </c>
    </row>
    <row r="32" spans="1:26" ht="12.75">
      <c r="A32" s="70" t="s">
        <v>54</v>
      </c>
      <c r="B32" s="22">
        <f>SUM(B28:B31)</f>
        <v>376590063</v>
      </c>
      <c r="C32" s="22">
        <f>SUM(C28:C31)</f>
        <v>0</v>
      </c>
      <c r="D32" s="99">
        <f aca="true" t="shared" si="5" ref="D32:Z32">SUM(D28:D31)</f>
        <v>439325000</v>
      </c>
      <c r="E32" s="100">
        <f t="shared" si="5"/>
        <v>473390196</v>
      </c>
      <c r="F32" s="100">
        <f t="shared" si="5"/>
        <v>55221588</v>
      </c>
      <c r="G32" s="100">
        <f t="shared" si="5"/>
        <v>59109851</v>
      </c>
      <c r="H32" s="100">
        <f t="shared" si="5"/>
        <v>47676832</v>
      </c>
      <c r="I32" s="100">
        <f t="shared" si="5"/>
        <v>162008271</v>
      </c>
      <c r="J32" s="100">
        <f t="shared" si="5"/>
        <v>20442728</v>
      </c>
      <c r="K32" s="100">
        <f t="shared" si="5"/>
        <v>40304944</v>
      </c>
      <c r="L32" s="100">
        <f t="shared" si="5"/>
        <v>60142973</v>
      </c>
      <c r="M32" s="100">
        <f t="shared" si="5"/>
        <v>120890645</v>
      </c>
      <c r="N32" s="100">
        <f t="shared" si="5"/>
        <v>15075166</v>
      </c>
      <c r="O32" s="100">
        <f t="shared" si="5"/>
        <v>34250194</v>
      </c>
      <c r="P32" s="100">
        <f t="shared" si="5"/>
        <v>26562191</v>
      </c>
      <c r="Q32" s="100">
        <f t="shared" si="5"/>
        <v>75887551</v>
      </c>
      <c r="R32" s="100">
        <f t="shared" si="5"/>
        <v>26624054</v>
      </c>
      <c r="S32" s="100">
        <f t="shared" si="5"/>
        <v>119000</v>
      </c>
      <c r="T32" s="100">
        <f t="shared" si="5"/>
        <v>40637162</v>
      </c>
      <c r="U32" s="100">
        <f t="shared" si="5"/>
        <v>67380216</v>
      </c>
      <c r="V32" s="100">
        <f t="shared" si="5"/>
        <v>426166683</v>
      </c>
      <c r="W32" s="100">
        <f t="shared" si="5"/>
        <v>473390196</v>
      </c>
      <c r="X32" s="100">
        <f t="shared" si="5"/>
        <v>-47223513</v>
      </c>
      <c r="Y32" s="101">
        <f>+IF(W32&lt;&gt;0,(X32/W32)*100,0)</f>
        <v>-9.975600128398096</v>
      </c>
      <c r="Z32" s="102">
        <f t="shared" si="5"/>
        <v>473390196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50665291</v>
      </c>
      <c r="C35" s="19">
        <v>0</v>
      </c>
      <c r="D35" s="59">
        <v>153943000</v>
      </c>
      <c r="E35" s="60">
        <v>153943000</v>
      </c>
      <c r="F35" s="60">
        <v>60629102</v>
      </c>
      <c r="G35" s="60">
        <v>30647822</v>
      </c>
      <c r="H35" s="60">
        <v>-972648</v>
      </c>
      <c r="I35" s="60">
        <v>-972648</v>
      </c>
      <c r="J35" s="60">
        <v>79973769</v>
      </c>
      <c r="K35" s="60">
        <v>-12394393</v>
      </c>
      <c r="L35" s="60">
        <v>163367939</v>
      </c>
      <c r="M35" s="60">
        <v>163367939</v>
      </c>
      <c r="N35" s="60">
        <v>136146395</v>
      </c>
      <c r="O35" s="60">
        <v>29715425</v>
      </c>
      <c r="P35" s="60">
        <v>36201519</v>
      </c>
      <c r="Q35" s="60">
        <v>36201519</v>
      </c>
      <c r="R35" s="60">
        <v>5494170</v>
      </c>
      <c r="S35" s="60">
        <v>-3205624</v>
      </c>
      <c r="T35" s="60">
        <v>-3205624</v>
      </c>
      <c r="U35" s="60">
        <v>-3205624</v>
      </c>
      <c r="V35" s="60">
        <v>-3205624</v>
      </c>
      <c r="W35" s="60">
        <v>153943000</v>
      </c>
      <c r="X35" s="60">
        <v>-157148624</v>
      </c>
      <c r="Y35" s="61">
        <v>-102.08</v>
      </c>
      <c r="Z35" s="62">
        <v>153943000</v>
      </c>
    </row>
    <row r="36" spans="1:26" ht="12.75">
      <c r="A36" s="58" t="s">
        <v>57</v>
      </c>
      <c r="B36" s="19">
        <v>2586974674</v>
      </c>
      <c r="C36" s="19">
        <v>0</v>
      </c>
      <c r="D36" s="59">
        <v>3617415815</v>
      </c>
      <c r="E36" s="60">
        <v>3651481011</v>
      </c>
      <c r="F36" s="60">
        <v>75000000</v>
      </c>
      <c r="G36" s="60">
        <v>60000000</v>
      </c>
      <c r="H36" s="60">
        <v>-30000000</v>
      </c>
      <c r="I36" s="60">
        <v>-30000000</v>
      </c>
      <c r="J36" s="60">
        <v>-30000000</v>
      </c>
      <c r="K36" s="60">
        <v>-30000000</v>
      </c>
      <c r="L36" s="60">
        <v>0</v>
      </c>
      <c r="M36" s="60">
        <v>0</v>
      </c>
      <c r="N36" s="60">
        <v>2550122668</v>
      </c>
      <c r="O36" s="60">
        <v>34341766</v>
      </c>
      <c r="P36" s="60">
        <v>162620855</v>
      </c>
      <c r="Q36" s="60">
        <v>162620855</v>
      </c>
      <c r="R36" s="60">
        <v>53490800</v>
      </c>
      <c r="S36" s="60">
        <v>9423621</v>
      </c>
      <c r="T36" s="60">
        <v>9423621</v>
      </c>
      <c r="U36" s="60">
        <v>9423621</v>
      </c>
      <c r="V36" s="60">
        <v>9423621</v>
      </c>
      <c r="W36" s="60">
        <v>3651481011</v>
      </c>
      <c r="X36" s="60">
        <v>-3642057390</v>
      </c>
      <c r="Y36" s="61">
        <v>-99.74</v>
      </c>
      <c r="Z36" s="62">
        <v>3651481011</v>
      </c>
    </row>
    <row r="37" spans="1:26" ht="12.75">
      <c r="A37" s="58" t="s">
        <v>58</v>
      </c>
      <c r="B37" s="19">
        <v>120977644</v>
      </c>
      <c r="C37" s="19">
        <v>0</v>
      </c>
      <c r="D37" s="59">
        <v>68500000</v>
      </c>
      <c r="E37" s="60">
        <v>68500000</v>
      </c>
      <c r="F37" s="60">
        <v>9650947</v>
      </c>
      <c r="G37" s="60">
        <v>1051483</v>
      </c>
      <c r="H37" s="60">
        <v>6173346</v>
      </c>
      <c r="I37" s="60">
        <v>6173346</v>
      </c>
      <c r="J37" s="60">
        <v>21619915</v>
      </c>
      <c r="K37" s="60">
        <v>-25905441</v>
      </c>
      <c r="L37" s="60">
        <v>8392818</v>
      </c>
      <c r="M37" s="60">
        <v>8392818</v>
      </c>
      <c r="N37" s="60">
        <v>7753104</v>
      </c>
      <c r="O37" s="60">
        <v>4224093</v>
      </c>
      <c r="P37" s="60">
        <v>78329314</v>
      </c>
      <c r="Q37" s="60">
        <v>78329314</v>
      </c>
      <c r="R37" s="60">
        <v>-1764860</v>
      </c>
      <c r="S37" s="60">
        <v>67589705</v>
      </c>
      <c r="T37" s="60">
        <v>67589705</v>
      </c>
      <c r="U37" s="60">
        <v>67589705</v>
      </c>
      <c r="V37" s="60">
        <v>67589705</v>
      </c>
      <c r="W37" s="60">
        <v>68500000</v>
      </c>
      <c r="X37" s="60">
        <v>-910295</v>
      </c>
      <c r="Y37" s="61">
        <v>-1.33</v>
      </c>
      <c r="Z37" s="62">
        <v>68500000</v>
      </c>
    </row>
    <row r="38" spans="1:26" ht="12.75">
      <c r="A38" s="58" t="s">
        <v>59</v>
      </c>
      <c r="B38" s="19">
        <v>19562420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2497099901</v>
      </c>
      <c r="C39" s="19">
        <v>0</v>
      </c>
      <c r="D39" s="59">
        <v>3702858815</v>
      </c>
      <c r="E39" s="60">
        <v>3736924011</v>
      </c>
      <c r="F39" s="60">
        <v>125978155</v>
      </c>
      <c r="G39" s="60">
        <v>89596339</v>
      </c>
      <c r="H39" s="60">
        <v>-37145994</v>
      </c>
      <c r="I39" s="60">
        <v>-37145994</v>
      </c>
      <c r="J39" s="60">
        <v>28353854</v>
      </c>
      <c r="K39" s="60">
        <v>-16488952</v>
      </c>
      <c r="L39" s="60">
        <v>154975121</v>
      </c>
      <c r="M39" s="60">
        <v>154975121</v>
      </c>
      <c r="N39" s="60">
        <v>2678515959</v>
      </c>
      <c r="O39" s="60">
        <v>59833098</v>
      </c>
      <c r="P39" s="60">
        <v>120493060</v>
      </c>
      <c r="Q39" s="60">
        <v>120493060</v>
      </c>
      <c r="R39" s="60">
        <v>60749830</v>
      </c>
      <c r="S39" s="60">
        <v>-61371708</v>
      </c>
      <c r="T39" s="60">
        <v>-61371708</v>
      </c>
      <c r="U39" s="60">
        <v>-61371708</v>
      </c>
      <c r="V39" s="60">
        <v>-61371708</v>
      </c>
      <c r="W39" s="60">
        <v>3736924011</v>
      </c>
      <c r="X39" s="60">
        <v>-3798295719</v>
      </c>
      <c r="Y39" s="61">
        <v>-101.64</v>
      </c>
      <c r="Z39" s="62">
        <v>3736924011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384587439</v>
      </c>
      <c r="C42" s="19">
        <v>0</v>
      </c>
      <c r="D42" s="59">
        <v>485728728</v>
      </c>
      <c r="E42" s="60">
        <v>506416903</v>
      </c>
      <c r="F42" s="60">
        <v>91955349</v>
      </c>
      <c r="G42" s="60">
        <v>31074512</v>
      </c>
      <c r="H42" s="60">
        <v>-36223091</v>
      </c>
      <c r="I42" s="60">
        <v>86806770</v>
      </c>
      <c r="J42" s="60">
        <v>46263498</v>
      </c>
      <c r="K42" s="60">
        <v>-81792208</v>
      </c>
      <c r="L42" s="60">
        <v>116866241</v>
      </c>
      <c r="M42" s="60">
        <v>81337531</v>
      </c>
      <c r="N42" s="60">
        <v>-10129638</v>
      </c>
      <c r="O42" s="60">
        <v>-40559636</v>
      </c>
      <c r="P42" s="60">
        <v>145834380</v>
      </c>
      <c r="Q42" s="60">
        <v>95145106</v>
      </c>
      <c r="R42" s="60">
        <v>-15643863</v>
      </c>
      <c r="S42" s="60">
        <v>-13138837</v>
      </c>
      <c r="T42" s="60">
        <v>-30415606</v>
      </c>
      <c r="U42" s="60">
        <v>-59198306</v>
      </c>
      <c r="V42" s="60">
        <v>204091101</v>
      </c>
      <c r="W42" s="60">
        <v>506416903</v>
      </c>
      <c r="X42" s="60">
        <v>-302325802</v>
      </c>
      <c r="Y42" s="61">
        <v>-59.7</v>
      </c>
      <c r="Z42" s="62">
        <v>506416903</v>
      </c>
    </row>
    <row r="43" spans="1:26" ht="12.75">
      <c r="A43" s="58" t="s">
        <v>63</v>
      </c>
      <c r="B43" s="19">
        <v>-372538452</v>
      </c>
      <c r="C43" s="19">
        <v>0</v>
      </c>
      <c r="D43" s="59">
        <v>-439325004</v>
      </c>
      <c r="E43" s="60">
        <v>-473390195</v>
      </c>
      <c r="F43" s="60">
        <v>-51285684</v>
      </c>
      <c r="G43" s="60">
        <v>-36950371</v>
      </c>
      <c r="H43" s="60">
        <v>-39966806</v>
      </c>
      <c r="I43" s="60">
        <v>-128202861</v>
      </c>
      <c r="J43" s="60">
        <v>-19305387</v>
      </c>
      <c r="K43" s="60">
        <v>-37869709</v>
      </c>
      <c r="L43" s="60">
        <v>-40483045</v>
      </c>
      <c r="M43" s="60">
        <v>-97658141</v>
      </c>
      <c r="N43" s="60">
        <v>-15509092</v>
      </c>
      <c r="O43" s="60">
        <v>-32813444</v>
      </c>
      <c r="P43" s="60">
        <v>-24723432</v>
      </c>
      <c r="Q43" s="60">
        <v>-73045968</v>
      </c>
      <c r="R43" s="60">
        <v>-27739851</v>
      </c>
      <c r="S43" s="60">
        <v>-45979583</v>
      </c>
      <c r="T43" s="60">
        <v>-24723432</v>
      </c>
      <c r="U43" s="60">
        <v>-98442866</v>
      </c>
      <c r="V43" s="60">
        <v>-397349836</v>
      </c>
      <c r="W43" s="60">
        <v>-473390195</v>
      </c>
      <c r="X43" s="60">
        <v>76040359</v>
      </c>
      <c r="Y43" s="61">
        <v>-16.06</v>
      </c>
      <c r="Z43" s="62">
        <v>-473390195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-33431872</v>
      </c>
      <c r="C45" s="22">
        <v>0</v>
      </c>
      <c r="D45" s="99">
        <v>922865</v>
      </c>
      <c r="E45" s="100">
        <v>-12454151</v>
      </c>
      <c r="F45" s="100">
        <v>44513969</v>
      </c>
      <c r="G45" s="100">
        <v>38638110</v>
      </c>
      <c r="H45" s="100">
        <v>-37551787</v>
      </c>
      <c r="I45" s="100">
        <v>-37551787</v>
      </c>
      <c r="J45" s="100">
        <v>-10593676</v>
      </c>
      <c r="K45" s="100">
        <v>-130255593</v>
      </c>
      <c r="L45" s="100">
        <v>-53872397</v>
      </c>
      <c r="M45" s="100">
        <v>-53872397</v>
      </c>
      <c r="N45" s="100">
        <v>-79511127</v>
      </c>
      <c r="O45" s="100">
        <v>-152884207</v>
      </c>
      <c r="P45" s="100">
        <v>-31773259</v>
      </c>
      <c r="Q45" s="100">
        <v>-79511127</v>
      </c>
      <c r="R45" s="100">
        <v>-75156973</v>
      </c>
      <c r="S45" s="100">
        <v>-134275393</v>
      </c>
      <c r="T45" s="100">
        <v>-189414431</v>
      </c>
      <c r="U45" s="100">
        <v>-189414431</v>
      </c>
      <c r="V45" s="100">
        <v>-189414431</v>
      </c>
      <c r="W45" s="100">
        <v>-12454151</v>
      </c>
      <c r="X45" s="100">
        <v>-176960280</v>
      </c>
      <c r="Y45" s="101">
        <v>1420.89</v>
      </c>
      <c r="Z45" s="102">
        <v>-12454151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2584374</v>
      </c>
      <c r="C49" s="52">
        <v>0</v>
      </c>
      <c r="D49" s="129">
        <v>1759757</v>
      </c>
      <c r="E49" s="54">
        <v>1437730</v>
      </c>
      <c r="F49" s="54">
        <v>0</v>
      </c>
      <c r="G49" s="54">
        <v>0</v>
      </c>
      <c r="H49" s="54">
        <v>0</v>
      </c>
      <c r="I49" s="54">
        <v>75123985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80905846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27.680063106243058</v>
      </c>
      <c r="C58" s="5">
        <f>IF(C67=0,0,+(C76/C67)*100)</f>
        <v>0</v>
      </c>
      <c r="D58" s="6">
        <f aca="true" t="shared" si="6" ref="D58:Z58">IF(D67=0,0,+(D76/D67)*100)</f>
        <v>99.99998959960453</v>
      </c>
      <c r="E58" s="7">
        <f t="shared" si="6"/>
        <v>97.02653176822868</v>
      </c>
      <c r="F58" s="7">
        <f t="shared" si="6"/>
        <v>-217.63158253472744</v>
      </c>
      <c r="G58" s="7">
        <f t="shared" si="6"/>
        <v>43.246320993464415</v>
      </c>
      <c r="H58" s="7">
        <f t="shared" si="6"/>
        <v>47.37607549772768</v>
      </c>
      <c r="I58" s="7">
        <f t="shared" si="6"/>
        <v>81.02928622230881</v>
      </c>
      <c r="J58" s="7">
        <f t="shared" si="6"/>
        <v>473.67084435914586</v>
      </c>
      <c r="K58" s="7">
        <f t="shared" si="6"/>
        <v>41.782181556217</v>
      </c>
      <c r="L58" s="7">
        <f t="shared" si="6"/>
        <v>46.6261855526001</v>
      </c>
      <c r="M58" s="7">
        <f t="shared" si="6"/>
        <v>51.10642005383639</v>
      </c>
      <c r="N58" s="7">
        <f t="shared" si="6"/>
        <v>0.3516844974720987</v>
      </c>
      <c r="O58" s="7">
        <f t="shared" si="6"/>
        <v>75.5391856344453</v>
      </c>
      <c r="P58" s="7">
        <f t="shared" si="6"/>
        <v>35.17769180644603</v>
      </c>
      <c r="Q58" s="7">
        <f t="shared" si="6"/>
        <v>35.090724717918384</v>
      </c>
      <c r="R58" s="7">
        <f t="shared" si="6"/>
        <v>-169.6381268754871</v>
      </c>
      <c r="S58" s="7">
        <f t="shared" si="6"/>
        <v>60.28201322700751</v>
      </c>
      <c r="T58" s="7">
        <f t="shared" si="6"/>
        <v>306.31947214226113</v>
      </c>
      <c r="U58" s="7">
        <f t="shared" si="6"/>
        <v>200.35860610599588</v>
      </c>
      <c r="V58" s="7">
        <f t="shared" si="6"/>
        <v>69.46676429748666</v>
      </c>
      <c r="W58" s="7">
        <f t="shared" si="6"/>
        <v>106.77586355012545</v>
      </c>
      <c r="X58" s="7">
        <f t="shared" si="6"/>
        <v>0</v>
      </c>
      <c r="Y58" s="7">
        <f t="shared" si="6"/>
        <v>0</v>
      </c>
      <c r="Z58" s="8">
        <f t="shared" si="6"/>
        <v>97.02653176822868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27.680063106243058</v>
      </c>
      <c r="C60" s="12">
        <f t="shared" si="7"/>
        <v>0</v>
      </c>
      <c r="D60" s="3">
        <f t="shared" si="7"/>
        <v>99.99998959960453</v>
      </c>
      <c r="E60" s="13">
        <f t="shared" si="7"/>
        <v>97.3956332227371</v>
      </c>
      <c r="F60" s="13">
        <f t="shared" si="7"/>
        <v>-217.63092325984718</v>
      </c>
      <c r="G60" s="13">
        <f t="shared" si="7"/>
        <v>43.40677836099643</v>
      </c>
      <c r="H60" s="13">
        <f t="shared" si="7"/>
        <v>47.55035282332693</v>
      </c>
      <c r="I60" s="13">
        <f t="shared" si="7"/>
        <v>81.37066284847053</v>
      </c>
      <c r="J60" s="13">
        <f t="shared" si="7"/>
        <v>473.67084435914586</v>
      </c>
      <c r="K60" s="13">
        <f t="shared" si="7"/>
        <v>41.913019905057276</v>
      </c>
      <c r="L60" s="13">
        <f t="shared" si="7"/>
        <v>46.36152990714377</v>
      </c>
      <c r="M60" s="13">
        <f t="shared" si="7"/>
        <v>51.157522997754825</v>
      </c>
      <c r="N60" s="13">
        <f t="shared" si="7"/>
        <v>0</v>
      </c>
      <c r="O60" s="13">
        <f t="shared" si="7"/>
        <v>75.43810310278516</v>
      </c>
      <c r="P60" s="13">
        <f t="shared" si="7"/>
        <v>35.059808748955426</v>
      </c>
      <c r="Q60" s="13">
        <f t="shared" si="7"/>
        <v>34.909687023905754</v>
      </c>
      <c r="R60" s="13">
        <f t="shared" si="7"/>
        <v>-165.75728006580485</v>
      </c>
      <c r="S60" s="13">
        <f t="shared" si="7"/>
        <v>60.145647591441865</v>
      </c>
      <c r="T60" s="13">
        <f t="shared" si="7"/>
        <v>308.6122291818707</v>
      </c>
      <c r="U60" s="13">
        <f t="shared" si="7"/>
        <v>201.51547662730272</v>
      </c>
      <c r="V60" s="13">
        <f t="shared" si="7"/>
        <v>69.53647692445914</v>
      </c>
      <c r="W60" s="13">
        <f t="shared" si="7"/>
        <v>106.77586355012545</v>
      </c>
      <c r="X60" s="13">
        <f t="shared" si="7"/>
        <v>0</v>
      </c>
      <c r="Y60" s="13">
        <f t="shared" si="7"/>
        <v>0</v>
      </c>
      <c r="Z60" s="14">
        <f t="shared" si="7"/>
        <v>97.3956332227371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20.282154908361655</v>
      </c>
      <c r="C62" s="12">
        <f t="shared" si="7"/>
        <v>0</v>
      </c>
      <c r="D62" s="3">
        <f t="shared" si="7"/>
        <v>100.00000721994607</v>
      </c>
      <c r="E62" s="13">
        <f t="shared" si="7"/>
        <v>104.29640078052995</v>
      </c>
      <c r="F62" s="13">
        <f t="shared" si="7"/>
        <v>-207.86176805874626</v>
      </c>
      <c r="G62" s="13">
        <f t="shared" si="7"/>
        <v>64.50696991803335</v>
      </c>
      <c r="H62" s="13">
        <f t="shared" si="7"/>
        <v>64.35146894517445</v>
      </c>
      <c r="I62" s="13">
        <f t="shared" si="7"/>
        <v>125.54440032627178</v>
      </c>
      <c r="J62" s="13">
        <f t="shared" si="7"/>
        <v>473.67084435914586</v>
      </c>
      <c r="K62" s="13">
        <f t="shared" si="7"/>
        <v>58.48946744211523</v>
      </c>
      <c r="L62" s="13">
        <f t="shared" si="7"/>
        <v>74.90560076186917</v>
      </c>
      <c r="M62" s="13">
        <f t="shared" si="7"/>
        <v>73.48270019432601</v>
      </c>
      <c r="N62" s="13">
        <f t="shared" si="7"/>
        <v>0</v>
      </c>
      <c r="O62" s="13">
        <f t="shared" si="7"/>
        <v>90.16939141560198</v>
      </c>
      <c r="P62" s="13">
        <f t="shared" si="7"/>
        <v>33.5884085379433</v>
      </c>
      <c r="Q62" s="13">
        <f t="shared" si="7"/>
        <v>35.752604092050284</v>
      </c>
      <c r="R62" s="13">
        <f t="shared" si="7"/>
        <v>-114.49501221744636</v>
      </c>
      <c r="S62" s="13">
        <f t="shared" si="7"/>
        <v>67.73501303087461</v>
      </c>
      <c r="T62" s="13">
        <f t="shared" si="7"/>
        <v>837.7409324915714</v>
      </c>
      <c r="U62" s="13">
        <f t="shared" si="7"/>
        <v>331.2923649646762</v>
      </c>
      <c r="V62" s="13">
        <f t="shared" si="7"/>
        <v>90.45090474998601</v>
      </c>
      <c r="W62" s="13">
        <f t="shared" si="7"/>
        <v>107.35710283801619</v>
      </c>
      <c r="X62" s="13">
        <f t="shared" si="7"/>
        <v>0</v>
      </c>
      <c r="Y62" s="13">
        <f t="shared" si="7"/>
        <v>0</v>
      </c>
      <c r="Z62" s="14">
        <f t="shared" si="7"/>
        <v>104.29640078052995</v>
      </c>
    </row>
    <row r="63" spans="1:26" ht="12.75">
      <c r="A63" s="39" t="s">
        <v>105</v>
      </c>
      <c r="B63" s="12">
        <f t="shared" si="7"/>
        <v>44.4392727492988</v>
      </c>
      <c r="C63" s="12">
        <f t="shared" si="7"/>
        <v>0</v>
      </c>
      <c r="D63" s="3">
        <f t="shared" si="7"/>
        <v>99.99994423293235</v>
      </c>
      <c r="E63" s="13">
        <f t="shared" si="7"/>
        <v>82.98061628878764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52.19814324436566</v>
      </c>
      <c r="P63" s="13">
        <f t="shared" si="7"/>
        <v>43.51881171510877</v>
      </c>
      <c r="Q63" s="13">
        <f t="shared" si="7"/>
        <v>32.28748737037454</v>
      </c>
      <c r="R63" s="13">
        <f t="shared" si="7"/>
        <v>0</v>
      </c>
      <c r="S63" s="13">
        <f t="shared" si="7"/>
        <v>42.81939282582369</v>
      </c>
      <c r="T63" s="13">
        <f t="shared" si="7"/>
        <v>73.72992297274146</v>
      </c>
      <c r="U63" s="13">
        <f t="shared" si="7"/>
        <v>79.41518805799492</v>
      </c>
      <c r="V63" s="13">
        <f t="shared" si="7"/>
        <v>24.407080390844232</v>
      </c>
      <c r="W63" s="13">
        <f t="shared" si="7"/>
        <v>105.27935970447899</v>
      </c>
      <c r="X63" s="13">
        <f t="shared" si="7"/>
        <v>0</v>
      </c>
      <c r="Y63" s="13">
        <f t="shared" si="7"/>
        <v>0</v>
      </c>
      <c r="Z63" s="14">
        <f t="shared" si="7"/>
        <v>82.98061628878764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36.72667924720763</v>
      </c>
      <c r="N66" s="16">
        <f t="shared" si="7"/>
        <v>100</v>
      </c>
      <c r="O66" s="16">
        <f t="shared" si="7"/>
        <v>100</v>
      </c>
      <c r="P66" s="16">
        <f t="shared" si="7"/>
        <v>100.01394894685451</v>
      </c>
      <c r="Q66" s="16">
        <f t="shared" si="7"/>
        <v>100.00465549348232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67.49781277340333</v>
      </c>
      <c r="V66" s="16">
        <f t="shared" si="7"/>
        <v>52.11233121549329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25445343</v>
      </c>
      <c r="C67" s="24"/>
      <c r="D67" s="25">
        <v>19230038</v>
      </c>
      <c r="E67" s="26">
        <v>21162291</v>
      </c>
      <c r="F67" s="26">
        <v>-660213</v>
      </c>
      <c r="G67" s="26">
        <v>3467784</v>
      </c>
      <c r="H67" s="26">
        <v>1965834</v>
      </c>
      <c r="I67" s="26">
        <v>4773405</v>
      </c>
      <c r="J67" s="26">
        <v>103167</v>
      </c>
      <c r="K67" s="26">
        <v>3974163</v>
      </c>
      <c r="L67" s="26">
        <v>1459446</v>
      </c>
      <c r="M67" s="26">
        <v>5536776</v>
      </c>
      <c r="N67" s="26">
        <v>2034494</v>
      </c>
      <c r="O67" s="26">
        <v>1738826</v>
      </c>
      <c r="P67" s="26">
        <v>3950154</v>
      </c>
      <c r="Q67" s="26">
        <v>7723474</v>
      </c>
      <c r="R67" s="26">
        <v>-488873</v>
      </c>
      <c r="S67" s="26">
        <v>1972177</v>
      </c>
      <c r="T67" s="26">
        <v>900091</v>
      </c>
      <c r="U67" s="26">
        <v>2383395</v>
      </c>
      <c r="V67" s="26">
        <v>20417050</v>
      </c>
      <c r="W67" s="26">
        <v>19230036</v>
      </c>
      <c r="X67" s="26"/>
      <c r="Y67" s="25"/>
      <c r="Z67" s="27">
        <v>21162291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25445343</v>
      </c>
      <c r="C69" s="19"/>
      <c r="D69" s="20">
        <v>19230038</v>
      </c>
      <c r="E69" s="21">
        <v>21082092</v>
      </c>
      <c r="F69" s="21">
        <v>-660215</v>
      </c>
      <c r="G69" s="21">
        <v>3454965</v>
      </c>
      <c r="H69" s="21">
        <v>1958629</v>
      </c>
      <c r="I69" s="21">
        <v>4753379</v>
      </c>
      <c r="J69" s="21">
        <v>103167</v>
      </c>
      <c r="K69" s="21">
        <v>3961757</v>
      </c>
      <c r="L69" s="21">
        <v>1452245</v>
      </c>
      <c r="M69" s="21">
        <v>5517169</v>
      </c>
      <c r="N69" s="21">
        <v>2027339</v>
      </c>
      <c r="O69" s="21">
        <v>1731670</v>
      </c>
      <c r="P69" s="21">
        <v>3942985</v>
      </c>
      <c r="Q69" s="21">
        <v>7701994</v>
      </c>
      <c r="R69" s="21">
        <v>-496012</v>
      </c>
      <c r="S69" s="21">
        <v>1965429</v>
      </c>
      <c r="T69" s="21">
        <v>893404</v>
      </c>
      <c r="U69" s="21">
        <v>2362821</v>
      </c>
      <c r="V69" s="21">
        <v>20335363</v>
      </c>
      <c r="W69" s="21">
        <v>19230036</v>
      </c>
      <c r="X69" s="21"/>
      <c r="Y69" s="20"/>
      <c r="Z69" s="23">
        <v>21082092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17652927</v>
      </c>
      <c r="C71" s="19"/>
      <c r="D71" s="20">
        <v>13850519</v>
      </c>
      <c r="E71" s="21">
        <v>14256980</v>
      </c>
      <c r="F71" s="21">
        <v>-691244</v>
      </c>
      <c r="G71" s="21">
        <v>2324848</v>
      </c>
      <c r="H71" s="21">
        <v>1447263</v>
      </c>
      <c r="I71" s="21">
        <v>3080867</v>
      </c>
      <c r="J71" s="21">
        <v>103167</v>
      </c>
      <c r="K71" s="21">
        <v>2838959</v>
      </c>
      <c r="L71" s="21">
        <v>898842</v>
      </c>
      <c r="M71" s="21">
        <v>3840968</v>
      </c>
      <c r="N71" s="21">
        <v>1409822</v>
      </c>
      <c r="O71" s="21">
        <v>1059853</v>
      </c>
      <c r="P71" s="21">
        <v>3358748</v>
      </c>
      <c r="Q71" s="21">
        <v>5828423</v>
      </c>
      <c r="R71" s="21">
        <v>-496012</v>
      </c>
      <c r="S71" s="21">
        <v>1366754</v>
      </c>
      <c r="T71" s="21">
        <v>274662</v>
      </c>
      <c r="U71" s="21">
        <v>1145404</v>
      </c>
      <c r="V71" s="21">
        <v>13895662</v>
      </c>
      <c r="W71" s="21">
        <v>13850520</v>
      </c>
      <c r="X71" s="21"/>
      <c r="Y71" s="20"/>
      <c r="Z71" s="23">
        <v>14256980</v>
      </c>
    </row>
    <row r="72" spans="1:26" ht="12.75" hidden="1">
      <c r="A72" s="39" t="s">
        <v>105</v>
      </c>
      <c r="B72" s="19">
        <v>7792416</v>
      </c>
      <c r="C72" s="19"/>
      <c r="D72" s="20">
        <v>5379519</v>
      </c>
      <c r="E72" s="21">
        <v>6825112</v>
      </c>
      <c r="F72" s="21">
        <v>31029</v>
      </c>
      <c r="G72" s="21">
        <v>1130117</v>
      </c>
      <c r="H72" s="21">
        <v>511366</v>
      </c>
      <c r="I72" s="21">
        <v>1672512</v>
      </c>
      <c r="J72" s="21"/>
      <c r="K72" s="21">
        <v>1122798</v>
      </c>
      <c r="L72" s="21">
        <v>553403</v>
      </c>
      <c r="M72" s="21">
        <v>1676201</v>
      </c>
      <c r="N72" s="21">
        <v>617517</v>
      </c>
      <c r="O72" s="21">
        <v>671817</v>
      </c>
      <c r="P72" s="21">
        <v>584237</v>
      </c>
      <c r="Q72" s="21">
        <v>1873571</v>
      </c>
      <c r="R72" s="21"/>
      <c r="S72" s="21">
        <v>598675</v>
      </c>
      <c r="T72" s="21">
        <v>618742</v>
      </c>
      <c r="U72" s="21">
        <v>1217417</v>
      </c>
      <c r="V72" s="21">
        <v>6439701</v>
      </c>
      <c r="W72" s="21">
        <v>5379516</v>
      </c>
      <c r="X72" s="21"/>
      <c r="Y72" s="20"/>
      <c r="Z72" s="23">
        <v>6825112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>
        <v>80199</v>
      </c>
      <c r="F75" s="30">
        <v>2</v>
      </c>
      <c r="G75" s="30">
        <v>12819</v>
      </c>
      <c r="H75" s="30">
        <v>7205</v>
      </c>
      <c r="I75" s="30">
        <v>20026</v>
      </c>
      <c r="J75" s="30"/>
      <c r="K75" s="30">
        <v>12406</v>
      </c>
      <c r="L75" s="30">
        <v>7201</v>
      </c>
      <c r="M75" s="30">
        <v>19607</v>
      </c>
      <c r="N75" s="30">
        <v>7155</v>
      </c>
      <c r="O75" s="30">
        <v>7156</v>
      </c>
      <c r="P75" s="30">
        <v>7169</v>
      </c>
      <c r="Q75" s="30">
        <v>21480</v>
      </c>
      <c r="R75" s="30">
        <v>7139</v>
      </c>
      <c r="S75" s="30">
        <v>6748</v>
      </c>
      <c r="T75" s="30">
        <v>6687</v>
      </c>
      <c r="U75" s="30">
        <v>20574</v>
      </c>
      <c r="V75" s="30">
        <v>81687</v>
      </c>
      <c r="W75" s="30"/>
      <c r="X75" s="30"/>
      <c r="Y75" s="29"/>
      <c r="Z75" s="31">
        <v>80199</v>
      </c>
    </row>
    <row r="76" spans="1:26" ht="12.75" hidden="1">
      <c r="A76" s="42" t="s">
        <v>287</v>
      </c>
      <c r="B76" s="32">
        <v>7043287</v>
      </c>
      <c r="C76" s="32"/>
      <c r="D76" s="33">
        <v>19230036</v>
      </c>
      <c r="E76" s="34">
        <v>20533037</v>
      </c>
      <c r="F76" s="34">
        <v>1436832</v>
      </c>
      <c r="G76" s="34">
        <v>1499689</v>
      </c>
      <c r="H76" s="34">
        <v>931335</v>
      </c>
      <c r="I76" s="34">
        <v>3867856</v>
      </c>
      <c r="J76" s="34">
        <v>488672</v>
      </c>
      <c r="K76" s="34">
        <v>1660492</v>
      </c>
      <c r="L76" s="34">
        <v>680484</v>
      </c>
      <c r="M76" s="34">
        <v>2829648</v>
      </c>
      <c r="N76" s="34">
        <v>7155</v>
      </c>
      <c r="O76" s="34">
        <v>1313495</v>
      </c>
      <c r="P76" s="34">
        <v>1389573</v>
      </c>
      <c r="Q76" s="34">
        <v>2710223</v>
      </c>
      <c r="R76" s="34">
        <v>829315</v>
      </c>
      <c r="S76" s="34">
        <v>1188868</v>
      </c>
      <c r="T76" s="34">
        <v>2757154</v>
      </c>
      <c r="U76" s="34">
        <v>4775337</v>
      </c>
      <c r="V76" s="34">
        <v>14183064</v>
      </c>
      <c r="W76" s="34">
        <v>20533037</v>
      </c>
      <c r="X76" s="34"/>
      <c r="Y76" s="33"/>
      <c r="Z76" s="35">
        <v>20533037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7043287</v>
      </c>
      <c r="C78" s="19"/>
      <c r="D78" s="20">
        <v>19230036</v>
      </c>
      <c r="E78" s="21">
        <v>20533037</v>
      </c>
      <c r="F78" s="21">
        <v>1436832</v>
      </c>
      <c r="G78" s="21">
        <v>1499689</v>
      </c>
      <c r="H78" s="21">
        <v>931335</v>
      </c>
      <c r="I78" s="21">
        <v>3867856</v>
      </c>
      <c r="J78" s="21">
        <v>488672</v>
      </c>
      <c r="K78" s="21">
        <v>1660492</v>
      </c>
      <c r="L78" s="21">
        <v>673283</v>
      </c>
      <c r="M78" s="21">
        <v>2822447</v>
      </c>
      <c r="N78" s="21"/>
      <c r="O78" s="21">
        <v>1306339</v>
      </c>
      <c r="P78" s="21">
        <v>1382403</v>
      </c>
      <c r="Q78" s="21">
        <v>2688742</v>
      </c>
      <c r="R78" s="21">
        <v>822176</v>
      </c>
      <c r="S78" s="21">
        <v>1182120</v>
      </c>
      <c r="T78" s="21">
        <v>2757154</v>
      </c>
      <c r="U78" s="21">
        <v>4761450</v>
      </c>
      <c r="V78" s="21">
        <v>14140495</v>
      </c>
      <c r="W78" s="21">
        <v>20533037</v>
      </c>
      <c r="X78" s="21"/>
      <c r="Y78" s="20"/>
      <c r="Z78" s="23">
        <v>20533037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3580394</v>
      </c>
      <c r="C80" s="19"/>
      <c r="D80" s="20">
        <v>13850520</v>
      </c>
      <c r="E80" s="21">
        <v>14869517</v>
      </c>
      <c r="F80" s="21">
        <v>1436832</v>
      </c>
      <c r="G80" s="21">
        <v>1499689</v>
      </c>
      <c r="H80" s="21">
        <v>931335</v>
      </c>
      <c r="I80" s="21">
        <v>3867856</v>
      </c>
      <c r="J80" s="21">
        <v>488672</v>
      </c>
      <c r="K80" s="21">
        <v>1660492</v>
      </c>
      <c r="L80" s="21">
        <v>673283</v>
      </c>
      <c r="M80" s="21">
        <v>2822447</v>
      </c>
      <c r="N80" s="21"/>
      <c r="O80" s="21">
        <v>955663</v>
      </c>
      <c r="P80" s="21">
        <v>1128150</v>
      </c>
      <c r="Q80" s="21">
        <v>2083813</v>
      </c>
      <c r="R80" s="21">
        <v>567909</v>
      </c>
      <c r="S80" s="21">
        <v>925771</v>
      </c>
      <c r="T80" s="21">
        <v>2300956</v>
      </c>
      <c r="U80" s="21">
        <v>3794636</v>
      </c>
      <c r="V80" s="21">
        <v>12568752</v>
      </c>
      <c r="W80" s="21">
        <v>14869517</v>
      </c>
      <c r="X80" s="21"/>
      <c r="Y80" s="20"/>
      <c r="Z80" s="23">
        <v>14869517</v>
      </c>
    </row>
    <row r="81" spans="1:26" ht="12.75" hidden="1">
      <c r="A81" s="39" t="s">
        <v>105</v>
      </c>
      <c r="B81" s="19">
        <v>3462893</v>
      </c>
      <c r="C81" s="19"/>
      <c r="D81" s="20">
        <v>5379516</v>
      </c>
      <c r="E81" s="21">
        <v>5663520</v>
      </c>
      <c r="F81" s="21"/>
      <c r="G81" s="21"/>
      <c r="H81" s="21"/>
      <c r="I81" s="21"/>
      <c r="J81" s="21"/>
      <c r="K81" s="21"/>
      <c r="L81" s="21"/>
      <c r="M81" s="21"/>
      <c r="N81" s="21"/>
      <c r="O81" s="21">
        <v>350676</v>
      </c>
      <c r="P81" s="21">
        <v>254253</v>
      </c>
      <c r="Q81" s="21">
        <v>604929</v>
      </c>
      <c r="R81" s="21">
        <v>254267</v>
      </c>
      <c r="S81" s="21">
        <v>256349</v>
      </c>
      <c r="T81" s="21">
        <v>456198</v>
      </c>
      <c r="U81" s="21">
        <v>966814</v>
      </c>
      <c r="V81" s="21">
        <v>1571743</v>
      </c>
      <c r="W81" s="21">
        <v>5663520</v>
      </c>
      <c r="X81" s="21"/>
      <c r="Y81" s="20"/>
      <c r="Z81" s="23">
        <v>5663520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>
        <v>7201</v>
      </c>
      <c r="M84" s="30">
        <v>7201</v>
      </c>
      <c r="N84" s="30">
        <v>7155</v>
      </c>
      <c r="O84" s="30">
        <v>7156</v>
      </c>
      <c r="P84" s="30">
        <v>7170</v>
      </c>
      <c r="Q84" s="30">
        <v>21481</v>
      </c>
      <c r="R84" s="30">
        <v>7139</v>
      </c>
      <c r="S84" s="30">
        <v>6748</v>
      </c>
      <c r="T84" s="30"/>
      <c r="U84" s="30">
        <v>13887</v>
      </c>
      <c r="V84" s="30">
        <v>42569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22260499</v>
      </c>
      <c r="D5" s="357">
        <f t="shared" si="0"/>
        <v>0</v>
      </c>
      <c r="E5" s="356">
        <f t="shared" si="0"/>
        <v>25148000</v>
      </c>
      <c r="F5" s="358">
        <f t="shared" si="0"/>
        <v>25148000</v>
      </c>
      <c r="G5" s="358">
        <f t="shared" si="0"/>
        <v>448917</v>
      </c>
      <c r="H5" s="356">
        <f t="shared" si="0"/>
        <v>1260424</v>
      </c>
      <c r="I5" s="356">
        <f t="shared" si="0"/>
        <v>1218904</v>
      </c>
      <c r="J5" s="358">
        <f t="shared" si="0"/>
        <v>2928245</v>
      </c>
      <c r="K5" s="358">
        <f t="shared" si="0"/>
        <v>0</v>
      </c>
      <c r="L5" s="356">
        <f t="shared" si="0"/>
        <v>2126909</v>
      </c>
      <c r="M5" s="356">
        <f t="shared" si="0"/>
        <v>680920</v>
      </c>
      <c r="N5" s="358">
        <f t="shared" si="0"/>
        <v>2807829</v>
      </c>
      <c r="O5" s="358">
        <f t="shared" si="0"/>
        <v>1104511</v>
      </c>
      <c r="P5" s="356">
        <f t="shared" si="0"/>
        <v>1344425</v>
      </c>
      <c r="Q5" s="356">
        <f t="shared" si="0"/>
        <v>758482</v>
      </c>
      <c r="R5" s="358">
        <f t="shared" si="0"/>
        <v>3207418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8943492</v>
      </c>
      <c r="X5" s="356">
        <f t="shared" si="0"/>
        <v>25148000</v>
      </c>
      <c r="Y5" s="358">
        <f t="shared" si="0"/>
        <v>-16204508</v>
      </c>
      <c r="Z5" s="359">
        <f>+IF(X5&lt;&gt;0,+(Y5/X5)*100,0)</f>
        <v>-64.43656752027994</v>
      </c>
      <c r="AA5" s="360">
        <f>+AA6+AA8+AA11+AA13+AA15</f>
        <v>25148000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22260499</v>
      </c>
      <c r="D11" s="363">
        <f aca="true" t="shared" si="3" ref="D11:AA11">+D12</f>
        <v>0</v>
      </c>
      <c r="E11" s="362">
        <f t="shared" si="3"/>
        <v>25148000</v>
      </c>
      <c r="F11" s="364">
        <f t="shared" si="3"/>
        <v>25148000</v>
      </c>
      <c r="G11" s="364">
        <f t="shared" si="3"/>
        <v>448917</v>
      </c>
      <c r="H11" s="362">
        <f t="shared" si="3"/>
        <v>1260424</v>
      </c>
      <c r="I11" s="362">
        <f t="shared" si="3"/>
        <v>1218904</v>
      </c>
      <c r="J11" s="364">
        <f t="shared" si="3"/>
        <v>2928245</v>
      </c>
      <c r="K11" s="364">
        <f t="shared" si="3"/>
        <v>0</v>
      </c>
      <c r="L11" s="362">
        <f t="shared" si="3"/>
        <v>2126909</v>
      </c>
      <c r="M11" s="362">
        <f t="shared" si="3"/>
        <v>680920</v>
      </c>
      <c r="N11" s="364">
        <f t="shared" si="3"/>
        <v>2807829</v>
      </c>
      <c r="O11" s="364">
        <f t="shared" si="3"/>
        <v>1104511</v>
      </c>
      <c r="P11" s="362">
        <f t="shared" si="3"/>
        <v>1344425</v>
      </c>
      <c r="Q11" s="362">
        <f t="shared" si="3"/>
        <v>758482</v>
      </c>
      <c r="R11" s="364">
        <f t="shared" si="3"/>
        <v>3207418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8943492</v>
      </c>
      <c r="X11" s="362">
        <f t="shared" si="3"/>
        <v>25148000</v>
      </c>
      <c r="Y11" s="364">
        <f t="shared" si="3"/>
        <v>-16204508</v>
      </c>
      <c r="Z11" s="365">
        <f>+IF(X11&lt;&gt;0,+(Y11/X11)*100,0)</f>
        <v>-64.43656752027994</v>
      </c>
      <c r="AA11" s="366">
        <f t="shared" si="3"/>
        <v>25148000</v>
      </c>
    </row>
    <row r="12" spans="1:27" ht="12.75">
      <c r="A12" s="291" t="s">
        <v>232</v>
      </c>
      <c r="B12" s="136"/>
      <c r="C12" s="60">
        <v>22260499</v>
      </c>
      <c r="D12" s="340"/>
      <c r="E12" s="60">
        <v>25148000</v>
      </c>
      <c r="F12" s="59">
        <v>25148000</v>
      </c>
      <c r="G12" s="59">
        <v>448917</v>
      </c>
      <c r="H12" s="60">
        <v>1260424</v>
      </c>
      <c r="I12" s="60">
        <v>1218904</v>
      </c>
      <c r="J12" s="59">
        <v>2928245</v>
      </c>
      <c r="K12" s="59"/>
      <c r="L12" s="60">
        <v>2126909</v>
      </c>
      <c r="M12" s="60">
        <v>680920</v>
      </c>
      <c r="N12" s="59">
        <v>2807829</v>
      </c>
      <c r="O12" s="59">
        <v>1104511</v>
      </c>
      <c r="P12" s="60">
        <v>1344425</v>
      </c>
      <c r="Q12" s="60">
        <v>758482</v>
      </c>
      <c r="R12" s="59">
        <v>3207418</v>
      </c>
      <c r="S12" s="59"/>
      <c r="T12" s="60"/>
      <c r="U12" s="60"/>
      <c r="V12" s="59"/>
      <c r="W12" s="59">
        <v>8943492</v>
      </c>
      <c r="X12" s="60">
        <v>25148000</v>
      </c>
      <c r="Y12" s="59">
        <v>-16204508</v>
      </c>
      <c r="Z12" s="61">
        <v>-64.44</v>
      </c>
      <c r="AA12" s="62">
        <v>25148000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19800</v>
      </c>
      <c r="D22" s="344">
        <f t="shared" si="6"/>
        <v>0</v>
      </c>
      <c r="E22" s="343">
        <f t="shared" si="6"/>
        <v>100000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100000</v>
      </c>
      <c r="Y22" s="345">
        <f t="shared" si="6"/>
        <v>-100000</v>
      </c>
      <c r="Z22" s="336">
        <f>+IF(X22&lt;&gt;0,+(Y22/X22)*100,0)</f>
        <v>-100</v>
      </c>
      <c r="AA22" s="350">
        <f>SUM(AA23:AA32)</f>
        <v>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19800</v>
      </c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100000</v>
      </c>
      <c r="Y24" s="59">
        <v>-100000</v>
      </c>
      <c r="Z24" s="61">
        <v>-100</v>
      </c>
      <c r="AA24" s="62">
        <v>100000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6728237</v>
      </c>
      <c r="D40" s="344">
        <f t="shared" si="9"/>
        <v>0</v>
      </c>
      <c r="E40" s="343">
        <f t="shared" si="9"/>
        <v>7349000</v>
      </c>
      <c r="F40" s="345">
        <f t="shared" si="9"/>
        <v>7349000</v>
      </c>
      <c r="G40" s="345">
        <f t="shared" si="9"/>
        <v>894751</v>
      </c>
      <c r="H40" s="343">
        <f t="shared" si="9"/>
        <v>835912</v>
      </c>
      <c r="I40" s="343">
        <f t="shared" si="9"/>
        <v>762770</v>
      </c>
      <c r="J40" s="345">
        <f t="shared" si="9"/>
        <v>2493433</v>
      </c>
      <c r="K40" s="345">
        <f t="shared" si="9"/>
        <v>2127214</v>
      </c>
      <c r="L40" s="343">
        <f t="shared" si="9"/>
        <v>747257</v>
      </c>
      <c r="M40" s="343">
        <f t="shared" si="9"/>
        <v>279012</v>
      </c>
      <c r="N40" s="345">
        <f t="shared" si="9"/>
        <v>3153483</v>
      </c>
      <c r="O40" s="345">
        <f t="shared" si="9"/>
        <v>166174</v>
      </c>
      <c r="P40" s="343">
        <f t="shared" si="9"/>
        <v>851769</v>
      </c>
      <c r="Q40" s="343">
        <f t="shared" si="9"/>
        <v>554173</v>
      </c>
      <c r="R40" s="345">
        <f t="shared" si="9"/>
        <v>1572116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7219032</v>
      </c>
      <c r="X40" s="343">
        <f t="shared" si="9"/>
        <v>7349000</v>
      </c>
      <c r="Y40" s="345">
        <f t="shared" si="9"/>
        <v>-129968</v>
      </c>
      <c r="Z40" s="336">
        <f>+IF(X40&lt;&gt;0,+(Y40/X40)*100,0)</f>
        <v>-1.7685127228194313</v>
      </c>
      <c r="AA40" s="350">
        <f>SUM(AA41:AA49)</f>
        <v>7349000</v>
      </c>
    </row>
    <row r="41" spans="1:27" ht="12.75">
      <c r="A41" s="361" t="s">
        <v>248</v>
      </c>
      <c r="B41" s="142"/>
      <c r="C41" s="362">
        <v>6080937</v>
      </c>
      <c r="D41" s="363"/>
      <c r="E41" s="362">
        <v>6250000</v>
      </c>
      <c r="F41" s="364">
        <v>6250000</v>
      </c>
      <c r="G41" s="364"/>
      <c r="H41" s="362">
        <v>835912</v>
      </c>
      <c r="I41" s="362">
        <v>739037</v>
      </c>
      <c r="J41" s="364">
        <v>1574949</v>
      </c>
      <c r="K41" s="364">
        <v>430619</v>
      </c>
      <c r="L41" s="362">
        <v>689660</v>
      </c>
      <c r="M41" s="362">
        <v>262598</v>
      </c>
      <c r="N41" s="364">
        <v>1382877</v>
      </c>
      <c r="O41" s="364">
        <v>152851</v>
      </c>
      <c r="P41" s="362">
        <v>692280</v>
      </c>
      <c r="Q41" s="362">
        <v>554173</v>
      </c>
      <c r="R41" s="364">
        <v>1399304</v>
      </c>
      <c r="S41" s="364"/>
      <c r="T41" s="362"/>
      <c r="U41" s="362"/>
      <c r="V41" s="364"/>
      <c r="W41" s="364">
        <v>4357130</v>
      </c>
      <c r="X41" s="362">
        <v>6250000</v>
      </c>
      <c r="Y41" s="364">
        <v>-1892870</v>
      </c>
      <c r="Z41" s="365">
        <v>-30.29</v>
      </c>
      <c r="AA41" s="366">
        <v>6250000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12000</v>
      </c>
      <c r="F43" s="370">
        <v>12000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12000</v>
      </c>
      <c r="Y43" s="370">
        <v>-12000</v>
      </c>
      <c r="Z43" s="371">
        <v>-100</v>
      </c>
      <c r="AA43" s="303">
        <v>12000</v>
      </c>
    </row>
    <row r="44" spans="1:27" ht="12.75">
      <c r="A44" s="361" t="s">
        <v>251</v>
      </c>
      <c r="B44" s="136"/>
      <c r="C44" s="60">
        <v>54593</v>
      </c>
      <c r="D44" s="368"/>
      <c r="E44" s="54">
        <v>62000</v>
      </c>
      <c r="F44" s="53">
        <v>62000</v>
      </c>
      <c r="G44" s="53"/>
      <c r="H44" s="54"/>
      <c r="I44" s="54"/>
      <c r="J44" s="53"/>
      <c r="K44" s="53"/>
      <c r="L44" s="54">
        <v>7770</v>
      </c>
      <c r="M44" s="54"/>
      <c r="N44" s="53">
        <v>7770</v>
      </c>
      <c r="O44" s="53">
        <v>9288</v>
      </c>
      <c r="P44" s="54"/>
      <c r="Q44" s="54"/>
      <c r="R44" s="53">
        <v>9288</v>
      </c>
      <c r="S44" s="53"/>
      <c r="T44" s="54"/>
      <c r="U44" s="54"/>
      <c r="V44" s="53"/>
      <c r="W44" s="53">
        <v>17058</v>
      </c>
      <c r="X44" s="54">
        <v>62000</v>
      </c>
      <c r="Y44" s="53">
        <v>-44942</v>
      </c>
      <c r="Z44" s="94">
        <v>-72.49</v>
      </c>
      <c r="AA44" s="95">
        <v>62000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592707</v>
      </c>
      <c r="D48" s="368"/>
      <c r="E48" s="54">
        <v>1025000</v>
      </c>
      <c r="F48" s="53">
        <v>1025000</v>
      </c>
      <c r="G48" s="53">
        <v>5965</v>
      </c>
      <c r="H48" s="54"/>
      <c r="I48" s="54">
        <v>23733</v>
      </c>
      <c r="J48" s="53">
        <v>29698</v>
      </c>
      <c r="K48" s="53">
        <v>1696595</v>
      </c>
      <c r="L48" s="54">
        <v>49827</v>
      </c>
      <c r="M48" s="54">
        <v>15200</v>
      </c>
      <c r="N48" s="53">
        <v>1761622</v>
      </c>
      <c r="O48" s="53">
        <v>4035</v>
      </c>
      <c r="P48" s="54">
        <v>159489</v>
      </c>
      <c r="Q48" s="54"/>
      <c r="R48" s="53">
        <v>163524</v>
      </c>
      <c r="S48" s="53"/>
      <c r="T48" s="54"/>
      <c r="U48" s="54"/>
      <c r="V48" s="53"/>
      <c r="W48" s="53">
        <v>1954844</v>
      </c>
      <c r="X48" s="54">
        <v>1025000</v>
      </c>
      <c r="Y48" s="53">
        <v>929844</v>
      </c>
      <c r="Z48" s="94">
        <v>90.72</v>
      </c>
      <c r="AA48" s="95">
        <v>1025000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888786</v>
      </c>
      <c r="H49" s="54"/>
      <c r="I49" s="54"/>
      <c r="J49" s="53">
        <v>888786</v>
      </c>
      <c r="K49" s="53"/>
      <c r="L49" s="54"/>
      <c r="M49" s="54">
        <v>1214</v>
      </c>
      <c r="N49" s="53">
        <v>1214</v>
      </c>
      <c r="O49" s="53"/>
      <c r="P49" s="54"/>
      <c r="Q49" s="54"/>
      <c r="R49" s="53"/>
      <c r="S49" s="53"/>
      <c r="T49" s="54"/>
      <c r="U49" s="54"/>
      <c r="V49" s="53"/>
      <c r="W49" s="53">
        <v>890000</v>
      </c>
      <c r="X49" s="54"/>
      <c r="Y49" s="53">
        <v>890000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29008536</v>
      </c>
      <c r="D60" s="346">
        <f t="shared" si="14"/>
        <v>0</v>
      </c>
      <c r="E60" s="219">
        <f t="shared" si="14"/>
        <v>32597000</v>
      </c>
      <c r="F60" s="264">
        <f t="shared" si="14"/>
        <v>32597000</v>
      </c>
      <c r="G60" s="264">
        <f t="shared" si="14"/>
        <v>1343668</v>
      </c>
      <c r="H60" s="219">
        <f t="shared" si="14"/>
        <v>2096336</v>
      </c>
      <c r="I60" s="219">
        <f t="shared" si="14"/>
        <v>1981674</v>
      </c>
      <c r="J60" s="264">
        <f t="shared" si="14"/>
        <v>5421678</v>
      </c>
      <c r="K60" s="264">
        <f t="shared" si="14"/>
        <v>2127214</v>
      </c>
      <c r="L60" s="219">
        <f t="shared" si="14"/>
        <v>2874166</v>
      </c>
      <c r="M60" s="219">
        <f t="shared" si="14"/>
        <v>959932</v>
      </c>
      <c r="N60" s="264">
        <f t="shared" si="14"/>
        <v>5961312</v>
      </c>
      <c r="O60" s="264">
        <f t="shared" si="14"/>
        <v>1270685</v>
      </c>
      <c r="P60" s="219">
        <f t="shared" si="14"/>
        <v>2196194</v>
      </c>
      <c r="Q60" s="219">
        <f t="shared" si="14"/>
        <v>1312655</v>
      </c>
      <c r="R60" s="264">
        <f t="shared" si="14"/>
        <v>4779534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16162524</v>
      </c>
      <c r="X60" s="219">
        <f t="shared" si="14"/>
        <v>32597000</v>
      </c>
      <c r="Y60" s="264">
        <f t="shared" si="14"/>
        <v>-16434476</v>
      </c>
      <c r="Z60" s="337">
        <f>+IF(X60&lt;&gt;0,+(Y60/X60)*100,0)</f>
        <v>-50.41714268184189</v>
      </c>
      <c r="AA60" s="232">
        <f>+AA57+AA54+AA51+AA40+AA37+AA34+AA22+AA5</f>
        <v>32597000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331873690</v>
      </c>
      <c r="D5" s="153">
        <f>SUM(D6:D8)</f>
        <v>0</v>
      </c>
      <c r="E5" s="154">
        <f t="shared" si="0"/>
        <v>438879559</v>
      </c>
      <c r="F5" s="100">
        <f t="shared" si="0"/>
        <v>460007527</v>
      </c>
      <c r="G5" s="100">
        <f t="shared" si="0"/>
        <v>144969481</v>
      </c>
      <c r="H5" s="100">
        <f t="shared" si="0"/>
        <v>2040739</v>
      </c>
      <c r="I5" s="100">
        <f t="shared" si="0"/>
        <v>548356</v>
      </c>
      <c r="J5" s="100">
        <f t="shared" si="0"/>
        <v>147558576</v>
      </c>
      <c r="K5" s="100">
        <f t="shared" si="0"/>
        <v>387113</v>
      </c>
      <c r="L5" s="100">
        <f t="shared" si="0"/>
        <v>245932</v>
      </c>
      <c r="M5" s="100">
        <f t="shared" si="0"/>
        <v>116216849</v>
      </c>
      <c r="N5" s="100">
        <f t="shared" si="0"/>
        <v>116849894</v>
      </c>
      <c r="O5" s="100">
        <f t="shared" si="0"/>
        <v>1073839</v>
      </c>
      <c r="P5" s="100">
        <f t="shared" si="0"/>
        <v>730358</v>
      </c>
      <c r="Q5" s="100">
        <f t="shared" si="0"/>
        <v>87387980</v>
      </c>
      <c r="R5" s="100">
        <f t="shared" si="0"/>
        <v>89192177</v>
      </c>
      <c r="S5" s="100">
        <f t="shared" si="0"/>
        <v>1740375</v>
      </c>
      <c r="T5" s="100">
        <f t="shared" si="0"/>
        <v>778209</v>
      </c>
      <c r="U5" s="100">
        <f t="shared" si="0"/>
        <v>298136</v>
      </c>
      <c r="V5" s="100">
        <f t="shared" si="0"/>
        <v>2816720</v>
      </c>
      <c r="W5" s="100">
        <f t="shared" si="0"/>
        <v>356417367</v>
      </c>
      <c r="X5" s="100">
        <f t="shared" si="0"/>
        <v>438879564</v>
      </c>
      <c r="Y5" s="100">
        <f t="shared" si="0"/>
        <v>-82462197</v>
      </c>
      <c r="Z5" s="137">
        <f>+IF(X5&lt;&gt;0,+(Y5/X5)*100,0)</f>
        <v>-18.78925422009397</v>
      </c>
      <c r="AA5" s="153">
        <f>SUM(AA6:AA8)</f>
        <v>460007527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328337011</v>
      </c>
      <c r="D7" s="157"/>
      <c r="E7" s="158">
        <v>438879559</v>
      </c>
      <c r="F7" s="159">
        <v>460007527</v>
      </c>
      <c r="G7" s="159">
        <v>144932221</v>
      </c>
      <c r="H7" s="159">
        <v>1954055</v>
      </c>
      <c r="I7" s="159">
        <v>548356</v>
      </c>
      <c r="J7" s="159">
        <v>147434632</v>
      </c>
      <c r="K7" s="159">
        <v>387113</v>
      </c>
      <c r="L7" s="159">
        <v>245932</v>
      </c>
      <c r="M7" s="159">
        <v>116216849</v>
      </c>
      <c r="N7" s="159">
        <v>116849894</v>
      </c>
      <c r="O7" s="159">
        <v>988739</v>
      </c>
      <c r="P7" s="159">
        <v>730358</v>
      </c>
      <c r="Q7" s="159">
        <v>87387980</v>
      </c>
      <c r="R7" s="159">
        <v>89107077</v>
      </c>
      <c r="S7" s="159">
        <v>1234360</v>
      </c>
      <c r="T7" s="159">
        <v>778209</v>
      </c>
      <c r="U7" s="159">
        <v>298136</v>
      </c>
      <c r="V7" s="159">
        <v>2310705</v>
      </c>
      <c r="W7" s="159">
        <v>355702308</v>
      </c>
      <c r="X7" s="159">
        <v>438879564</v>
      </c>
      <c r="Y7" s="159">
        <v>-83177256</v>
      </c>
      <c r="Z7" s="141">
        <v>-18.95</v>
      </c>
      <c r="AA7" s="157">
        <v>460007527</v>
      </c>
    </row>
    <row r="8" spans="1:27" ht="12.75">
      <c r="A8" s="138" t="s">
        <v>77</v>
      </c>
      <c r="B8" s="136"/>
      <c r="C8" s="155">
        <v>3536679</v>
      </c>
      <c r="D8" s="155"/>
      <c r="E8" s="156"/>
      <c r="F8" s="60"/>
      <c r="G8" s="60">
        <v>37260</v>
      </c>
      <c r="H8" s="60">
        <v>86684</v>
      </c>
      <c r="I8" s="60"/>
      <c r="J8" s="60">
        <v>123944</v>
      </c>
      <c r="K8" s="60"/>
      <c r="L8" s="60"/>
      <c r="M8" s="60"/>
      <c r="N8" s="60"/>
      <c r="O8" s="60">
        <v>85100</v>
      </c>
      <c r="P8" s="60"/>
      <c r="Q8" s="60"/>
      <c r="R8" s="60">
        <v>85100</v>
      </c>
      <c r="S8" s="60">
        <v>506015</v>
      </c>
      <c r="T8" s="60"/>
      <c r="U8" s="60"/>
      <c r="V8" s="60">
        <v>506015</v>
      </c>
      <c r="W8" s="60">
        <v>715059</v>
      </c>
      <c r="X8" s="60"/>
      <c r="Y8" s="60">
        <v>715059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1869513</v>
      </c>
      <c r="D9" s="153">
        <f>SUM(D10:D14)</f>
        <v>0</v>
      </c>
      <c r="E9" s="154">
        <f t="shared" si="1"/>
        <v>1911000</v>
      </c>
      <c r="F9" s="100">
        <f t="shared" si="1"/>
        <v>1911000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955000</v>
      </c>
      <c r="L9" s="100">
        <f t="shared" si="1"/>
        <v>0</v>
      </c>
      <c r="M9" s="100">
        <f t="shared" si="1"/>
        <v>0</v>
      </c>
      <c r="N9" s="100">
        <f t="shared" si="1"/>
        <v>955000</v>
      </c>
      <c r="O9" s="100">
        <f t="shared" si="1"/>
        <v>105</v>
      </c>
      <c r="P9" s="100">
        <f t="shared" si="1"/>
        <v>850</v>
      </c>
      <c r="Q9" s="100">
        <f t="shared" si="1"/>
        <v>1003069</v>
      </c>
      <c r="R9" s="100">
        <f t="shared" si="1"/>
        <v>1004024</v>
      </c>
      <c r="S9" s="100">
        <f t="shared" si="1"/>
        <v>26420</v>
      </c>
      <c r="T9" s="100">
        <f t="shared" si="1"/>
        <v>850</v>
      </c>
      <c r="U9" s="100">
        <f t="shared" si="1"/>
        <v>350</v>
      </c>
      <c r="V9" s="100">
        <f t="shared" si="1"/>
        <v>27620</v>
      </c>
      <c r="W9" s="100">
        <f t="shared" si="1"/>
        <v>1986644</v>
      </c>
      <c r="X9" s="100">
        <f t="shared" si="1"/>
        <v>1911000</v>
      </c>
      <c r="Y9" s="100">
        <f t="shared" si="1"/>
        <v>75644</v>
      </c>
      <c r="Z9" s="137">
        <f>+IF(X9&lt;&gt;0,+(Y9/X9)*100,0)</f>
        <v>3.958346415489273</v>
      </c>
      <c r="AA9" s="153">
        <f>SUM(AA10:AA14)</f>
        <v>1911000</v>
      </c>
    </row>
    <row r="10" spans="1:27" ht="12.75">
      <c r="A10" s="138" t="s">
        <v>79</v>
      </c>
      <c r="B10" s="136"/>
      <c r="C10" s="155">
        <v>1869513</v>
      </c>
      <c r="D10" s="155"/>
      <c r="E10" s="156">
        <v>1911000</v>
      </c>
      <c r="F10" s="60">
        <v>1911000</v>
      </c>
      <c r="G10" s="60"/>
      <c r="H10" s="60"/>
      <c r="I10" s="60"/>
      <c r="J10" s="60"/>
      <c r="K10" s="60">
        <v>955000</v>
      </c>
      <c r="L10" s="60"/>
      <c r="M10" s="60"/>
      <c r="N10" s="60">
        <v>955000</v>
      </c>
      <c r="O10" s="60">
        <v>105</v>
      </c>
      <c r="P10" s="60">
        <v>850</v>
      </c>
      <c r="Q10" s="60">
        <v>1003069</v>
      </c>
      <c r="R10" s="60">
        <v>1004024</v>
      </c>
      <c r="S10" s="60">
        <v>26420</v>
      </c>
      <c r="T10" s="60">
        <v>850</v>
      </c>
      <c r="U10" s="60">
        <v>350</v>
      </c>
      <c r="V10" s="60">
        <v>27620</v>
      </c>
      <c r="W10" s="60">
        <v>1986644</v>
      </c>
      <c r="X10" s="60">
        <v>1911000</v>
      </c>
      <c r="Y10" s="60">
        <v>75644</v>
      </c>
      <c r="Z10" s="140">
        <v>3.96</v>
      </c>
      <c r="AA10" s="155">
        <v>1911000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6795605</v>
      </c>
      <c r="D15" s="153">
        <f>SUM(D16:D18)</f>
        <v>0</v>
      </c>
      <c r="E15" s="154">
        <f t="shared" si="2"/>
        <v>2629000</v>
      </c>
      <c r="F15" s="100">
        <f t="shared" si="2"/>
        <v>2229000</v>
      </c>
      <c r="G15" s="100">
        <f t="shared" si="2"/>
        <v>0</v>
      </c>
      <c r="H15" s="100">
        <f t="shared" si="2"/>
        <v>0</v>
      </c>
      <c r="I15" s="100">
        <f t="shared" si="2"/>
        <v>1129000</v>
      </c>
      <c r="J15" s="100">
        <f t="shared" si="2"/>
        <v>1129000</v>
      </c>
      <c r="K15" s="100">
        <f t="shared" si="2"/>
        <v>0</v>
      </c>
      <c r="L15" s="100">
        <f t="shared" si="2"/>
        <v>0</v>
      </c>
      <c r="M15" s="100">
        <f t="shared" si="2"/>
        <v>1100000</v>
      </c>
      <c r="N15" s="100">
        <f t="shared" si="2"/>
        <v>1100000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2229000</v>
      </c>
      <c r="X15" s="100">
        <f t="shared" si="2"/>
        <v>2628996</v>
      </c>
      <c r="Y15" s="100">
        <f t="shared" si="2"/>
        <v>-399996</v>
      </c>
      <c r="Z15" s="137">
        <f>+IF(X15&lt;&gt;0,+(Y15/X15)*100,0)</f>
        <v>-15.21478161244825</v>
      </c>
      <c r="AA15" s="153">
        <f>SUM(AA16:AA18)</f>
        <v>2229000</v>
      </c>
    </row>
    <row r="16" spans="1:27" ht="12.75">
      <c r="A16" s="138" t="s">
        <v>85</v>
      </c>
      <c r="B16" s="136"/>
      <c r="C16" s="155">
        <v>6795605</v>
      </c>
      <c r="D16" s="155"/>
      <c r="E16" s="156">
        <v>2629000</v>
      </c>
      <c r="F16" s="60">
        <v>2229000</v>
      </c>
      <c r="G16" s="60"/>
      <c r="H16" s="60"/>
      <c r="I16" s="60">
        <v>1129000</v>
      </c>
      <c r="J16" s="60">
        <v>1129000</v>
      </c>
      <c r="K16" s="60"/>
      <c r="L16" s="60"/>
      <c r="M16" s="60">
        <v>1100000</v>
      </c>
      <c r="N16" s="60">
        <v>1100000</v>
      </c>
      <c r="O16" s="60"/>
      <c r="P16" s="60"/>
      <c r="Q16" s="60"/>
      <c r="R16" s="60"/>
      <c r="S16" s="60"/>
      <c r="T16" s="60"/>
      <c r="U16" s="60"/>
      <c r="V16" s="60"/>
      <c r="W16" s="60">
        <v>2229000</v>
      </c>
      <c r="X16" s="60">
        <v>2628996</v>
      </c>
      <c r="Y16" s="60">
        <v>-399996</v>
      </c>
      <c r="Z16" s="140">
        <v>-15.21</v>
      </c>
      <c r="AA16" s="155">
        <v>2229000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555984478</v>
      </c>
      <c r="D19" s="153">
        <f>SUM(D20:D23)</f>
        <v>0</v>
      </c>
      <c r="E19" s="154">
        <f t="shared" si="3"/>
        <v>458250038</v>
      </c>
      <c r="F19" s="100">
        <f t="shared" si="3"/>
        <v>489346387</v>
      </c>
      <c r="G19" s="100">
        <f t="shared" si="3"/>
        <v>64362818</v>
      </c>
      <c r="H19" s="100">
        <f t="shared" si="3"/>
        <v>58371489</v>
      </c>
      <c r="I19" s="100">
        <f t="shared" si="3"/>
        <v>34687033</v>
      </c>
      <c r="J19" s="100">
        <f t="shared" si="3"/>
        <v>157421340</v>
      </c>
      <c r="K19" s="100">
        <f t="shared" si="3"/>
        <v>87041167</v>
      </c>
      <c r="L19" s="100">
        <f t="shared" si="3"/>
        <v>18775406</v>
      </c>
      <c r="M19" s="100">
        <f t="shared" si="3"/>
        <v>121459854</v>
      </c>
      <c r="N19" s="100">
        <f t="shared" si="3"/>
        <v>227276427</v>
      </c>
      <c r="O19" s="100">
        <f t="shared" si="3"/>
        <v>23858069</v>
      </c>
      <c r="P19" s="100">
        <f t="shared" si="3"/>
        <v>2823163</v>
      </c>
      <c r="Q19" s="100">
        <f t="shared" si="3"/>
        <v>102873145</v>
      </c>
      <c r="R19" s="100">
        <f t="shared" si="3"/>
        <v>129554377</v>
      </c>
      <c r="S19" s="100">
        <f t="shared" si="3"/>
        <v>-487867</v>
      </c>
      <c r="T19" s="100">
        <f t="shared" si="3"/>
        <v>15331889</v>
      </c>
      <c r="U19" s="100">
        <f t="shared" si="3"/>
        <v>893404</v>
      </c>
      <c r="V19" s="100">
        <f t="shared" si="3"/>
        <v>15737426</v>
      </c>
      <c r="W19" s="100">
        <f t="shared" si="3"/>
        <v>529989570</v>
      </c>
      <c r="X19" s="100">
        <f t="shared" si="3"/>
        <v>458250036</v>
      </c>
      <c r="Y19" s="100">
        <f t="shared" si="3"/>
        <v>71739534</v>
      </c>
      <c r="Z19" s="137">
        <f>+IF(X19&lt;&gt;0,+(Y19/X19)*100,0)</f>
        <v>15.655107117111061</v>
      </c>
      <c r="AA19" s="153">
        <f>SUM(AA20:AA23)</f>
        <v>489346387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548192062</v>
      </c>
      <c r="D21" s="155"/>
      <c r="E21" s="156">
        <v>452870519</v>
      </c>
      <c r="F21" s="60">
        <v>482521275</v>
      </c>
      <c r="G21" s="60">
        <v>64331789</v>
      </c>
      <c r="H21" s="60">
        <v>57239862</v>
      </c>
      <c r="I21" s="60">
        <v>34175667</v>
      </c>
      <c r="J21" s="60">
        <v>155747318</v>
      </c>
      <c r="K21" s="60">
        <v>87041167</v>
      </c>
      <c r="L21" s="60">
        <v>17649718</v>
      </c>
      <c r="M21" s="60">
        <v>120906451</v>
      </c>
      <c r="N21" s="60">
        <v>225597336</v>
      </c>
      <c r="O21" s="60">
        <v>23231665</v>
      </c>
      <c r="P21" s="60">
        <v>2151346</v>
      </c>
      <c r="Q21" s="60">
        <v>102286162</v>
      </c>
      <c r="R21" s="60">
        <v>127669173</v>
      </c>
      <c r="S21" s="60">
        <v>-487867</v>
      </c>
      <c r="T21" s="60">
        <v>14733214</v>
      </c>
      <c r="U21" s="60">
        <v>274662</v>
      </c>
      <c r="V21" s="60">
        <v>14520009</v>
      </c>
      <c r="W21" s="60">
        <v>523533836</v>
      </c>
      <c r="X21" s="60">
        <v>452870520</v>
      </c>
      <c r="Y21" s="60">
        <v>70663316</v>
      </c>
      <c r="Z21" s="140">
        <v>15.6</v>
      </c>
      <c r="AA21" s="155">
        <v>482521275</v>
      </c>
    </row>
    <row r="22" spans="1:27" ht="12.75">
      <c r="A22" s="138" t="s">
        <v>91</v>
      </c>
      <c r="B22" s="136"/>
      <c r="C22" s="157">
        <v>7792416</v>
      </c>
      <c r="D22" s="157"/>
      <c r="E22" s="158">
        <v>5379519</v>
      </c>
      <c r="F22" s="159">
        <v>6825112</v>
      </c>
      <c r="G22" s="159">
        <v>31029</v>
      </c>
      <c r="H22" s="159">
        <v>1131627</v>
      </c>
      <c r="I22" s="159">
        <v>511366</v>
      </c>
      <c r="J22" s="159">
        <v>1674022</v>
      </c>
      <c r="K22" s="159"/>
      <c r="L22" s="159">
        <v>1125688</v>
      </c>
      <c r="M22" s="159">
        <v>553403</v>
      </c>
      <c r="N22" s="159">
        <v>1679091</v>
      </c>
      <c r="O22" s="159">
        <v>626404</v>
      </c>
      <c r="P22" s="159">
        <v>671817</v>
      </c>
      <c r="Q22" s="159">
        <v>586983</v>
      </c>
      <c r="R22" s="159">
        <v>1885204</v>
      </c>
      <c r="S22" s="159"/>
      <c r="T22" s="159">
        <v>598675</v>
      </c>
      <c r="U22" s="159">
        <v>618742</v>
      </c>
      <c r="V22" s="159">
        <v>1217417</v>
      </c>
      <c r="W22" s="159">
        <v>6455734</v>
      </c>
      <c r="X22" s="159">
        <v>5379516</v>
      </c>
      <c r="Y22" s="159">
        <v>1076218</v>
      </c>
      <c r="Z22" s="141">
        <v>20.01</v>
      </c>
      <c r="AA22" s="157">
        <v>6825112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896523286</v>
      </c>
      <c r="D25" s="168">
        <f>+D5+D9+D15+D19+D24</f>
        <v>0</v>
      </c>
      <c r="E25" s="169">
        <f t="shared" si="4"/>
        <v>901669597</v>
      </c>
      <c r="F25" s="73">
        <f t="shared" si="4"/>
        <v>953493914</v>
      </c>
      <c r="G25" s="73">
        <f t="shared" si="4"/>
        <v>209332299</v>
      </c>
      <c r="H25" s="73">
        <f t="shared" si="4"/>
        <v>60412228</v>
      </c>
      <c r="I25" s="73">
        <f t="shared" si="4"/>
        <v>36364389</v>
      </c>
      <c r="J25" s="73">
        <f t="shared" si="4"/>
        <v>306108916</v>
      </c>
      <c r="K25" s="73">
        <f t="shared" si="4"/>
        <v>88383280</v>
      </c>
      <c r="L25" s="73">
        <f t="shared" si="4"/>
        <v>19021338</v>
      </c>
      <c r="M25" s="73">
        <f t="shared" si="4"/>
        <v>238776703</v>
      </c>
      <c r="N25" s="73">
        <f t="shared" si="4"/>
        <v>346181321</v>
      </c>
      <c r="O25" s="73">
        <f t="shared" si="4"/>
        <v>24932013</v>
      </c>
      <c r="P25" s="73">
        <f t="shared" si="4"/>
        <v>3554371</v>
      </c>
      <c r="Q25" s="73">
        <f t="shared" si="4"/>
        <v>191264194</v>
      </c>
      <c r="R25" s="73">
        <f t="shared" si="4"/>
        <v>219750578</v>
      </c>
      <c r="S25" s="73">
        <f t="shared" si="4"/>
        <v>1278928</v>
      </c>
      <c r="T25" s="73">
        <f t="shared" si="4"/>
        <v>16110948</v>
      </c>
      <c r="U25" s="73">
        <f t="shared" si="4"/>
        <v>1191890</v>
      </c>
      <c r="V25" s="73">
        <f t="shared" si="4"/>
        <v>18581766</v>
      </c>
      <c r="W25" s="73">
        <f t="shared" si="4"/>
        <v>890622581</v>
      </c>
      <c r="X25" s="73">
        <f t="shared" si="4"/>
        <v>901669596</v>
      </c>
      <c r="Y25" s="73">
        <f t="shared" si="4"/>
        <v>-11047015</v>
      </c>
      <c r="Z25" s="170">
        <f>+IF(X25&lt;&gt;0,+(Y25/X25)*100,0)</f>
        <v>-1.2251732839841702</v>
      </c>
      <c r="AA25" s="168">
        <f>+AA5+AA9+AA15+AA19+AA24</f>
        <v>953493914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207861979</v>
      </c>
      <c r="D28" s="153">
        <f>SUM(D29:D31)</f>
        <v>0</v>
      </c>
      <c r="E28" s="154">
        <f t="shared" si="5"/>
        <v>190271220</v>
      </c>
      <c r="F28" s="100">
        <f t="shared" si="5"/>
        <v>191360760</v>
      </c>
      <c r="G28" s="100">
        <f t="shared" si="5"/>
        <v>9718395</v>
      </c>
      <c r="H28" s="100">
        <f t="shared" si="5"/>
        <v>11252310</v>
      </c>
      <c r="I28" s="100">
        <f t="shared" si="5"/>
        <v>12979385</v>
      </c>
      <c r="J28" s="100">
        <f t="shared" si="5"/>
        <v>33950090</v>
      </c>
      <c r="K28" s="100">
        <f t="shared" si="5"/>
        <v>12575525</v>
      </c>
      <c r="L28" s="100">
        <f t="shared" si="5"/>
        <v>8397164</v>
      </c>
      <c r="M28" s="100">
        <f t="shared" si="5"/>
        <v>15093141</v>
      </c>
      <c r="N28" s="100">
        <f t="shared" si="5"/>
        <v>36065830</v>
      </c>
      <c r="O28" s="100">
        <f t="shared" si="5"/>
        <v>12109370</v>
      </c>
      <c r="P28" s="100">
        <f t="shared" si="5"/>
        <v>9264940</v>
      </c>
      <c r="Q28" s="100">
        <f t="shared" si="5"/>
        <v>11831661</v>
      </c>
      <c r="R28" s="100">
        <f t="shared" si="5"/>
        <v>33205971</v>
      </c>
      <c r="S28" s="100">
        <f t="shared" si="5"/>
        <v>11122137</v>
      </c>
      <c r="T28" s="100">
        <f t="shared" si="5"/>
        <v>12474849</v>
      </c>
      <c r="U28" s="100">
        <f t="shared" si="5"/>
        <v>11087362</v>
      </c>
      <c r="V28" s="100">
        <f t="shared" si="5"/>
        <v>34684348</v>
      </c>
      <c r="W28" s="100">
        <f t="shared" si="5"/>
        <v>137906239</v>
      </c>
      <c r="X28" s="100">
        <f t="shared" si="5"/>
        <v>190271220</v>
      </c>
      <c r="Y28" s="100">
        <f t="shared" si="5"/>
        <v>-52364981</v>
      </c>
      <c r="Z28" s="137">
        <f>+IF(X28&lt;&gt;0,+(Y28/X28)*100,0)</f>
        <v>-27.52123048351716</v>
      </c>
      <c r="AA28" s="153">
        <f>SUM(AA29:AA31)</f>
        <v>191360760</v>
      </c>
    </row>
    <row r="29" spans="1:27" ht="12.75">
      <c r="A29" s="138" t="s">
        <v>75</v>
      </c>
      <c r="B29" s="136"/>
      <c r="C29" s="155">
        <v>44160344</v>
      </c>
      <c r="D29" s="155"/>
      <c r="E29" s="156">
        <v>39902319</v>
      </c>
      <c r="F29" s="60">
        <v>42798050</v>
      </c>
      <c r="G29" s="60">
        <v>3933773</v>
      </c>
      <c r="H29" s="60">
        <v>2624150</v>
      </c>
      <c r="I29" s="60">
        <v>2847376</v>
      </c>
      <c r="J29" s="60">
        <v>9405299</v>
      </c>
      <c r="K29" s="60">
        <v>3131055</v>
      </c>
      <c r="L29" s="60">
        <v>3398374</v>
      </c>
      <c r="M29" s="60">
        <v>6711149</v>
      </c>
      <c r="N29" s="60">
        <v>13240578</v>
      </c>
      <c r="O29" s="60">
        <v>2759479</v>
      </c>
      <c r="P29" s="60">
        <v>2472537</v>
      </c>
      <c r="Q29" s="60">
        <v>3432887</v>
      </c>
      <c r="R29" s="60">
        <v>8664903</v>
      </c>
      <c r="S29" s="60">
        <v>1791724</v>
      </c>
      <c r="T29" s="60">
        <v>4343186</v>
      </c>
      <c r="U29" s="60">
        <v>2910881</v>
      </c>
      <c r="V29" s="60">
        <v>9045791</v>
      </c>
      <c r="W29" s="60">
        <v>40356571</v>
      </c>
      <c r="X29" s="60">
        <v>39902316</v>
      </c>
      <c r="Y29" s="60">
        <v>454255</v>
      </c>
      <c r="Z29" s="140">
        <v>1.14</v>
      </c>
      <c r="AA29" s="155">
        <v>42798050</v>
      </c>
    </row>
    <row r="30" spans="1:27" ht="12.75">
      <c r="A30" s="138" t="s">
        <v>76</v>
      </c>
      <c r="B30" s="136"/>
      <c r="C30" s="157">
        <v>96769324</v>
      </c>
      <c r="D30" s="157"/>
      <c r="E30" s="158">
        <v>78800180</v>
      </c>
      <c r="F30" s="159">
        <v>79694433</v>
      </c>
      <c r="G30" s="159">
        <v>1640915</v>
      </c>
      <c r="H30" s="159">
        <v>2661710</v>
      </c>
      <c r="I30" s="159">
        <v>4604305</v>
      </c>
      <c r="J30" s="159">
        <v>8906930</v>
      </c>
      <c r="K30" s="159">
        <v>3568596</v>
      </c>
      <c r="L30" s="159">
        <v>1625469</v>
      </c>
      <c r="M30" s="159">
        <v>1969448</v>
      </c>
      <c r="N30" s="159">
        <v>7163513</v>
      </c>
      <c r="O30" s="159">
        <v>3246508</v>
      </c>
      <c r="P30" s="159">
        <v>2021688</v>
      </c>
      <c r="Q30" s="159">
        <v>2952878</v>
      </c>
      <c r="R30" s="159">
        <v>8221074</v>
      </c>
      <c r="S30" s="159">
        <v>3835781</v>
      </c>
      <c r="T30" s="159">
        <v>4331908</v>
      </c>
      <c r="U30" s="159">
        <v>3344926</v>
      </c>
      <c r="V30" s="159">
        <v>11512615</v>
      </c>
      <c r="W30" s="159">
        <v>35804132</v>
      </c>
      <c r="X30" s="159">
        <v>78800184</v>
      </c>
      <c r="Y30" s="159">
        <v>-42996052</v>
      </c>
      <c r="Z30" s="141">
        <v>-54.56</v>
      </c>
      <c r="AA30" s="157">
        <v>79694433</v>
      </c>
    </row>
    <row r="31" spans="1:27" ht="12.75">
      <c r="A31" s="138" t="s">
        <v>77</v>
      </c>
      <c r="B31" s="136"/>
      <c r="C31" s="155">
        <v>66932311</v>
      </c>
      <c r="D31" s="155"/>
      <c r="E31" s="156">
        <v>71568721</v>
      </c>
      <c r="F31" s="60">
        <v>68868277</v>
      </c>
      <c r="G31" s="60">
        <v>4143707</v>
      </c>
      <c r="H31" s="60">
        <v>5966450</v>
      </c>
      <c r="I31" s="60">
        <v>5527704</v>
      </c>
      <c r="J31" s="60">
        <v>15637861</v>
      </c>
      <c r="K31" s="60">
        <v>5875874</v>
      </c>
      <c r="L31" s="60">
        <v>3373321</v>
      </c>
      <c r="M31" s="60">
        <v>6412544</v>
      </c>
      <c r="N31" s="60">
        <v>15661739</v>
      </c>
      <c r="O31" s="60">
        <v>6103383</v>
      </c>
      <c r="P31" s="60">
        <v>4770715</v>
      </c>
      <c r="Q31" s="60">
        <v>5445896</v>
      </c>
      <c r="R31" s="60">
        <v>16319994</v>
      </c>
      <c r="S31" s="60">
        <v>5494632</v>
      </c>
      <c r="T31" s="60">
        <v>3799755</v>
      </c>
      <c r="U31" s="60">
        <v>4831555</v>
      </c>
      <c r="V31" s="60">
        <v>14125942</v>
      </c>
      <c r="W31" s="60">
        <v>61745536</v>
      </c>
      <c r="X31" s="60">
        <v>71568720</v>
      </c>
      <c r="Y31" s="60">
        <v>-9823184</v>
      </c>
      <c r="Z31" s="140">
        <v>-13.73</v>
      </c>
      <c r="AA31" s="155">
        <v>68868277</v>
      </c>
    </row>
    <row r="32" spans="1:27" ht="12.75">
      <c r="A32" s="135" t="s">
        <v>78</v>
      </c>
      <c r="B32" s="136"/>
      <c r="C32" s="153">
        <f aca="true" t="shared" si="6" ref="C32:Y32">SUM(C33:C37)</f>
        <v>43890302</v>
      </c>
      <c r="D32" s="153">
        <f>SUM(D33:D37)</f>
        <v>0</v>
      </c>
      <c r="E32" s="154">
        <f t="shared" si="6"/>
        <v>45599261</v>
      </c>
      <c r="F32" s="100">
        <f t="shared" si="6"/>
        <v>46840894</v>
      </c>
      <c r="G32" s="100">
        <f t="shared" si="6"/>
        <v>4256475</v>
      </c>
      <c r="H32" s="100">
        <f t="shared" si="6"/>
        <v>5047854</v>
      </c>
      <c r="I32" s="100">
        <f t="shared" si="6"/>
        <v>2440270</v>
      </c>
      <c r="J32" s="100">
        <f t="shared" si="6"/>
        <v>11744599</v>
      </c>
      <c r="K32" s="100">
        <f t="shared" si="6"/>
        <v>3306904</v>
      </c>
      <c r="L32" s="100">
        <f t="shared" si="6"/>
        <v>1656326</v>
      </c>
      <c r="M32" s="100">
        <f t="shared" si="6"/>
        <v>4381782</v>
      </c>
      <c r="N32" s="100">
        <f t="shared" si="6"/>
        <v>9345012</v>
      </c>
      <c r="O32" s="100">
        <f t="shared" si="6"/>
        <v>2580612</v>
      </c>
      <c r="P32" s="100">
        <f t="shared" si="6"/>
        <v>2153954</v>
      </c>
      <c r="Q32" s="100">
        <f t="shared" si="6"/>
        <v>4265888</v>
      </c>
      <c r="R32" s="100">
        <f t="shared" si="6"/>
        <v>9000454</v>
      </c>
      <c r="S32" s="100">
        <f t="shared" si="6"/>
        <v>2905411</v>
      </c>
      <c r="T32" s="100">
        <f t="shared" si="6"/>
        <v>4520462</v>
      </c>
      <c r="U32" s="100">
        <f t="shared" si="6"/>
        <v>2679840</v>
      </c>
      <c r="V32" s="100">
        <f t="shared" si="6"/>
        <v>10105713</v>
      </c>
      <c r="W32" s="100">
        <f t="shared" si="6"/>
        <v>40195778</v>
      </c>
      <c r="X32" s="100">
        <f t="shared" si="6"/>
        <v>45599256</v>
      </c>
      <c r="Y32" s="100">
        <f t="shared" si="6"/>
        <v>-5403478</v>
      </c>
      <c r="Z32" s="137">
        <f>+IF(X32&lt;&gt;0,+(Y32/X32)*100,0)</f>
        <v>-11.849925797034935</v>
      </c>
      <c r="AA32" s="153">
        <f>SUM(AA33:AA37)</f>
        <v>46840894</v>
      </c>
    </row>
    <row r="33" spans="1:27" ht="12.75">
      <c r="A33" s="138" t="s">
        <v>79</v>
      </c>
      <c r="B33" s="136"/>
      <c r="C33" s="155">
        <v>43890302</v>
      </c>
      <c r="D33" s="155"/>
      <c r="E33" s="156">
        <v>45599261</v>
      </c>
      <c r="F33" s="60">
        <v>46840894</v>
      </c>
      <c r="G33" s="60">
        <v>4256475</v>
      </c>
      <c r="H33" s="60">
        <v>5047854</v>
      </c>
      <c r="I33" s="60">
        <v>2440270</v>
      </c>
      <c r="J33" s="60">
        <v>11744599</v>
      </c>
      <c r="K33" s="60">
        <v>3306904</v>
      </c>
      <c r="L33" s="60">
        <v>1656326</v>
      </c>
      <c r="M33" s="60">
        <v>4381782</v>
      </c>
      <c r="N33" s="60">
        <v>9345012</v>
      </c>
      <c r="O33" s="60">
        <v>2580612</v>
      </c>
      <c r="P33" s="60">
        <v>2153954</v>
      </c>
      <c r="Q33" s="60">
        <v>4265888</v>
      </c>
      <c r="R33" s="60">
        <v>9000454</v>
      </c>
      <c r="S33" s="60">
        <v>2905411</v>
      </c>
      <c r="T33" s="60">
        <v>4520462</v>
      </c>
      <c r="U33" s="60">
        <v>2679840</v>
      </c>
      <c r="V33" s="60">
        <v>10105713</v>
      </c>
      <c r="W33" s="60">
        <v>40195778</v>
      </c>
      <c r="X33" s="60">
        <v>45599256</v>
      </c>
      <c r="Y33" s="60">
        <v>-5403478</v>
      </c>
      <c r="Z33" s="140">
        <v>-11.85</v>
      </c>
      <c r="AA33" s="155">
        <v>46840894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15673429</v>
      </c>
      <c r="D38" s="153">
        <f>SUM(D39:D41)</f>
        <v>0</v>
      </c>
      <c r="E38" s="154">
        <f t="shared" si="7"/>
        <v>14101340</v>
      </c>
      <c r="F38" s="100">
        <f t="shared" si="7"/>
        <v>16601503</v>
      </c>
      <c r="G38" s="100">
        <f t="shared" si="7"/>
        <v>1160088</v>
      </c>
      <c r="H38" s="100">
        <f t="shared" si="7"/>
        <v>1076144</v>
      </c>
      <c r="I38" s="100">
        <f t="shared" si="7"/>
        <v>1137984</v>
      </c>
      <c r="J38" s="100">
        <f t="shared" si="7"/>
        <v>3374216</v>
      </c>
      <c r="K38" s="100">
        <f t="shared" si="7"/>
        <v>2187195</v>
      </c>
      <c r="L38" s="100">
        <f t="shared" si="7"/>
        <v>563867</v>
      </c>
      <c r="M38" s="100">
        <f t="shared" si="7"/>
        <v>1319144</v>
      </c>
      <c r="N38" s="100">
        <f t="shared" si="7"/>
        <v>4070206</v>
      </c>
      <c r="O38" s="100">
        <f t="shared" si="7"/>
        <v>1559796</v>
      </c>
      <c r="P38" s="100">
        <f t="shared" si="7"/>
        <v>1048982</v>
      </c>
      <c r="Q38" s="100">
        <f t="shared" si="7"/>
        <v>1733680</v>
      </c>
      <c r="R38" s="100">
        <f t="shared" si="7"/>
        <v>4342458</v>
      </c>
      <c r="S38" s="100">
        <f t="shared" si="7"/>
        <v>1295588</v>
      </c>
      <c r="T38" s="100">
        <f t="shared" si="7"/>
        <v>1123507</v>
      </c>
      <c r="U38" s="100">
        <f t="shared" si="7"/>
        <v>945380</v>
      </c>
      <c r="V38" s="100">
        <f t="shared" si="7"/>
        <v>3364475</v>
      </c>
      <c r="W38" s="100">
        <f t="shared" si="7"/>
        <v>15151355</v>
      </c>
      <c r="X38" s="100">
        <f t="shared" si="7"/>
        <v>14101344</v>
      </c>
      <c r="Y38" s="100">
        <f t="shared" si="7"/>
        <v>1050011</v>
      </c>
      <c r="Z38" s="137">
        <f>+IF(X38&lt;&gt;0,+(Y38/X38)*100,0)</f>
        <v>7.4461767615909515</v>
      </c>
      <c r="AA38" s="153">
        <f>SUM(AA39:AA41)</f>
        <v>16601503</v>
      </c>
    </row>
    <row r="39" spans="1:27" ht="12.75">
      <c r="A39" s="138" t="s">
        <v>85</v>
      </c>
      <c r="B39" s="136"/>
      <c r="C39" s="155">
        <v>15673429</v>
      </c>
      <c r="D39" s="155"/>
      <c r="E39" s="156">
        <v>14101340</v>
      </c>
      <c r="F39" s="60">
        <v>16601503</v>
      </c>
      <c r="G39" s="60">
        <v>1160088</v>
      </c>
      <c r="H39" s="60">
        <v>1076144</v>
      </c>
      <c r="I39" s="60">
        <v>1137984</v>
      </c>
      <c r="J39" s="60">
        <v>3374216</v>
      </c>
      <c r="K39" s="60">
        <v>2187195</v>
      </c>
      <c r="L39" s="60">
        <v>563867</v>
      </c>
      <c r="M39" s="60">
        <v>1319144</v>
      </c>
      <c r="N39" s="60">
        <v>4070206</v>
      </c>
      <c r="O39" s="60">
        <v>1559796</v>
      </c>
      <c r="P39" s="60">
        <v>1048982</v>
      </c>
      <c r="Q39" s="60">
        <v>1733680</v>
      </c>
      <c r="R39" s="60">
        <v>4342458</v>
      </c>
      <c r="S39" s="60">
        <v>1295588</v>
      </c>
      <c r="T39" s="60">
        <v>1123507</v>
      </c>
      <c r="U39" s="60">
        <v>945380</v>
      </c>
      <c r="V39" s="60">
        <v>3364475</v>
      </c>
      <c r="W39" s="60">
        <v>15151355</v>
      </c>
      <c r="X39" s="60">
        <v>14101344</v>
      </c>
      <c r="Y39" s="60">
        <v>1050011</v>
      </c>
      <c r="Z39" s="140">
        <v>7.45</v>
      </c>
      <c r="AA39" s="155">
        <v>16601503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271296431</v>
      </c>
      <c r="D42" s="153">
        <f>SUM(D43:D46)</f>
        <v>0</v>
      </c>
      <c r="E42" s="154">
        <f t="shared" si="8"/>
        <v>212372779</v>
      </c>
      <c r="F42" s="100">
        <f t="shared" si="8"/>
        <v>225300563</v>
      </c>
      <c r="G42" s="100">
        <f t="shared" si="8"/>
        <v>19287443</v>
      </c>
      <c r="H42" s="100">
        <f t="shared" si="8"/>
        <v>26809845</v>
      </c>
      <c r="I42" s="100">
        <f t="shared" si="8"/>
        <v>30039216</v>
      </c>
      <c r="J42" s="100">
        <f t="shared" si="8"/>
        <v>76136504</v>
      </c>
      <c r="K42" s="100">
        <f t="shared" si="8"/>
        <v>23461759</v>
      </c>
      <c r="L42" s="100">
        <f t="shared" si="8"/>
        <v>21484778</v>
      </c>
      <c r="M42" s="100">
        <f t="shared" si="8"/>
        <v>25320700</v>
      </c>
      <c r="N42" s="100">
        <f t="shared" si="8"/>
        <v>70267237</v>
      </c>
      <c r="O42" s="100">
        <f t="shared" si="8"/>
        <v>49874334</v>
      </c>
      <c r="P42" s="100">
        <f t="shared" si="8"/>
        <v>19501387</v>
      </c>
      <c r="Q42" s="100">
        <f t="shared" si="8"/>
        <v>31797365</v>
      </c>
      <c r="R42" s="100">
        <f t="shared" si="8"/>
        <v>101173086</v>
      </c>
      <c r="S42" s="100">
        <f t="shared" si="8"/>
        <v>22770416</v>
      </c>
      <c r="T42" s="100">
        <f t="shared" si="8"/>
        <v>18808901</v>
      </c>
      <c r="U42" s="100">
        <f t="shared" si="8"/>
        <v>23615672</v>
      </c>
      <c r="V42" s="100">
        <f t="shared" si="8"/>
        <v>65194989</v>
      </c>
      <c r="W42" s="100">
        <f t="shared" si="8"/>
        <v>312771816</v>
      </c>
      <c r="X42" s="100">
        <f t="shared" si="8"/>
        <v>212372784</v>
      </c>
      <c r="Y42" s="100">
        <f t="shared" si="8"/>
        <v>100399032</v>
      </c>
      <c r="Z42" s="137">
        <f>+IF(X42&lt;&gt;0,+(Y42/X42)*100,0)</f>
        <v>47.27490505563085</v>
      </c>
      <c r="AA42" s="153">
        <f>SUM(AA43:AA46)</f>
        <v>225300563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271296431</v>
      </c>
      <c r="D44" s="155"/>
      <c r="E44" s="156">
        <v>203801769</v>
      </c>
      <c r="F44" s="60">
        <v>216729554</v>
      </c>
      <c r="G44" s="60">
        <v>16584632</v>
      </c>
      <c r="H44" s="60">
        <v>25985888</v>
      </c>
      <c r="I44" s="60">
        <v>32049948</v>
      </c>
      <c r="J44" s="60">
        <v>74620468</v>
      </c>
      <c r="K44" s="60">
        <v>22961425</v>
      </c>
      <c r="L44" s="60">
        <v>20703931</v>
      </c>
      <c r="M44" s="60">
        <v>24500700</v>
      </c>
      <c r="N44" s="60">
        <v>68166056</v>
      </c>
      <c r="O44" s="60">
        <v>49328016</v>
      </c>
      <c r="P44" s="60">
        <v>18820075</v>
      </c>
      <c r="Q44" s="60">
        <v>31009369</v>
      </c>
      <c r="R44" s="60">
        <v>99157460</v>
      </c>
      <c r="S44" s="60">
        <v>22544731</v>
      </c>
      <c r="T44" s="60">
        <v>18584539</v>
      </c>
      <c r="U44" s="60">
        <v>23310617</v>
      </c>
      <c r="V44" s="60">
        <v>64439887</v>
      </c>
      <c r="W44" s="60">
        <v>306383871</v>
      </c>
      <c r="X44" s="60">
        <v>203801772</v>
      </c>
      <c r="Y44" s="60">
        <v>102582099</v>
      </c>
      <c r="Z44" s="140">
        <v>50.33</v>
      </c>
      <c r="AA44" s="155">
        <v>216729554</v>
      </c>
    </row>
    <row r="45" spans="1:27" ht="12.75">
      <c r="A45" s="138" t="s">
        <v>91</v>
      </c>
      <c r="B45" s="136"/>
      <c r="C45" s="157"/>
      <c r="D45" s="157"/>
      <c r="E45" s="158">
        <v>8571010</v>
      </c>
      <c r="F45" s="159">
        <v>8571009</v>
      </c>
      <c r="G45" s="159">
        <v>2702811</v>
      </c>
      <c r="H45" s="159">
        <v>823957</v>
      </c>
      <c r="I45" s="159">
        <v>-2010732</v>
      </c>
      <c r="J45" s="159">
        <v>1516036</v>
      </c>
      <c r="K45" s="159">
        <v>500334</v>
      </c>
      <c r="L45" s="159">
        <v>780847</v>
      </c>
      <c r="M45" s="159">
        <v>820000</v>
      </c>
      <c r="N45" s="159">
        <v>2101181</v>
      </c>
      <c r="O45" s="159">
        <v>546318</v>
      </c>
      <c r="P45" s="159">
        <v>681312</v>
      </c>
      <c r="Q45" s="159">
        <v>787996</v>
      </c>
      <c r="R45" s="159">
        <v>2015626</v>
      </c>
      <c r="S45" s="159">
        <v>225685</v>
      </c>
      <c r="T45" s="159">
        <v>224362</v>
      </c>
      <c r="U45" s="159">
        <v>305055</v>
      </c>
      <c r="V45" s="159">
        <v>755102</v>
      </c>
      <c r="W45" s="159">
        <v>6387945</v>
      </c>
      <c r="X45" s="159">
        <v>8571012</v>
      </c>
      <c r="Y45" s="159">
        <v>-2183067</v>
      </c>
      <c r="Z45" s="141">
        <v>-25.47</v>
      </c>
      <c r="AA45" s="157">
        <v>8571009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538722141</v>
      </c>
      <c r="D48" s="168">
        <f>+D28+D32+D38+D42+D47</f>
        <v>0</v>
      </c>
      <c r="E48" s="169">
        <f t="shared" si="9"/>
        <v>462344600</v>
      </c>
      <c r="F48" s="73">
        <f t="shared" si="9"/>
        <v>480103720</v>
      </c>
      <c r="G48" s="73">
        <f t="shared" si="9"/>
        <v>34422401</v>
      </c>
      <c r="H48" s="73">
        <f t="shared" si="9"/>
        <v>44186153</v>
      </c>
      <c r="I48" s="73">
        <f t="shared" si="9"/>
        <v>46596855</v>
      </c>
      <c r="J48" s="73">
        <f t="shared" si="9"/>
        <v>125205409</v>
      </c>
      <c r="K48" s="73">
        <f t="shared" si="9"/>
        <v>41531383</v>
      </c>
      <c r="L48" s="73">
        <f t="shared" si="9"/>
        <v>32102135</v>
      </c>
      <c r="M48" s="73">
        <f t="shared" si="9"/>
        <v>46114767</v>
      </c>
      <c r="N48" s="73">
        <f t="shared" si="9"/>
        <v>119748285</v>
      </c>
      <c r="O48" s="73">
        <f t="shared" si="9"/>
        <v>66124112</v>
      </c>
      <c r="P48" s="73">
        <f t="shared" si="9"/>
        <v>31969263</v>
      </c>
      <c r="Q48" s="73">
        <f t="shared" si="9"/>
        <v>49628594</v>
      </c>
      <c r="R48" s="73">
        <f t="shared" si="9"/>
        <v>147721969</v>
      </c>
      <c r="S48" s="73">
        <f t="shared" si="9"/>
        <v>38093552</v>
      </c>
      <c r="T48" s="73">
        <f t="shared" si="9"/>
        <v>36927719</v>
      </c>
      <c r="U48" s="73">
        <f t="shared" si="9"/>
        <v>38328254</v>
      </c>
      <c r="V48" s="73">
        <f t="shared" si="9"/>
        <v>113349525</v>
      </c>
      <c r="W48" s="73">
        <f t="shared" si="9"/>
        <v>506025188</v>
      </c>
      <c r="X48" s="73">
        <f t="shared" si="9"/>
        <v>462344604</v>
      </c>
      <c r="Y48" s="73">
        <f t="shared" si="9"/>
        <v>43680584</v>
      </c>
      <c r="Z48" s="170">
        <f>+IF(X48&lt;&gt;0,+(Y48/X48)*100,0)</f>
        <v>9.447624914856798</v>
      </c>
      <c r="AA48" s="168">
        <f>+AA28+AA32+AA38+AA42+AA47</f>
        <v>480103720</v>
      </c>
    </row>
    <row r="49" spans="1:27" ht="12.75">
      <c r="A49" s="148" t="s">
        <v>49</v>
      </c>
      <c r="B49" s="149"/>
      <c r="C49" s="171">
        <f aca="true" t="shared" si="10" ref="C49:Y49">+C25-C48</f>
        <v>357801145</v>
      </c>
      <c r="D49" s="171">
        <f>+D25-D48</f>
        <v>0</v>
      </c>
      <c r="E49" s="172">
        <f t="shared" si="10"/>
        <v>439324997</v>
      </c>
      <c r="F49" s="173">
        <f t="shared" si="10"/>
        <v>473390194</v>
      </c>
      <c r="G49" s="173">
        <f t="shared" si="10"/>
        <v>174909898</v>
      </c>
      <c r="H49" s="173">
        <f t="shared" si="10"/>
        <v>16226075</v>
      </c>
      <c r="I49" s="173">
        <f t="shared" si="10"/>
        <v>-10232466</v>
      </c>
      <c r="J49" s="173">
        <f t="shared" si="10"/>
        <v>180903507</v>
      </c>
      <c r="K49" s="173">
        <f t="shared" si="10"/>
        <v>46851897</v>
      </c>
      <c r="L49" s="173">
        <f t="shared" si="10"/>
        <v>-13080797</v>
      </c>
      <c r="M49" s="173">
        <f t="shared" si="10"/>
        <v>192661936</v>
      </c>
      <c r="N49" s="173">
        <f t="shared" si="10"/>
        <v>226433036</v>
      </c>
      <c r="O49" s="173">
        <f t="shared" si="10"/>
        <v>-41192099</v>
      </c>
      <c r="P49" s="173">
        <f t="shared" si="10"/>
        <v>-28414892</v>
      </c>
      <c r="Q49" s="173">
        <f t="shared" si="10"/>
        <v>141635600</v>
      </c>
      <c r="R49" s="173">
        <f t="shared" si="10"/>
        <v>72028609</v>
      </c>
      <c r="S49" s="173">
        <f t="shared" si="10"/>
        <v>-36814624</v>
      </c>
      <c r="T49" s="173">
        <f t="shared" si="10"/>
        <v>-20816771</v>
      </c>
      <c r="U49" s="173">
        <f t="shared" si="10"/>
        <v>-37136364</v>
      </c>
      <c r="V49" s="173">
        <f t="shared" si="10"/>
        <v>-94767759</v>
      </c>
      <c r="W49" s="173">
        <f t="shared" si="10"/>
        <v>384597393</v>
      </c>
      <c r="X49" s="173">
        <f>IF(F25=F48,0,X25-X48)</f>
        <v>439324992</v>
      </c>
      <c r="Y49" s="173">
        <f t="shared" si="10"/>
        <v>-54727599</v>
      </c>
      <c r="Z49" s="174">
        <f>+IF(X49&lt;&gt;0,+(Y49/X49)*100,0)</f>
        <v>-12.45720138771436</v>
      </c>
      <c r="AA49" s="171">
        <f>+AA25-AA48</f>
        <v>473390194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17652927</v>
      </c>
      <c r="D8" s="155">
        <v>0</v>
      </c>
      <c r="E8" s="156">
        <v>13850519</v>
      </c>
      <c r="F8" s="60">
        <v>14256980</v>
      </c>
      <c r="G8" s="60">
        <v>-691244</v>
      </c>
      <c r="H8" s="60">
        <v>2324848</v>
      </c>
      <c r="I8" s="60">
        <v>1447263</v>
      </c>
      <c r="J8" s="60">
        <v>3080867</v>
      </c>
      <c r="K8" s="60">
        <v>103167</v>
      </c>
      <c r="L8" s="60">
        <v>2838959</v>
      </c>
      <c r="M8" s="60">
        <v>898842</v>
      </c>
      <c r="N8" s="60">
        <v>3840968</v>
      </c>
      <c r="O8" s="60">
        <v>1409822</v>
      </c>
      <c r="P8" s="60">
        <v>1059853</v>
      </c>
      <c r="Q8" s="60">
        <v>3358748</v>
      </c>
      <c r="R8" s="60">
        <v>5828423</v>
      </c>
      <c r="S8" s="60">
        <v>-496012</v>
      </c>
      <c r="T8" s="60">
        <v>1366754</v>
      </c>
      <c r="U8" s="60">
        <v>274662</v>
      </c>
      <c r="V8" s="60">
        <v>1145404</v>
      </c>
      <c r="W8" s="60">
        <v>13895662</v>
      </c>
      <c r="X8" s="60">
        <v>13850520</v>
      </c>
      <c r="Y8" s="60">
        <v>45142</v>
      </c>
      <c r="Z8" s="140">
        <v>0.33</v>
      </c>
      <c r="AA8" s="155">
        <v>14256980</v>
      </c>
    </row>
    <row r="9" spans="1:27" ht="12.75">
      <c r="A9" s="183" t="s">
        <v>105</v>
      </c>
      <c r="B9" s="182"/>
      <c r="C9" s="155">
        <v>7792416</v>
      </c>
      <c r="D9" s="155">
        <v>0</v>
      </c>
      <c r="E9" s="156">
        <v>5379519</v>
      </c>
      <c r="F9" s="60">
        <v>6825112</v>
      </c>
      <c r="G9" s="60">
        <v>31029</v>
      </c>
      <c r="H9" s="60">
        <v>1130117</v>
      </c>
      <c r="I9" s="60">
        <v>511366</v>
      </c>
      <c r="J9" s="60">
        <v>1672512</v>
      </c>
      <c r="K9" s="60">
        <v>0</v>
      </c>
      <c r="L9" s="60">
        <v>1122798</v>
      </c>
      <c r="M9" s="60">
        <v>553403</v>
      </c>
      <c r="N9" s="60">
        <v>1676201</v>
      </c>
      <c r="O9" s="60">
        <v>617517</v>
      </c>
      <c r="P9" s="60">
        <v>671817</v>
      </c>
      <c r="Q9" s="60">
        <v>584237</v>
      </c>
      <c r="R9" s="60">
        <v>1873571</v>
      </c>
      <c r="S9" s="60">
        <v>0</v>
      </c>
      <c r="T9" s="60">
        <v>598675</v>
      </c>
      <c r="U9" s="60">
        <v>618742</v>
      </c>
      <c r="V9" s="60">
        <v>1217417</v>
      </c>
      <c r="W9" s="60">
        <v>6439701</v>
      </c>
      <c r="X9" s="60">
        <v>5379516</v>
      </c>
      <c r="Y9" s="60">
        <v>1060185</v>
      </c>
      <c r="Z9" s="140">
        <v>19.71</v>
      </c>
      <c r="AA9" s="155">
        <v>6825112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168908</v>
      </c>
      <c r="D12" s="155">
        <v>0</v>
      </c>
      <c r="E12" s="156">
        <v>88000</v>
      </c>
      <c r="F12" s="60">
        <v>102078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42462</v>
      </c>
      <c r="M12" s="60">
        <v>0</v>
      </c>
      <c r="N12" s="60">
        <v>42462</v>
      </c>
      <c r="O12" s="60">
        <v>17084</v>
      </c>
      <c r="P12" s="60">
        <v>8541</v>
      </c>
      <c r="Q12" s="60">
        <v>8541</v>
      </c>
      <c r="R12" s="60">
        <v>34166</v>
      </c>
      <c r="S12" s="60">
        <v>8541</v>
      </c>
      <c r="T12" s="60">
        <v>17084</v>
      </c>
      <c r="U12" s="60">
        <v>0</v>
      </c>
      <c r="V12" s="60">
        <v>25625</v>
      </c>
      <c r="W12" s="60">
        <v>102253</v>
      </c>
      <c r="X12" s="60">
        <v>87996</v>
      </c>
      <c r="Y12" s="60">
        <v>14257</v>
      </c>
      <c r="Z12" s="140">
        <v>16.2</v>
      </c>
      <c r="AA12" s="155">
        <v>102078</v>
      </c>
    </row>
    <row r="13" spans="1:27" ht="12.75">
      <c r="A13" s="181" t="s">
        <v>109</v>
      </c>
      <c r="B13" s="185"/>
      <c r="C13" s="155">
        <v>3617095</v>
      </c>
      <c r="D13" s="155">
        <v>0</v>
      </c>
      <c r="E13" s="156">
        <v>2000000</v>
      </c>
      <c r="F13" s="60">
        <v>4800000</v>
      </c>
      <c r="G13" s="60">
        <v>0</v>
      </c>
      <c r="H13" s="60">
        <v>691222</v>
      </c>
      <c r="I13" s="60">
        <v>511858</v>
      </c>
      <c r="J13" s="60">
        <v>1203080</v>
      </c>
      <c r="K13" s="60">
        <v>242051</v>
      </c>
      <c r="L13" s="60">
        <v>187034</v>
      </c>
      <c r="M13" s="60">
        <v>247619</v>
      </c>
      <c r="N13" s="60">
        <v>676704</v>
      </c>
      <c r="O13" s="60">
        <v>958156</v>
      </c>
      <c r="P13" s="60">
        <v>652688</v>
      </c>
      <c r="Q13" s="60">
        <v>410646</v>
      </c>
      <c r="R13" s="60">
        <v>2021490</v>
      </c>
      <c r="S13" s="60">
        <v>1132285</v>
      </c>
      <c r="T13" s="60">
        <v>750322</v>
      </c>
      <c r="U13" s="60">
        <v>234774</v>
      </c>
      <c r="V13" s="60">
        <v>2117381</v>
      </c>
      <c r="W13" s="60">
        <v>6018655</v>
      </c>
      <c r="X13" s="60">
        <v>2000004</v>
      </c>
      <c r="Y13" s="60">
        <v>4018651</v>
      </c>
      <c r="Z13" s="140">
        <v>200.93</v>
      </c>
      <c r="AA13" s="155">
        <v>4800000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80199</v>
      </c>
      <c r="G14" s="60">
        <v>2</v>
      </c>
      <c r="H14" s="60">
        <v>12819</v>
      </c>
      <c r="I14" s="60">
        <v>7205</v>
      </c>
      <c r="J14" s="60">
        <v>20026</v>
      </c>
      <c r="K14" s="60">
        <v>0</v>
      </c>
      <c r="L14" s="60">
        <v>12406</v>
      </c>
      <c r="M14" s="60">
        <v>7201</v>
      </c>
      <c r="N14" s="60">
        <v>19607</v>
      </c>
      <c r="O14" s="60">
        <v>7155</v>
      </c>
      <c r="P14" s="60">
        <v>7156</v>
      </c>
      <c r="Q14" s="60">
        <v>7169</v>
      </c>
      <c r="R14" s="60">
        <v>21480</v>
      </c>
      <c r="S14" s="60">
        <v>7139</v>
      </c>
      <c r="T14" s="60">
        <v>6748</v>
      </c>
      <c r="U14" s="60">
        <v>6687</v>
      </c>
      <c r="V14" s="60">
        <v>20574</v>
      </c>
      <c r="W14" s="60">
        <v>81687</v>
      </c>
      <c r="X14" s="60"/>
      <c r="Y14" s="60">
        <v>81687</v>
      </c>
      <c r="Z14" s="140">
        <v>0</v>
      </c>
      <c r="AA14" s="155">
        <v>80199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340193605</v>
      </c>
      <c r="D19" s="155">
        <v>0</v>
      </c>
      <c r="E19" s="156">
        <v>355019000</v>
      </c>
      <c r="F19" s="60">
        <v>354619000</v>
      </c>
      <c r="G19" s="60">
        <v>144930000</v>
      </c>
      <c r="H19" s="60">
        <v>2156000</v>
      </c>
      <c r="I19" s="60">
        <v>0</v>
      </c>
      <c r="J19" s="60">
        <v>147086000</v>
      </c>
      <c r="K19" s="60">
        <v>955000</v>
      </c>
      <c r="L19" s="60">
        <v>1631000</v>
      </c>
      <c r="M19" s="60">
        <v>117045000</v>
      </c>
      <c r="N19" s="60">
        <v>119631000</v>
      </c>
      <c r="O19" s="60">
        <v>0</v>
      </c>
      <c r="P19" s="60">
        <v>1087000</v>
      </c>
      <c r="Q19" s="60">
        <v>87914500</v>
      </c>
      <c r="R19" s="60">
        <v>89001500</v>
      </c>
      <c r="S19" s="60">
        <v>0</v>
      </c>
      <c r="T19" s="60">
        <v>500</v>
      </c>
      <c r="U19" s="60">
        <v>0</v>
      </c>
      <c r="V19" s="60">
        <v>500</v>
      </c>
      <c r="W19" s="60">
        <v>355719000</v>
      </c>
      <c r="X19" s="60">
        <v>355019004</v>
      </c>
      <c r="Y19" s="60">
        <v>699996</v>
      </c>
      <c r="Z19" s="140">
        <v>0.2</v>
      </c>
      <c r="AA19" s="155">
        <v>354619000</v>
      </c>
    </row>
    <row r="20" spans="1:27" ht="12.75">
      <c r="A20" s="181" t="s">
        <v>35</v>
      </c>
      <c r="B20" s="185"/>
      <c r="C20" s="155">
        <v>4307055</v>
      </c>
      <c r="D20" s="155">
        <v>0</v>
      </c>
      <c r="E20" s="156">
        <v>87707559</v>
      </c>
      <c r="F20" s="54">
        <v>105941250</v>
      </c>
      <c r="G20" s="54">
        <v>62512</v>
      </c>
      <c r="H20" s="54">
        <v>91222</v>
      </c>
      <c r="I20" s="54">
        <v>36697</v>
      </c>
      <c r="J20" s="54">
        <v>190431</v>
      </c>
      <c r="K20" s="54">
        <v>145062</v>
      </c>
      <c r="L20" s="54">
        <v>16702</v>
      </c>
      <c r="M20" s="54">
        <v>24638</v>
      </c>
      <c r="N20" s="54">
        <v>186402</v>
      </c>
      <c r="O20" s="54">
        <v>107279</v>
      </c>
      <c r="P20" s="54">
        <v>67316</v>
      </c>
      <c r="Q20" s="54">
        <v>64353</v>
      </c>
      <c r="R20" s="54">
        <v>238948</v>
      </c>
      <c r="S20" s="54">
        <v>626975</v>
      </c>
      <c r="T20" s="54">
        <v>9450</v>
      </c>
      <c r="U20" s="54">
        <v>57025</v>
      </c>
      <c r="V20" s="54">
        <v>693450</v>
      </c>
      <c r="W20" s="54">
        <v>1309231</v>
      </c>
      <c r="X20" s="54">
        <v>87707556</v>
      </c>
      <c r="Y20" s="54">
        <v>-86398325</v>
      </c>
      <c r="Z20" s="184">
        <v>-98.51</v>
      </c>
      <c r="AA20" s="130">
        <v>105941250</v>
      </c>
    </row>
    <row r="21" spans="1:27" ht="12.75">
      <c r="A21" s="181" t="s">
        <v>115</v>
      </c>
      <c r="B21" s="185"/>
      <c r="C21" s="155">
        <v>83837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373815843</v>
      </c>
      <c r="D22" s="188">
        <f>SUM(D5:D21)</f>
        <v>0</v>
      </c>
      <c r="E22" s="189">
        <f t="shared" si="0"/>
        <v>464044597</v>
      </c>
      <c r="F22" s="190">
        <f t="shared" si="0"/>
        <v>486624619</v>
      </c>
      <c r="G22" s="190">
        <f t="shared" si="0"/>
        <v>144332299</v>
      </c>
      <c r="H22" s="190">
        <f t="shared" si="0"/>
        <v>6406228</v>
      </c>
      <c r="I22" s="190">
        <f t="shared" si="0"/>
        <v>2514389</v>
      </c>
      <c r="J22" s="190">
        <f t="shared" si="0"/>
        <v>153252916</v>
      </c>
      <c r="K22" s="190">
        <f t="shared" si="0"/>
        <v>1445280</v>
      </c>
      <c r="L22" s="190">
        <f t="shared" si="0"/>
        <v>5851361</v>
      </c>
      <c r="M22" s="190">
        <f t="shared" si="0"/>
        <v>118776703</v>
      </c>
      <c r="N22" s="190">
        <f t="shared" si="0"/>
        <v>126073344</v>
      </c>
      <c r="O22" s="190">
        <f t="shared" si="0"/>
        <v>3117013</v>
      </c>
      <c r="P22" s="190">
        <f t="shared" si="0"/>
        <v>3554371</v>
      </c>
      <c r="Q22" s="190">
        <f t="shared" si="0"/>
        <v>92348194</v>
      </c>
      <c r="R22" s="190">
        <f t="shared" si="0"/>
        <v>99019578</v>
      </c>
      <c r="S22" s="190">
        <f t="shared" si="0"/>
        <v>1278928</v>
      </c>
      <c r="T22" s="190">
        <f t="shared" si="0"/>
        <v>2749533</v>
      </c>
      <c r="U22" s="190">
        <f t="shared" si="0"/>
        <v>1191890</v>
      </c>
      <c r="V22" s="190">
        <f t="shared" si="0"/>
        <v>5220351</v>
      </c>
      <c r="W22" s="190">
        <f t="shared" si="0"/>
        <v>383566189</v>
      </c>
      <c r="X22" s="190">
        <f t="shared" si="0"/>
        <v>464044596</v>
      </c>
      <c r="Y22" s="190">
        <f t="shared" si="0"/>
        <v>-80478407</v>
      </c>
      <c r="Z22" s="191">
        <f>+IF(X22&lt;&gt;0,+(Y22/X22)*100,0)</f>
        <v>-17.342817413178107</v>
      </c>
      <c r="AA22" s="188">
        <f>SUM(AA5:AA21)</f>
        <v>486624619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157702023</v>
      </c>
      <c r="D25" s="155">
        <v>0</v>
      </c>
      <c r="E25" s="156">
        <v>153508410</v>
      </c>
      <c r="F25" s="60">
        <v>161954879</v>
      </c>
      <c r="G25" s="60">
        <v>13470349</v>
      </c>
      <c r="H25" s="60">
        <v>13848039</v>
      </c>
      <c r="I25" s="60">
        <v>13759234</v>
      </c>
      <c r="J25" s="60">
        <v>41077622</v>
      </c>
      <c r="K25" s="60">
        <v>23790432</v>
      </c>
      <c r="L25" s="60">
        <v>3414009</v>
      </c>
      <c r="M25" s="60">
        <v>14810153</v>
      </c>
      <c r="N25" s="60">
        <v>42014594</v>
      </c>
      <c r="O25" s="60">
        <v>14334914</v>
      </c>
      <c r="P25" s="60">
        <v>12675165</v>
      </c>
      <c r="Q25" s="60">
        <v>15330769</v>
      </c>
      <c r="R25" s="60">
        <v>42340848</v>
      </c>
      <c r="S25" s="60">
        <v>12611757</v>
      </c>
      <c r="T25" s="60">
        <v>13169976</v>
      </c>
      <c r="U25" s="60">
        <v>14186623</v>
      </c>
      <c r="V25" s="60">
        <v>39968356</v>
      </c>
      <c r="W25" s="60">
        <v>165401420</v>
      </c>
      <c r="X25" s="60">
        <v>153508404</v>
      </c>
      <c r="Y25" s="60">
        <v>11893016</v>
      </c>
      <c r="Z25" s="140">
        <v>7.75</v>
      </c>
      <c r="AA25" s="155">
        <v>161954879</v>
      </c>
    </row>
    <row r="26" spans="1:27" ht="12.75">
      <c r="A26" s="183" t="s">
        <v>38</v>
      </c>
      <c r="B26" s="182"/>
      <c r="C26" s="155">
        <v>6634007</v>
      </c>
      <c r="D26" s="155">
        <v>0</v>
      </c>
      <c r="E26" s="156">
        <v>6400963</v>
      </c>
      <c r="F26" s="60">
        <v>6700963</v>
      </c>
      <c r="G26" s="60">
        <v>531929</v>
      </c>
      <c r="H26" s="60">
        <v>189033</v>
      </c>
      <c r="I26" s="60">
        <v>795078</v>
      </c>
      <c r="J26" s="60">
        <v>1516040</v>
      </c>
      <c r="K26" s="60">
        <v>579869</v>
      </c>
      <c r="L26" s="60">
        <v>576365</v>
      </c>
      <c r="M26" s="60">
        <v>587227</v>
      </c>
      <c r="N26" s="60">
        <v>1743461</v>
      </c>
      <c r="O26" s="60">
        <v>571385</v>
      </c>
      <c r="P26" s="60">
        <v>574364</v>
      </c>
      <c r="Q26" s="60">
        <v>678247</v>
      </c>
      <c r="R26" s="60">
        <v>1823996</v>
      </c>
      <c r="S26" s="60">
        <v>593196</v>
      </c>
      <c r="T26" s="60">
        <v>582614</v>
      </c>
      <c r="U26" s="60">
        <v>565389</v>
      </c>
      <c r="V26" s="60">
        <v>1741199</v>
      </c>
      <c r="W26" s="60">
        <v>6824696</v>
      </c>
      <c r="X26" s="60">
        <v>6400968</v>
      </c>
      <c r="Y26" s="60">
        <v>423728</v>
      </c>
      <c r="Z26" s="140">
        <v>6.62</v>
      </c>
      <c r="AA26" s="155">
        <v>6700963</v>
      </c>
    </row>
    <row r="27" spans="1:27" ht="12.75">
      <c r="A27" s="183" t="s">
        <v>118</v>
      </c>
      <c r="B27" s="182"/>
      <c r="C27" s="155">
        <v>4982056</v>
      </c>
      <c r="D27" s="155">
        <v>0</v>
      </c>
      <c r="E27" s="156">
        <v>3594000</v>
      </c>
      <c r="F27" s="60">
        <v>3594000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3594000</v>
      </c>
      <c r="Y27" s="60">
        <v>-3594000</v>
      </c>
      <c r="Z27" s="140">
        <v>-100</v>
      </c>
      <c r="AA27" s="155">
        <v>3594000</v>
      </c>
    </row>
    <row r="28" spans="1:27" ht="12.75">
      <c r="A28" s="183" t="s">
        <v>39</v>
      </c>
      <c r="B28" s="182"/>
      <c r="C28" s="155">
        <v>53097602</v>
      </c>
      <c r="D28" s="155">
        <v>0</v>
      </c>
      <c r="E28" s="156">
        <v>45760607</v>
      </c>
      <c r="F28" s="60">
        <v>45760607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30622313</v>
      </c>
      <c r="P28" s="60">
        <v>4342637</v>
      </c>
      <c r="Q28" s="60">
        <v>5551304</v>
      </c>
      <c r="R28" s="60">
        <v>40516254</v>
      </c>
      <c r="S28" s="60">
        <v>4492193</v>
      </c>
      <c r="T28" s="60">
        <v>5927689</v>
      </c>
      <c r="U28" s="60">
        <v>5295032</v>
      </c>
      <c r="V28" s="60">
        <v>15714914</v>
      </c>
      <c r="W28" s="60">
        <v>56231168</v>
      </c>
      <c r="X28" s="60">
        <v>45760608</v>
      </c>
      <c r="Y28" s="60">
        <v>10470560</v>
      </c>
      <c r="Z28" s="140">
        <v>22.88</v>
      </c>
      <c r="AA28" s="155">
        <v>45760607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68954292</v>
      </c>
      <c r="D30" s="155">
        <v>0</v>
      </c>
      <c r="E30" s="156">
        <v>79865116</v>
      </c>
      <c r="F30" s="60">
        <v>79865116</v>
      </c>
      <c r="G30" s="60">
        <v>5540759</v>
      </c>
      <c r="H30" s="60">
        <v>11455305</v>
      </c>
      <c r="I30" s="60">
        <v>8732821</v>
      </c>
      <c r="J30" s="60">
        <v>25728885</v>
      </c>
      <c r="K30" s="60">
        <v>6689928</v>
      </c>
      <c r="L30" s="60">
        <v>4647975</v>
      </c>
      <c r="M30" s="60">
        <v>7427050</v>
      </c>
      <c r="N30" s="60">
        <v>18764953</v>
      </c>
      <c r="O30" s="60">
        <v>7895679</v>
      </c>
      <c r="P30" s="60">
        <v>2465337</v>
      </c>
      <c r="Q30" s="60">
        <v>13804118</v>
      </c>
      <c r="R30" s="60">
        <v>24165134</v>
      </c>
      <c r="S30" s="60">
        <v>2568532</v>
      </c>
      <c r="T30" s="60">
        <v>3927960</v>
      </c>
      <c r="U30" s="60">
        <v>5275631</v>
      </c>
      <c r="V30" s="60">
        <v>11772123</v>
      </c>
      <c r="W30" s="60">
        <v>80431095</v>
      </c>
      <c r="X30" s="60">
        <v>79865112</v>
      </c>
      <c r="Y30" s="60">
        <v>565983</v>
      </c>
      <c r="Z30" s="140">
        <v>0.71</v>
      </c>
      <c r="AA30" s="155">
        <v>79865116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45215468</v>
      </c>
      <c r="D32" s="155">
        <v>0</v>
      </c>
      <c r="E32" s="156">
        <v>47699000</v>
      </c>
      <c r="F32" s="60">
        <v>47699000</v>
      </c>
      <c r="G32" s="60">
        <v>2512130</v>
      </c>
      <c r="H32" s="60">
        <v>3318012</v>
      </c>
      <c r="I32" s="60">
        <v>3207875</v>
      </c>
      <c r="J32" s="60">
        <v>9038017</v>
      </c>
      <c r="K32" s="60">
        <v>3391558</v>
      </c>
      <c r="L32" s="60">
        <v>4228935</v>
      </c>
      <c r="M32" s="60">
        <v>2198533</v>
      </c>
      <c r="N32" s="60">
        <v>9819026</v>
      </c>
      <c r="O32" s="60">
        <v>2585606</v>
      </c>
      <c r="P32" s="60">
        <v>3534189</v>
      </c>
      <c r="Q32" s="60">
        <v>2728846</v>
      </c>
      <c r="R32" s="60">
        <v>8848641</v>
      </c>
      <c r="S32" s="60">
        <v>1850239</v>
      </c>
      <c r="T32" s="60">
        <v>2009869</v>
      </c>
      <c r="U32" s="60">
        <v>2783259</v>
      </c>
      <c r="V32" s="60">
        <v>6643367</v>
      </c>
      <c r="W32" s="60">
        <v>34349051</v>
      </c>
      <c r="X32" s="60">
        <v>47699004</v>
      </c>
      <c r="Y32" s="60">
        <v>-13349953</v>
      </c>
      <c r="Z32" s="140">
        <v>-27.99</v>
      </c>
      <c r="AA32" s="155">
        <v>47699000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202136693</v>
      </c>
      <c r="D34" s="155">
        <v>0</v>
      </c>
      <c r="E34" s="156">
        <v>125516504</v>
      </c>
      <c r="F34" s="60">
        <v>134529155</v>
      </c>
      <c r="G34" s="60">
        <v>12367234</v>
      </c>
      <c r="H34" s="60">
        <v>15375764</v>
      </c>
      <c r="I34" s="60">
        <v>20101847</v>
      </c>
      <c r="J34" s="60">
        <v>47844845</v>
      </c>
      <c r="K34" s="60">
        <v>7079596</v>
      </c>
      <c r="L34" s="60">
        <v>19234851</v>
      </c>
      <c r="M34" s="60">
        <v>21091804</v>
      </c>
      <c r="N34" s="60">
        <v>47406251</v>
      </c>
      <c r="O34" s="60">
        <v>10114215</v>
      </c>
      <c r="P34" s="60">
        <v>8377571</v>
      </c>
      <c r="Q34" s="60">
        <v>11535310</v>
      </c>
      <c r="R34" s="60">
        <v>30027096</v>
      </c>
      <c r="S34" s="60">
        <v>15977635</v>
      </c>
      <c r="T34" s="60">
        <v>11309611</v>
      </c>
      <c r="U34" s="60">
        <v>10222320</v>
      </c>
      <c r="V34" s="60">
        <v>37509566</v>
      </c>
      <c r="W34" s="60">
        <v>162787758</v>
      </c>
      <c r="X34" s="60">
        <v>125516508</v>
      </c>
      <c r="Y34" s="60">
        <v>37271250</v>
      </c>
      <c r="Z34" s="140">
        <v>29.69</v>
      </c>
      <c r="AA34" s="155">
        <v>134529155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538722141</v>
      </c>
      <c r="D36" s="188">
        <f>SUM(D25:D35)</f>
        <v>0</v>
      </c>
      <c r="E36" s="189">
        <f t="shared" si="1"/>
        <v>462344600</v>
      </c>
      <c r="F36" s="190">
        <f t="shared" si="1"/>
        <v>480103720</v>
      </c>
      <c r="G36" s="190">
        <f t="shared" si="1"/>
        <v>34422401</v>
      </c>
      <c r="H36" s="190">
        <f t="shared" si="1"/>
        <v>44186153</v>
      </c>
      <c r="I36" s="190">
        <f t="shared" si="1"/>
        <v>46596855</v>
      </c>
      <c r="J36" s="190">
        <f t="shared" si="1"/>
        <v>125205409</v>
      </c>
      <c r="K36" s="190">
        <f t="shared" si="1"/>
        <v>41531383</v>
      </c>
      <c r="L36" s="190">
        <f t="shared" si="1"/>
        <v>32102135</v>
      </c>
      <c r="M36" s="190">
        <f t="shared" si="1"/>
        <v>46114767</v>
      </c>
      <c r="N36" s="190">
        <f t="shared" si="1"/>
        <v>119748285</v>
      </c>
      <c r="O36" s="190">
        <f t="shared" si="1"/>
        <v>66124112</v>
      </c>
      <c r="P36" s="190">
        <f t="shared" si="1"/>
        <v>31969263</v>
      </c>
      <c r="Q36" s="190">
        <f t="shared" si="1"/>
        <v>49628594</v>
      </c>
      <c r="R36" s="190">
        <f t="shared" si="1"/>
        <v>147721969</v>
      </c>
      <c r="S36" s="190">
        <f t="shared" si="1"/>
        <v>38093552</v>
      </c>
      <c r="T36" s="190">
        <f t="shared" si="1"/>
        <v>36927719</v>
      </c>
      <c r="U36" s="190">
        <f t="shared" si="1"/>
        <v>38328254</v>
      </c>
      <c r="V36" s="190">
        <f t="shared" si="1"/>
        <v>113349525</v>
      </c>
      <c r="W36" s="190">
        <f t="shared" si="1"/>
        <v>506025188</v>
      </c>
      <c r="X36" s="190">
        <f t="shared" si="1"/>
        <v>462344604</v>
      </c>
      <c r="Y36" s="190">
        <f t="shared" si="1"/>
        <v>43680584</v>
      </c>
      <c r="Z36" s="191">
        <f>+IF(X36&lt;&gt;0,+(Y36/X36)*100,0)</f>
        <v>9.447624914856798</v>
      </c>
      <c r="AA36" s="188">
        <f>SUM(AA25:AA35)</f>
        <v>480103720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-164906298</v>
      </c>
      <c r="D38" s="199">
        <f>+D22-D36</f>
        <v>0</v>
      </c>
      <c r="E38" s="200">
        <f t="shared" si="2"/>
        <v>1699997</v>
      </c>
      <c r="F38" s="106">
        <f t="shared" si="2"/>
        <v>6520899</v>
      </c>
      <c r="G38" s="106">
        <f t="shared" si="2"/>
        <v>109909898</v>
      </c>
      <c r="H38" s="106">
        <f t="shared" si="2"/>
        <v>-37779925</v>
      </c>
      <c r="I38" s="106">
        <f t="shared" si="2"/>
        <v>-44082466</v>
      </c>
      <c r="J38" s="106">
        <f t="shared" si="2"/>
        <v>28047507</v>
      </c>
      <c r="K38" s="106">
        <f t="shared" si="2"/>
        <v>-40086103</v>
      </c>
      <c r="L38" s="106">
        <f t="shared" si="2"/>
        <v>-26250774</v>
      </c>
      <c r="M38" s="106">
        <f t="shared" si="2"/>
        <v>72661936</v>
      </c>
      <c r="N38" s="106">
        <f t="shared" si="2"/>
        <v>6325059</v>
      </c>
      <c r="O38" s="106">
        <f t="shared" si="2"/>
        <v>-63007099</v>
      </c>
      <c r="P38" s="106">
        <f t="shared" si="2"/>
        <v>-28414892</v>
      </c>
      <c r="Q38" s="106">
        <f t="shared" si="2"/>
        <v>42719600</v>
      </c>
      <c r="R38" s="106">
        <f t="shared" si="2"/>
        <v>-48702391</v>
      </c>
      <c r="S38" s="106">
        <f t="shared" si="2"/>
        <v>-36814624</v>
      </c>
      <c r="T38" s="106">
        <f t="shared" si="2"/>
        <v>-34178186</v>
      </c>
      <c r="U38" s="106">
        <f t="shared" si="2"/>
        <v>-37136364</v>
      </c>
      <c r="V38" s="106">
        <f t="shared" si="2"/>
        <v>-108129174</v>
      </c>
      <c r="W38" s="106">
        <f t="shared" si="2"/>
        <v>-122458999</v>
      </c>
      <c r="X38" s="106">
        <f>IF(F22=F36,0,X22-X36)</f>
        <v>1699992</v>
      </c>
      <c r="Y38" s="106">
        <f t="shared" si="2"/>
        <v>-124158991</v>
      </c>
      <c r="Z38" s="201">
        <f>+IF(X38&lt;&gt;0,+(Y38/X38)*100,0)</f>
        <v>-7303.504428256133</v>
      </c>
      <c r="AA38" s="199">
        <f>+AA22-AA36</f>
        <v>6520899</v>
      </c>
    </row>
    <row r="39" spans="1:27" ht="12.75">
      <c r="A39" s="181" t="s">
        <v>46</v>
      </c>
      <c r="B39" s="185"/>
      <c r="C39" s="155">
        <v>522707443</v>
      </c>
      <c r="D39" s="155">
        <v>0</v>
      </c>
      <c r="E39" s="156">
        <v>437625000</v>
      </c>
      <c r="F39" s="60">
        <v>466869295</v>
      </c>
      <c r="G39" s="60">
        <v>65000000</v>
      </c>
      <c r="H39" s="60">
        <v>54006000</v>
      </c>
      <c r="I39" s="60">
        <v>33850000</v>
      </c>
      <c r="J39" s="60">
        <v>152856000</v>
      </c>
      <c r="K39" s="60">
        <v>86938000</v>
      </c>
      <c r="L39" s="60">
        <v>13169977</v>
      </c>
      <c r="M39" s="60">
        <v>120000000</v>
      </c>
      <c r="N39" s="60">
        <v>220107977</v>
      </c>
      <c r="O39" s="60">
        <v>21815000</v>
      </c>
      <c r="P39" s="60">
        <v>0</v>
      </c>
      <c r="Q39" s="60">
        <v>98916000</v>
      </c>
      <c r="R39" s="60">
        <v>120731000</v>
      </c>
      <c r="S39" s="60">
        <v>0</v>
      </c>
      <c r="T39" s="60">
        <v>13361415</v>
      </c>
      <c r="U39" s="60">
        <v>0</v>
      </c>
      <c r="V39" s="60">
        <v>13361415</v>
      </c>
      <c r="W39" s="60">
        <v>507056392</v>
      </c>
      <c r="X39" s="60">
        <v>437625000</v>
      </c>
      <c r="Y39" s="60">
        <v>69431392</v>
      </c>
      <c r="Z39" s="140">
        <v>15.87</v>
      </c>
      <c r="AA39" s="155">
        <v>466869295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357801145</v>
      </c>
      <c r="D42" s="206">
        <f>SUM(D38:D41)</f>
        <v>0</v>
      </c>
      <c r="E42" s="207">
        <f t="shared" si="3"/>
        <v>439324997</v>
      </c>
      <c r="F42" s="88">
        <f t="shared" si="3"/>
        <v>473390194</v>
      </c>
      <c r="G42" s="88">
        <f t="shared" si="3"/>
        <v>174909898</v>
      </c>
      <c r="H42" s="88">
        <f t="shared" si="3"/>
        <v>16226075</v>
      </c>
      <c r="I42" s="88">
        <f t="shared" si="3"/>
        <v>-10232466</v>
      </c>
      <c r="J42" s="88">
        <f t="shared" si="3"/>
        <v>180903507</v>
      </c>
      <c r="K42" s="88">
        <f t="shared" si="3"/>
        <v>46851897</v>
      </c>
      <c r="L42" s="88">
        <f t="shared" si="3"/>
        <v>-13080797</v>
      </c>
      <c r="M42" s="88">
        <f t="shared" si="3"/>
        <v>192661936</v>
      </c>
      <c r="N42" s="88">
        <f t="shared" si="3"/>
        <v>226433036</v>
      </c>
      <c r="O42" s="88">
        <f t="shared" si="3"/>
        <v>-41192099</v>
      </c>
      <c r="P42" s="88">
        <f t="shared" si="3"/>
        <v>-28414892</v>
      </c>
      <c r="Q42" s="88">
        <f t="shared" si="3"/>
        <v>141635600</v>
      </c>
      <c r="R42" s="88">
        <f t="shared" si="3"/>
        <v>72028609</v>
      </c>
      <c r="S42" s="88">
        <f t="shared" si="3"/>
        <v>-36814624</v>
      </c>
      <c r="T42" s="88">
        <f t="shared" si="3"/>
        <v>-20816771</v>
      </c>
      <c r="U42" s="88">
        <f t="shared" si="3"/>
        <v>-37136364</v>
      </c>
      <c r="V42" s="88">
        <f t="shared" si="3"/>
        <v>-94767759</v>
      </c>
      <c r="W42" s="88">
        <f t="shared" si="3"/>
        <v>384597393</v>
      </c>
      <c r="X42" s="88">
        <f t="shared" si="3"/>
        <v>439324992</v>
      </c>
      <c r="Y42" s="88">
        <f t="shared" si="3"/>
        <v>-54727599</v>
      </c>
      <c r="Z42" s="208">
        <f>+IF(X42&lt;&gt;0,+(Y42/X42)*100,0)</f>
        <v>-12.45720138771436</v>
      </c>
      <c r="AA42" s="206">
        <f>SUM(AA38:AA41)</f>
        <v>473390194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357801145</v>
      </c>
      <c r="D44" s="210">
        <f>+D42-D43</f>
        <v>0</v>
      </c>
      <c r="E44" s="211">
        <f t="shared" si="4"/>
        <v>439324997</v>
      </c>
      <c r="F44" s="77">
        <f t="shared" si="4"/>
        <v>473390194</v>
      </c>
      <c r="G44" s="77">
        <f t="shared" si="4"/>
        <v>174909898</v>
      </c>
      <c r="H44" s="77">
        <f t="shared" si="4"/>
        <v>16226075</v>
      </c>
      <c r="I44" s="77">
        <f t="shared" si="4"/>
        <v>-10232466</v>
      </c>
      <c r="J44" s="77">
        <f t="shared" si="4"/>
        <v>180903507</v>
      </c>
      <c r="K44" s="77">
        <f t="shared" si="4"/>
        <v>46851897</v>
      </c>
      <c r="L44" s="77">
        <f t="shared" si="4"/>
        <v>-13080797</v>
      </c>
      <c r="M44" s="77">
        <f t="shared" si="4"/>
        <v>192661936</v>
      </c>
      <c r="N44" s="77">
        <f t="shared" si="4"/>
        <v>226433036</v>
      </c>
      <c r="O44" s="77">
        <f t="shared" si="4"/>
        <v>-41192099</v>
      </c>
      <c r="P44" s="77">
        <f t="shared" si="4"/>
        <v>-28414892</v>
      </c>
      <c r="Q44" s="77">
        <f t="shared" si="4"/>
        <v>141635600</v>
      </c>
      <c r="R44" s="77">
        <f t="shared" si="4"/>
        <v>72028609</v>
      </c>
      <c r="S44" s="77">
        <f t="shared" si="4"/>
        <v>-36814624</v>
      </c>
      <c r="T44" s="77">
        <f t="shared" si="4"/>
        <v>-20816771</v>
      </c>
      <c r="U44" s="77">
        <f t="shared" si="4"/>
        <v>-37136364</v>
      </c>
      <c r="V44" s="77">
        <f t="shared" si="4"/>
        <v>-94767759</v>
      </c>
      <c r="W44" s="77">
        <f t="shared" si="4"/>
        <v>384597393</v>
      </c>
      <c r="X44" s="77">
        <f t="shared" si="4"/>
        <v>439324992</v>
      </c>
      <c r="Y44" s="77">
        <f t="shared" si="4"/>
        <v>-54727599</v>
      </c>
      <c r="Z44" s="212">
        <f>+IF(X44&lt;&gt;0,+(Y44/X44)*100,0)</f>
        <v>-12.45720138771436</v>
      </c>
      <c r="AA44" s="210">
        <f>+AA42-AA43</f>
        <v>473390194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357801145</v>
      </c>
      <c r="D46" s="206">
        <f>SUM(D44:D45)</f>
        <v>0</v>
      </c>
      <c r="E46" s="207">
        <f t="shared" si="5"/>
        <v>439324997</v>
      </c>
      <c r="F46" s="88">
        <f t="shared" si="5"/>
        <v>473390194</v>
      </c>
      <c r="G46" s="88">
        <f t="shared" si="5"/>
        <v>174909898</v>
      </c>
      <c r="H46" s="88">
        <f t="shared" si="5"/>
        <v>16226075</v>
      </c>
      <c r="I46" s="88">
        <f t="shared" si="5"/>
        <v>-10232466</v>
      </c>
      <c r="J46" s="88">
        <f t="shared" si="5"/>
        <v>180903507</v>
      </c>
      <c r="K46" s="88">
        <f t="shared" si="5"/>
        <v>46851897</v>
      </c>
      <c r="L46" s="88">
        <f t="shared" si="5"/>
        <v>-13080797</v>
      </c>
      <c r="M46" s="88">
        <f t="shared" si="5"/>
        <v>192661936</v>
      </c>
      <c r="N46" s="88">
        <f t="shared" si="5"/>
        <v>226433036</v>
      </c>
      <c r="O46" s="88">
        <f t="shared" si="5"/>
        <v>-41192099</v>
      </c>
      <c r="P46" s="88">
        <f t="shared" si="5"/>
        <v>-28414892</v>
      </c>
      <c r="Q46" s="88">
        <f t="shared" si="5"/>
        <v>141635600</v>
      </c>
      <c r="R46" s="88">
        <f t="shared" si="5"/>
        <v>72028609</v>
      </c>
      <c r="S46" s="88">
        <f t="shared" si="5"/>
        <v>-36814624</v>
      </c>
      <c r="T46" s="88">
        <f t="shared" si="5"/>
        <v>-20816771</v>
      </c>
      <c r="U46" s="88">
        <f t="shared" si="5"/>
        <v>-37136364</v>
      </c>
      <c r="V46" s="88">
        <f t="shared" si="5"/>
        <v>-94767759</v>
      </c>
      <c r="W46" s="88">
        <f t="shared" si="5"/>
        <v>384597393</v>
      </c>
      <c r="X46" s="88">
        <f t="shared" si="5"/>
        <v>439324992</v>
      </c>
      <c r="Y46" s="88">
        <f t="shared" si="5"/>
        <v>-54727599</v>
      </c>
      <c r="Z46" s="208">
        <f>+IF(X46&lt;&gt;0,+(Y46/X46)*100,0)</f>
        <v>-12.45720138771436</v>
      </c>
      <c r="AA46" s="206">
        <f>SUM(AA44:AA45)</f>
        <v>473390194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357801145</v>
      </c>
      <c r="D48" s="217">
        <f>SUM(D46:D47)</f>
        <v>0</v>
      </c>
      <c r="E48" s="218">
        <f t="shared" si="6"/>
        <v>439324997</v>
      </c>
      <c r="F48" s="219">
        <f t="shared" si="6"/>
        <v>473390194</v>
      </c>
      <c r="G48" s="219">
        <f t="shared" si="6"/>
        <v>174909898</v>
      </c>
      <c r="H48" s="220">
        <f t="shared" si="6"/>
        <v>16226075</v>
      </c>
      <c r="I48" s="220">
        <f t="shared" si="6"/>
        <v>-10232466</v>
      </c>
      <c r="J48" s="220">
        <f t="shared" si="6"/>
        <v>180903507</v>
      </c>
      <c r="K48" s="220">
        <f t="shared" si="6"/>
        <v>46851897</v>
      </c>
      <c r="L48" s="220">
        <f t="shared" si="6"/>
        <v>-13080797</v>
      </c>
      <c r="M48" s="219">
        <f t="shared" si="6"/>
        <v>192661936</v>
      </c>
      <c r="N48" s="219">
        <f t="shared" si="6"/>
        <v>226433036</v>
      </c>
      <c r="O48" s="220">
        <f t="shared" si="6"/>
        <v>-41192099</v>
      </c>
      <c r="P48" s="220">
        <f t="shared" si="6"/>
        <v>-28414892</v>
      </c>
      <c r="Q48" s="220">
        <f t="shared" si="6"/>
        <v>141635600</v>
      </c>
      <c r="R48" s="220">
        <f t="shared" si="6"/>
        <v>72028609</v>
      </c>
      <c r="S48" s="220">
        <f t="shared" si="6"/>
        <v>-36814624</v>
      </c>
      <c r="T48" s="219">
        <f t="shared" si="6"/>
        <v>-20816771</v>
      </c>
      <c r="U48" s="219">
        <f t="shared" si="6"/>
        <v>-37136364</v>
      </c>
      <c r="V48" s="220">
        <f t="shared" si="6"/>
        <v>-94767759</v>
      </c>
      <c r="W48" s="220">
        <f t="shared" si="6"/>
        <v>384597393</v>
      </c>
      <c r="X48" s="220">
        <f t="shared" si="6"/>
        <v>439324992</v>
      </c>
      <c r="Y48" s="220">
        <f t="shared" si="6"/>
        <v>-54727599</v>
      </c>
      <c r="Z48" s="221">
        <f>+IF(X48&lt;&gt;0,+(Y48/X48)*100,0)</f>
        <v>-12.45720138771436</v>
      </c>
      <c r="AA48" s="222">
        <f>SUM(AA46:AA47)</f>
        <v>473390194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482209</v>
      </c>
      <c r="D5" s="153">
        <f>SUM(D6:D8)</f>
        <v>0</v>
      </c>
      <c r="E5" s="154">
        <f t="shared" si="0"/>
        <v>1500000</v>
      </c>
      <c r="F5" s="100">
        <f t="shared" si="0"/>
        <v>5300000</v>
      </c>
      <c r="G5" s="100">
        <f t="shared" si="0"/>
        <v>1599</v>
      </c>
      <c r="H5" s="100">
        <f t="shared" si="0"/>
        <v>80391</v>
      </c>
      <c r="I5" s="100">
        <f t="shared" si="0"/>
        <v>1615</v>
      </c>
      <c r="J5" s="100">
        <f t="shared" si="0"/>
        <v>83605</v>
      </c>
      <c r="K5" s="100">
        <f t="shared" si="0"/>
        <v>0</v>
      </c>
      <c r="L5" s="100">
        <f t="shared" si="0"/>
        <v>986054</v>
      </c>
      <c r="M5" s="100">
        <f t="shared" si="0"/>
        <v>700046</v>
      </c>
      <c r="N5" s="100">
        <f t="shared" si="0"/>
        <v>1686100</v>
      </c>
      <c r="O5" s="100">
        <f t="shared" si="0"/>
        <v>191988</v>
      </c>
      <c r="P5" s="100">
        <f t="shared" si="0"/>
        <v>0</v>
      </c>
      <c r="Q5" s="100">
        <f t="shared" si="0"/>
        <v>113762</v>
      </c>
      <c r="R5" s="100">
        <f t="shared" si="0"/>
        <v>305750</v>
      </c>
      <c r="S5" s="100">
        <f t="shared" si="0"/>
        <v>0</v>
      </c>
      <c r="T5" s="100">
        <f t="shared" si="0"/>
        <v>119000</v>
      </c>
      <c r="U5" s="100">
        <f t="shared" si="0"/>
        <v>161031</v>
      </c>
      <c r="V5" s="100">
        <f t="shared" si="0"/>
        <v>280031</v>
      </c>
      <c r="W5" s="100">
        <f t="shared" si="0"/>
        <v>2355486</v>
      </c>
      <c r="X5" s="100">
        <f t="shared" si="0"/>
        <v>1500000</v>
      </c>
      <c r="Y5" s="100">
        <f t="shared" si="0"/>
        <v>855486</v>
      </c>
      <c r="Z5" s="137">
        <f>+IF(X5&lt;&gt;0,+(Y5/X5)*100,0)</f>
        <v>57.0324</v>
      </c>
      <c r="AA5" s="153">
        <f>SUM(AA6:AA8)</f>
        <v>5300000</v>
      </c>
    </row>
    <row r="6" spans="1:27" ht="12.75">
      <c r="A6" s="138" t="s">
        <v>75</v>
      </c>
      <c r="B6" s="136"/>
      <c r="C6" s="155"/>
      <c r="D6" s="155"/>
      <c r="E6" s="156"/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1000000</v>
      </c>
    </row>
    <row r="7" spans="1:27" ht="12.75">
      <c r="A7" s="138" t="s">
        <v>76</v>
      </c>
      <c r="B7" s="136"/>
      <c r="C7" s="157">
        <v>393389</v>
      </c>
      <c r="D7" s="157"/>
      <c r="E7" s="158">
        <v>1500000</v>
      </c>
      <c r="F7" s="159">
        <v>1800000</v>
      </c>
      <c r="G7" s="159">
        <v>1599</v>
      </c>
      <c r="H7" s="159">
        <v>80391</v>
      </c>
      <c r="I7" s="159">
        <v>1615</v>
      </c>
      <c r="J7" s="159">
        <v>83605</v>
      </c>
      <c r="K7" s="159"/>
      <c r="L7" s="159"/>
      <c r="M7" s="159">
        <v>269556</v>
      </c>
      <c r="N7" s="159">
        <v>269556</v>
      </c>
      <c r="O7" s="159">
        <v>191988</v>
      </c>
      <c r="P7" s="159"/>
      <c r="Q7" s="159">
        <v>113762</v>
      </c>
      <c r="R7" s="159">
        <v>305750</v>
      </c>
      <c r="S7" s="159"/>
      <c r="T7" s="159">
        <v>119000</v>
      </c>
      <c r="U7" s="159">
        <v>161031</v>
      </c>
      <c r="V7" s="159">
        <v>280031</v>
      </c>
      <c r="W7" s="159">
        <v>938942</v>
      </c>
      <c r="X7" s="159">
        <v>1500000</v>
      </c>
      <c r="Y7" s="159">
        <v>-561058</v>
      </c>
      <c r="Z7" s="141">
        <v>-37.4</v>
      </c>
      <c r="AA7" s="225">
        <v>1800000</v>
      </c>
    </row>
    <row r="8" spans="1:27" ht="12.75">
      <c r="A8" s="138" t="s">
        <v>77</v>
      </c>
      <c r="B8" s="136"/>
      <c r="C8" s="155">
        <v>88820</v>
      </c>
      <c r="D8" s="155"/>
      <c r="E8" s="156"/>
      <c r="F8" s="60">
        <v>2500000</v>
      </c>
      <c r="G8" s="60"/>
      <c r="H8" s="60"/>
      <c r="I8" s="60"/>
      <c r="J8" s="60"/>
      <c r="K8" s="60"/>
      <c r="L8" s="60">
        <v>986054</v>
      </c>
      <c r="M8" s="60">
        <v>430490</v>
      </c>
      <c r="N8" s="60">
        <v>1416544</v>
      </c>
      <c r="O8" s="60"/>
      <c r="P8" s="60"/>
      <c r="Q8" s="60"/>
      <c r="R8" s="60"/>
      <c r="S8" s="60"/>
      <c r="T8" s="60"/>
      <c r="U8" s="60"/>
      <c r="V8" s="60"/>
      <c r="W8" s="60">
        <v>1416544</v>
      </c>
      <c r="X8" s="60"/>
      <c r="Y8" s="60">
        <v>1416544</v>
      </c>
      <c r="Z8" s="140"/>
      <c r="AA8" s="62">
        <v>2500000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1906085</v>
      </c>
      <c r="D15" s="153">
        <f>SUM(D16:D18)</f>
        <v>0</v>
      </c>
      <c r="E15" s="154">
        <f t="shared" si="2"/>
        <v>2229000</v>
      </c>
      <c r="F15" s="100">
        <f t="shared" si="2"/>
        <v>2229000</v>
      </c>
      <c r="G15" s="100">
        <f t="shared" si="2"/>
        <v>0</v>
      </c>
      <c r="H15" s="100">
        <f t="shared" si="2"/>
        <v>177843</v>
      </c>
      <c r="I15" s="100">
        <f t="shared" si="2"/>
        <v>0</v>
      </c>
      <c r="J15" s="100">
        <f t="shared" si="2"/>
        <v>177843</v>
      </c>
      <c r="K15" s="100">
        <f t="shared" si="2"/>
        <v>0</v>
      </c>
      <c r="L15" s="100">
        <f t="shared" si="2"/>
        <v>157517</v>
      </c>
      <c r="M15" s="100">
        <f t="shared" si="2"/>
        <v>573867</v>
      </c>
      <c r="N15" s="100">
        <f t="shared" si="2"/>
        <v>731384</v>
      </c>
      <c r="O15" s="100">
        <f t="shared" si="2"/>
        <v>174977</v>
      </c>
      <c r="P15" s="100">
        <f t="shared" si="2"/>
        <v>186660</v>
      </c>
      <c r="Q15" s="100">
        <f t="shared" si="2"/>
        <v>0</v>
      </c>
      <c r="R15" s="100">
        <f t="shared" si="2"/>
        <v>361637</v>
      </c>
      <c r="S15" s="100">
        <f t="shared" si="2"/>
        <v>0</v>
      </c>
      <c r="T15" s="100">
        <f t="shared" si="2"/>
        <v>0</v>
      </c>
      <c r="U15" s="100">
        <f t="shared" si="2"/>
        <v>451466</v>
      </c>
      <c r="V15" s="100">
        <f t="shared" si="2"/>
        <v>451466</v>
      </c>
      <c r="W15" s="100">
        <f t="shared" si="2"/>
        <v>1722330</v>
      </c>
      <c r="X15" s="100">
        <f t="shared" si="2"/>
        <v>2229000</v>
      </c>
      <c r="Y15" s="100">
        <f t="shared" si="2"/>
        <v>-506670</v>
      </c>
      <c r="Z15" s="137">
        <f>+IF(X15&lt;&gt;0,+(Y15/X15)*100,0)</f>
        <v>-22.730820995962315</v>
      </c>
      <c r="AA15" s="102">
        <f>SUM(AA16:AA18)</f>
        <v>2229000</v>
      </c>
    </row>
    <row r="16" spans="1:27" ht="12.75">
      <c r="A16" s="138" t="s">
        <v>85</v>
      </c>
      <c r="B16" s="136"/>
      <c r="C16" s="155">
        <v>1906085</v>
      </c>
      <c r="D16" s="155"/>
      <c r="E16" s="156">
        <v>2229000</v>
      </c>
      <c r="F16" s="60">
        <v>2229000</v>
      </c>
      <c r="G16" s="60"/>
      <c r="H16" s="60">
        <v>177843</v>
      </c>
      <c r="I16" s="60"/>
      <c r="J16" s="60">
        <v>177843</v>
      </c>
      <c r="K16" s="60"/>
      <c r="L16" s="60">
        <v>157517</v>
      </c>
      <c r="M16" s="60">
        <v>573867</v>
      </c>
      <c r="N16" s="60">
        <v>731384</v>
      </c>
      <c r="O16" s="60">
        <v>174977</v>
      </c>
      <c r="P16" s="60">
        <v>186660</v>
      </c>
      <c r="Q16" s="60"/>
      <c r="R16" s="60">
        <v>361637</v>
      </c>
      <c r="S16" s="60"/>
      <c r="T16" s="60"/>
      <c r="U16" s="60">
        <v>451466</v>
      </c>
      <c r="V16" s="60">
        <v>451466</v>
      </c>
      <c r="W16" s="60">
        <v>1722330</v>
      </c>
      <c r="X16" s="60">
        <v>2229000</v>
      </c>
      <c r="Y16" s="60">
        <v>-506670</v>
      </c>
      <c r="Z16" s="140">
        <v>-22.73</v>
      </c>
      <c r="AA16" s="62">
        <v>2229000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374201769</v>
      </c>
      <c r="D19" s="153">
        <f>SUM(D20:D23)</f>
        <v>0</v>
      </c>
      <c r="E19" s="154">
        <f t="shared" si="3"/>
        <v>435596000</v>
      </c>
      <c r="F19" s="100">
        <f t="shared" si="3"/>
        <v>465861196</v>
      </c>
      <c r="G19" s="100">
        <f t="shared" si="3"/>
        <v>55219989</v>
      </c>
      <c r="H19" s="100">
        <f t="shared" si="3"/>
        <v>58851617</v>
      </c>
      <c r="I19" s="100">
        <f t="shared" si="3"/>
        <v>47675217</v>
      </c>
      <c r="J19" s="100">
        <f t="shared" si="3"/>
        <v>161746823</v>
      </c>
      <c r="K19" s="100">
        <f t="shared" si="3"/>
        <v>20442728</v>
      </c>
      <c r="L19" s="100">
        <f t="shared" si="3"/>
        <v>39161373</v>
      </c>
      <c r="M19" s="100">
        <f t="shared" si="3"/>
        <v>58869060</v>
      </c>
      <c r="N19" s="100">
        <f t="shared" si="3"/>
        <v>118473161</v>
      </c>
      <c r="O19" s="100">
        <f t="shared" si="3"/>
        <v>14708201</v>
      </c>
      <c r="P19" s="100">
        <f t="shared" si="3"/>
        <v>34063534</v>
      </c>
      <c r="Q19" s="100">
        <f t="shared" si="3"/>
        <v>26448429</v>
      </c>
      <c r="R19" s="100">
        <f t="shared" si="3"/>
        <v>75220164</v>
      </c>
      <c r="S19" s="100">
        <f t="shared" si="3"/>
        <v>26624054</v>
      </c>
      <c r="T19" s="100">
        <f t="shared" si="3"/>
        <v>0</v>
      </c>
      <c r="U19" s="100">
        <f t="shared" si="3"/>
        <v>40024665</v>
      </c>
      <c r="V19" s="100">
        <f t="shared" si="3"/>
        <v>66648719</v>
      </c>
      <c r="W19" s="100">
        <f t="shared" si="3"/>
        <v>422088867</v>
      </c>
      <c r="X19" s="100">
        <f t="shared" si="3"/>
        <v>435596004</v>
      </c>
      <c r="Y19" s="100">
        <f t="shared" si="3"/>
        <v>-13507137</v>
      </c>
      <c r="Z19" s="137">
        <f>+IF(X19&lt;&gt;0,+(Y19/X19)*100,0)</f>
        <v>-3.100840429197326</v>
      </c>
      <c r="AA19" s="102">
        <f>SUM(AA20:AA23)</f>
        <v>465861196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374094053</v>
      </c>
      <c r="D21" s="155"/>
      <c r="E21" s="156">
        <v>435596000</v>
      </c>
      <c r="F21" s="60">
        <v>465861196</v>
      </c>
      <c r="G21" s="60">
        <v>55219989</v>
      </c>
      <c r="H21" s="60">
        <v>58851617</v>
      </c>
      <c r="I21" s="60">
        <v>47675217</v>
      </c>
      <c r="J21" s="60">
        <v>161746823</v>
      </c>
      <c r="K21" s="60">
        <v>20442728</v>
      </c>
      <c r="L21" s="60">
        <v>39161373</v>
      </c>
      <c r="M21" s="60">
        <v>58869060</v>
      </c>
      <c r="N21" s="60">
        <v>118473161</v>
      </c>
      <c r="O21" s="60">
        <v>14708201</v>
      </c>
      <c r="P21" s="60">
        <v>34063534</v>
      </c>
      <c r="Q21" s="60">
        <v>26448429</v>
      </c>
      <c r="R21" s="60">
        <v>75220164</v>
      </c>
      <c r="S21" s="60">
        <v>26624054</v>
      </c>
      <c r="T21" s="60"/>
      <c r="U21" s="60">
        <v>40024665</v>
      </c>
      <c r="V21" s="60">
        <v>66648719</v>
      </c>
      <c r="W21" s="60">
        <v>422088867</v>
      </c>
      <c r="X21" s="60">
        <v>435596004</v>
      </c>
      <c r="Y21" s="60">
        <v>-13507137</v>
      </c>
      <c r="Z21" s="140">
        <v>-3.1</v>
      </c>
      <c r="AA21" s="62">
        <v>465861196</v>
      </c>
    </row>
    <row r="22" spans="1:27" ht="12.75">
      <c r="A22" s="138" t="s">
        <v>91</v>
      </c>
      <c r="B22" s="136"/>
      <c r="C22" s="157">
        <v>107716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376590063</v>
      </c>
      <c r="D25" s="217">
        <f>+D5+D9+D15+D19+D24</f>
        <v>0</v>
      </c>
      <c r="E25" s="230">
        <f t="shared" si="4"/>
        <v>439325000</v>
      </c>
      <c r="F25" s="219">
        <f t="shared" si="4"/>
        <v>473390196</v>
      </c>
      <c r="G25" s="219">
        <f t="shared" si="4"/>
        <v>55221588</v>
      </c>
      <c r="H25" s="219">
        <f t="shared" si="4"/>
        <v>59109851</v>
      </c>
      <c r="I25" s="219">
        <f t="shared" si="4"/>
        <v>47676832</v>
      </c>
      <c r="J25" s="219">
        <f t="shared" si="4"/>
        <v>162008271</v>
      </c>
      <c r="K25" s="219">
        <f t="shared" si="4"/>
        <v>20442728</v>
      </c>
      <c r="L25" s="219">
        <f t="shared" si="4"/>
        <v>40304944</v>
      </c>
      <c r="M25" s="219">
        <f t="shared" si="4"/>
        <v>60142973</v>
      </c>
      <c r="N25" s="219">
        <f t="shared" si="4"/>
        <v>120890645</v>
      </c>
      <c r="O25" s="219">
        <f t="shared" si="4"/>
        <v>15075166</v>
      </c>
      <c r="P25" s="219">
        <f t="shared" si="4"/>
        <v>34250194</v>
      </c>
      <c r="Q25" s="219">
        <f t="shared" si="4"/>
        <v>26562191</v>
      </c>
      <c r="R25" s="219">
        <f t="shared" si="4"/>
        <v>75887551</v>
      </c>
      <c r="S25" s="219">
        <f t="shared" si="4"/>
        <v>26624054</v>
      </c>
      <c r="T25" s="219">
        <f t="shared" si="4"/>
        <v>119000</v>
      </c>
      <c r="U25" s="219">
        <f t="shared" si="4"/>
        <v>40637162</v>
      </c>
      <c r="V25" s="219">
        <f t="shared" si="4"/>
        <v>67380216</v>
      </c>
      <c r="W25" s="219">
        <f t="shared" si="4"/>
        <v>426166683</v>
      </c>
      <c r="X25" s="219">
        <f t="shared" si="4"/>
        <v>439325004</v>
      </c>
      <c r="Y25" s="219">
        <f t="shared" si="4"/>
        <v>-13158321</v>
      </c>
      <c r="Z25" s="231">
        <f>+IF(X25&lt;&gt;0,+(Y25/X25)*100,0)</f>
        <v>-2.9951222626062957</v>
      </c>
      <c r="AA25" s="232">
        <f>+AA5+AA9+AA15+AA19+AA24</f>
        <v>473390196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376000138</v>
      </c>
      <c r="D28" s="155"/>
      <c r="E28" s="156">
        <v>437625000</v>
      </c>
      <c r="F28" s="60">
        <v>466869295</v>
      </c>
      <c r="G28" s="60">
        <v>55219989</v>
      </c>
      <c r="H28" s="60">
        <v>59029460</v>
      </c>
      <c r="I28" s="60">
        <v>47675217</v>
      </c>
      <c r="J28" s="60">
        <v>161924666</v>
      </c>
      <c r="K28" s="60">
        <v>20442728</v>
      </c>
      <c r="L28" s="60">
        <v>39309648</v>
      </c>
      <c r="M28" s="60">
        <v>59442927</v>
      </c>
      <c r="N28" s="60">
        <v>119195303</v>
      </c>
      <c r="O28" s="60">
        <v>14883178</v>
      </c>
      <c r="P28" s="60">
        <v>34250194</v>
      </c>
      <c r="Q28" s="60">
        <v>26448429</v>
      </c>
      <c r="R28" s="60">
        <v>75581801</v>
      </c>
      <c r="S28" s="60">
        <v>26624054</v>
      </c>
      <c r="T28" s="60"/>
      <c r="U28" s="60">
        <v>40476131</v>
      </c>
      <c r="V28" s="60">
        <v>67100185</v>
      </c>
      <c r="W28" s="60">
        <v>423801955</v>
      </c>
      <c r="X28" s="60">
        <v>437625000</v>
      </c>
      <c r="Y28" s="60">
        <v>-13823045</v>
      </c>
      <c r="Z28" s="140">
        <v>-3.16</v>
      </c>
      <c r="AA28" s="155">
        <v>466869295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376000138</v>
      </c>
      <c r="D32" s="210">
        <f>SUM(D28:D31)</f>
        <v>0</v>
      </c>
      <c r="E32" s="211">
        <f t="shared" si="5"/>
        <v>437625000</v>
      </c>
      <c r="F32" s="77">
        <f t="shared" si="5"/>
        <v>466869295</v>
      </c>
      <c r="G32" s="77">
        <f t="shared" si="5"/>
        <v>55219989</v>
      </c>
      <c r="H32" s="77">
        <f t="shared" si="5"/>
        <v>59029460</v>
      </c>
      <c r="I32" s="77">
        <f t="shared" si="5"/>
        <v>47675217</v>
      </c>
      <c r="J32" s="77">
        <f t="shared" si="5"/>
        <v>161924666</v>
      </c>
      <c r="K32" s="77">
        <f t="shared" si="5"/>
        <v>20442728</v>
      </c>
      <c r="L32" s="77">
        <f t="shared" si="5"/>
        <v>39309648</v>
      </c>
      <c r="M32" s="77">
        <f t="shared" si="5"/>
        <v>59442927</v>
      </c>
      <c r="N32" s="77">
        <f t="shared" si="5"/>
        <v>119195303</v>
      </c>
      <c r="O32" s="77">
        <f t="shared" si="5"/>
        <v>14883178</v>
      </c>
      <c r="P32" s="77">
        <f t="shared" si="5"/>
        <v>34250194</v>
      </c>
      <c r="Q32" s="77">
        <f t="shared" si="5"/>
        <v>26448429</v>
      </c>
      <c r="R32" s="77">
        <f t="shared" si="5"/>
        <v>75581801</v>
      </c>
      <c r="S32" s="77">
        <f t="shared" si="5"/>
        <v>26624054</v>
      </c>
      <c r="T32" s="77">
        <f t="shared" si="5"/>
        <v>0</v>
      </c>
      <c r="U32" s="77">
        <f t="shared" si="5"/>
        <v>40476131</v>
      </c>
      <c r="V32" s="77">
        <f t="shared" si="5"/>
        <v>67100185</v>
      </c>
      <c r="W32" s="77">
        <f t="shared" si="5"/>
        <v>423801955</v>
      </c>
      <c r="X32" s="77">
        <f t="shared" si="5"/>
        <v>437625000</v>
      </c>
      <c r="Y32" s="77">
        <f t="shared" si="5"/>
        <v>-13823045</v>
      </c>
      <c r="Z32" s="212">
        <f>+IF(X32&lt;&gt;0,+(Y32/X32)*100,0)</f>
        <v>-3.1586506712367894</v>
      </c>
      <c r="AA32" s="79">
        <f>SUM(AA28:AA31)</f>
        <v>466869295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589925</v>
      </c>
      <c r="D35" s="155"/>
      <c r="E35" s="156">
        <v>1700000</v>
      </c>
      <c r="F35" s="60">
        <v>6520901</v>
      </c>
      <c r="G35" s="60">
        <v>1599</v>
      </c>
      <c r="H35" s="60">
        <v>80391</v>
      </c>
      <c r="I35" s="60">
        <v>1615</v>
      </c>
      <c r="J35" s="60">
        <v>83605</v>
      </c>
      <c r="K35" s="60"/>
      <c r="L35" s="60">
        <v>995296</v>
      </c>
      <c r="M35" s="60">
        <v>700046</v>
      </c>
      <c r="N35" s="60">
        <v>1695342</v>
      </c>
      <c r="O35" s="60">
        <v>191988</v>
      </c>
      <c r="P35" s="60"/>
      <c r="Q35" s="60">
        <v>113762</v>
      </c>
      <c r="R35" s="60">
        <v>305750</v>
      </c>
      <c r="S35" s="60"/>
      <c r="T35" s="60">
        <v>119000</v>
      </c>
      <c r="U35" s="60">
        <v>161031</v>
      </c>
      <c r="V35" s="60">
        <v>280031</v>
      </c>
      <c r="W35" s="60">
        <v>2364728</v>
      </c>
      <c r="X35" s="60">
        <v>1700004</v>
      </c>
      <c r="Y35" s="60">
        <v>664724</v>
      </c>
      <c r="Z35" s="140">
        <v>39.1</v>
      </c>
      <c r="AA35" s="62">
        <v>6520901</v>
      </c>
    </row>
    <row r="36" spans="1:27" ht="12.75">
      <c r="A36" s="238" t="s">
        <v>139</v>
      </c>
      <c r="B36" s="149"/>
      <c r="C36" s="222">
        <f aca="true" t="shared" si="6" ref="C36:Y36">SUM(C32:C35)</f>
        <v>376590063</v>
      </c>
      <c r="D36" s="222">
        <f>SUM(D32:D35)</f>
        <v>0</v>
      </c>
      <c r="E36" s="218">
        <f t="shared" si="6"/>
        <v>439325000</v>
      </c>
      <c r="F36" s="220">
        <f t="shared" si="6"/>
        <v>473390196</v>
      </c>
      <c r="G36" s="220">
        <f t="shared" si="6"/>
        <v>55221588</v>
      </c>
      <c r="H36" s="220">
        <f t="shared" si="6"/>
        <v>59109851</v>
      </c>
      <c r="I36" s="220">
        <f t="shared" si="6"/>
        <v>47676832</v>
      </c>
      <c r="J36" s="220">
        <f t="shared" si="6"/>
        <v>162008271</v>
      </c>
      <c r="K36" s="220">
        <f t="shared" si="6"/>
        <v>20442728</v>
      </c>
      <c r="L36" s="220">
        <f t="shared" si="6"/>
        <v>40304944</v>
      </c>
      <c r="M36" s="220">
        <f t="shared" si="6"/>
        <v>60142973</v>
      </c>
      <c r="N36" s="220">
        <f t="shared" si="6"/>
        <v>120890645</v>
      </c>
      <c r="O36" s="220">
        <f t="shared" si="6"/>
        <v>15075166</v>
      </c>
      <c r="P36" s="220">
        <f t="shared" si="6"/>
        <v>34250194</v>
      </c>
      <c r="Q36" s="220">
        <f t="shared" si="6"/>
        <v>26562191</v>
      </c>
      <c r="R36" s="220">
        <f t="shared" si="6"/>
        <v>75887551</v>
      </c>
      <c r="S36" s="220">
        <f t="shared" si="6"/>
        <v>26624054</v>
      </c>
      <c r="T36" s="220">
        <f t="shared" si="6"/>
        <v>119000</v>
      </c>
      <c r="U36" s="220">
        <f t="shared" si="6"/>
        <v>40637162</v>
      </c>
      <c r="V36" s="220">
        <f t="shared" si="6"/>
        <v>67380216</v>
      </c>
      <c r="W36" s="220">
        <f t="shared" si="6"/>
        <v>426166683</v>
      </c>
      <c r="X36" s="220">
        <f t="shared" si="6"/>
        <v>439325004</v>
      </c>
      <c r="Y36" s="220">
        <f t="shared" si="6"/>
        <v>-13158321</v>
      </c>
      <c r="Z36" s="221">
        <f>+IF(X36&lt;&gt;0,+(Y36/X36)*100,0)</f>
        <v>-2.9951222626062957</v>
      </c>
      <c r="AA36" s="239">
        <f>SUM(AA32:AA35)</f>
        <v>473390196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6000</v>
      </c>
      <c r="D6" s="155"/>
      <c r="E6" s="59">
        <v>53743000</v>
      </c>
      <c r="F6" s="60">
        <v>53743000</v>
      </c>
      <c r="G6" s="60">
        <v>75802420</v>
      </c>
      <c r="H6" s="60">
        <v>43823501</v>
      </c>
      <c r="I6" s="60">
        <v>-8853020</v>
      </c>
      <c r="J6" s="60">
        <v>-8853020</v>
      </c>
      <c r="K6" s="60">
        <v>80178518</v>
      </c>
      <c r="L6" s="60">
        <v>-4888437</v>
      </c>
      <c r="M6" s="60">
        <v>63849056</v>
      </c>
      <c r="N6" s="60">
        <v>63849056</v>
      </c>
      <c r="O6" s="60">
        <v>17804479</v>
      </c>
      <c r="P6" s="60">
        <v>30585285</v>
      </c>
      <c r="Q6" s="60">
        <v>33816273</v>
      </c>
      <c r="R6" s="60">
        <v>33816273</v>
      </c>
      <c r="S6" s="60">
        <v>4309542</v>
      </c>
      <c r="T6" s="60">
        <v>-4221004</v>
      </c>
      <c r="U6" s="60">
        <v>-4221004</v>
      </c>
      <c r="V6" s="60">
        <v>-4221004</v>
      </c>
      <c r="W6" s="60">
        <v>-4221004</v>
      </c>
      <c r="X6" s="60">
        <v>53743000</v>
      </c>
      <c r="Y6" s="60">
        <v>-57964004</v>
      </c>
      <c r="Z6" s="140">
        <v>-107.85</v>
      </c>
      <c r="AA6" s="62">
        <v>53743000</v>
      </c>
    </row>
    <row r="7" spans="1:27" ht="12.7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/>
      <c r="H7" s="60"/>
      <c r="I7" s="60"/>
      <c r="J7" s="60"/>
      <c r="K7" s="60"/>
      <c r="L7" s="60"/>
      <c r="M7" s="60">
        <v>90000000</v>
      </c>
      <c r="N7" s="60">
        <v>90000000</v>
      </c>
      <c r="O7" s="60">
        <v>90000000</v>
      </c>
      <c r="P7" s="60"/>
      <c r="Q7" s="60"/>
      <c r="R7" s="60"/>
      <c r="S7" s="60"/>
      <c r="T7" s="60"/>
      <c r="U7" s="60"/>
      <c r="V7" s="60"/>
      <c r="W7" s="60"/>
      <c r="X7" s="60">
        <v>30000000</v>
      </c>
      <c r="Y7" s="60">
        <v>-30000000</v>
      </c>
      <c r="Z7" s="140">
        <v>-100</v>
      </c>
      <c r="AA7" s="62">
        <v>30000000</v>
      </c>
    </row>
    <row r="8" spans="1:27" ht="12.75">
      <c r="A8" s="249" t="s">
        <v>145</v>
      </c>
      <c r="B8" s="182"/>
      <c r="C8" s="155">
        <v>12198988</v>
      </c>
      <c r="D8" s="155"/>
      <c r="E8" s="59">
        <v>60000000</v>
      </c>
      <c r="F8" s="60">
        <v>60000000</v>
      </c>
      <c r="G8" s="60">
        <v>-1290375</v>
      </c>
      <c r="H8" s="60">
        <v>839569</v>
      </c>
      <c r="I8" s="60">
        <v>-1991677</v>
      </c>
      <c r="J8" s="60">
        <v>-1991677</v>
      </c>
      <c r="K8" s="60">
        <v>-175765</v>
      </c>
      <c r="L8" s="60">
        <v>-4189512</v>
      </c>
      <c r="M8" s="60">
        <v>5481880</v>
      </c>
      <c r="N8" s="60">
        <v>5481880</v>
      </c>
      <c r="O8" s="60">
        <v>8624869</v>
      </c>
      <c r="P8" s="60">
        <v>-706443</v>
      </c>
      <c r="Q8" s="60">
        <v>2582873</v>
      </c>
      <c r="R8" s="60">
        <v>2582873</v>
      </c>
      <c r="S8" s="60">
        <v>1205523</v>
      </c>
      <c r="T8" s="60">
        <v>899809</v>
      </c>
      <c r="U8" s="60">
        <v>899809</v>
      </c>
      <c r="V8" s="60">
        <v>899809</v>
      </c>
      <c r="W8" s="60">
        <v>899809</v>
      </c>
      <c r="X8" s="60">
        <v>60000000</v>
      </c>
      <c r="Y8" s="60">
        <v>-59100191</v>
      </c>
      <c r="Z8" s="140">
        <v>-98.5</v>
      </c>
      <c r="AA8" s="62">
        <v>60000000</v>
      </c>
    </row>
    <row r="9" spans="1:27" ht="12.75">
      <c r="A9" s="249" t="s">
        <v>146</v>
      </c>
      <c r="B9" s="182"/>
      <c r="C9" s="155">
        <v>34393453</v>
      </c>
      <c r="D9" s="155"/>
      <c r="E9" s="59">
        <v>5000000</v>
      </c>
      <c r="F9" s="60">
        <v>5000000</v>
      </c>
      <c r="G9" s="60">
        <v>-13875054</v>
      </c>
      <c r="H9" s="60">
        <v>-14009054</v>
      </c>
      <c r="I9" s="60">
        <v>9840643</v>
      </c>
      <c r="J9" s="60">
        <v>9840643</v>
      </c>
      <c r="K9" s="60"/>
      <c r="L9" s="60">
        <v>-3375041</v>
      </c>
      <c r="M9" s="60">
        <v>3343587</v>
      </c>
      <c r="N9" s="60">
        <v>3343587</v>
      </c>
      <c r="O9" s="60">
        <v>15431539</v>
      </c>
      <c r="P9" s="60">
        <v>-11907</v>
      </c>
      <c r="Q9" s="60">
        <v>-187044</v>
      </c>
      <c r="R9" s="60">
        <v>-187044</v>
      </c>
      <c r="S9" s="60">
        <v>-2956</v>
      </c>
      <c r="T9" s="60">
        <v>20098</v>
      </c>
      <c r="U9" s="60">
        <v>20098</v>
      </c>
      <c r="V9" s="60">
        <v>20098</v>
      </c>
      <c r="W9" s="60">
        <v>20098</v>
      </c>
      <c r="X9" s="60">
        <v>5000000</v>
      </c>
      <c r="Y9" s="60">
        <v>-4979902</v>
      </c>
      <c r="Z9" s="140">
        <v>-99.6</v>
      </c>
      <c r="AA9" s="62">
        <v>5000000</v>
      </c>
    </row>
    <row r="10" spans="1:27" ht="12.75">
      <c r="A10" s="249" t="s">
        <v>147</v>
      </c>
      <c r="B10" s="182"/>
      <c r="C10" s="155"/>
      <c r="D10" s="155"/>
      <c r="E10" s="59">
        <v>1700000</v>
      </c>
      <c r="F10" s="60">
        <v>1700000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1700000</v>
      </c>
      <c r="Y10" s="159">
        <v>-1700000</v>
      </c>
      <c r="Z10" s="141">
        <v>-100</v>
      </c>
      <c r="AA10" s="225">
        <v>1700000</v>
      </c>
    </row>
    <row r="11" spans="1:27" ht="12.75">
      <c r="A11" s="249" t="s">
        <v>148</v>
      </c>
      <c r="B11" s="182"/>
      <c r="C11" s="155">
        <v>4066850</v>
      </c>
      <c r="D11" s="155"/>
      <c r="E11" s="59">
        <v>3500000</v>
      </c>
      <c r="F11" s="60">
        <v>3500000</v>
      </c>
      <c r="G11" s="60">
        <v>-7889</v>
      </c>
      <c r="H11" s="60">
        <v>-6194</v>
      </c>
      <c r="I11" s="60">
        <v>31406</v>
      </c>
      <c r="J11" s="60">
        <v>31406</v>
      </c>
      <c r="K11" s="60">
        <v>-28984</v>
      </c>
      <c r="L11" s="60">
        <v>58597</v>
      </c>
      <c r="M11" s="60">
        <v>693416</v>
      </c>
      <c r="N11" s="60">
        <v>693416</v>
      </c>
      <c r="O11" s="60">
        <v>4285508</v>
      </c>
      <c r="P11" s="60">
        <v>-151510</v>
      </c>
      <c r="Q11" s="60">
        <v>-10583</v>
      </c>
      <c r="R11" s="60">
        <v>-10583</v>
      </c>
      <c r="S11" s="60">
        <v>-17939</v>
      </c>
      <c r="T11" s="60">
        <v>95473</v>
      </c>
      <c r="U11" s="60">
        <v>95473</v>
      </c>
      <c r="V11" s="60">
        <v>95473</v>
      </c>
      <c r="W11" s="60">
        <v>95473</v>
      </c>
      <c r="X11" s="60">
        <v>3500000</v>
      </c>
      <c r="Y11" s="60">
        <v>-3404527</v>
      </c>
      <c r="Z11" s="140">
        <v>-97.27</v>
      </c>
      <c r="AA11" s="62">
        <v>3500000</v>
      </c>
    </row>
    <row r="12" spans="1:27" ht="12.75">
      <c r="A12" s="250" t="s">
        <v>56</v>
      </c>
      <c r="B12" s="251"/>
      <c r="C12" s="168">
        <f aca="true" t="shared" si="0" ref="C12:Y12">SUM(C6:C11)</f>
        <v>50665291</v>
      </c>
      <c r="D12" s="168">
        <f>SUM(D6:D11)</f>
        <v>0</v>
      </c>
      <c r="E12" s="72">
        <f t="shared" si="0"/>
        <v>153943000</v>
      </c>
      <c r="F12" s="73">
        <f t="shared" si="0"/>
        <v>153943000</v>
      </c>
      <c r="G12" s="73">
        <f t="shared" si="0"/>
        <v>60629102</v>
      </c>
      <c r="H12" s="73">
        <f t="shared" si="0"/>
        <v>30647822</v>
      </c>
      <c r="I12" s="73">
        <f t="shared" si="0"/>
        <v>-972648</v>
      </c>
      <c r="J12" s="73">
        <f t="shared" si="0"/>
        <v>-972648</v>
      </c>
      <c r="K12" s="73">
        <f t="shared" si="0"/>
        <v>79973769</v>
      </c>
      <c r="L12" s="73">
        <f t="shared" si="0"/>
        <v>-12394393</v>
      </c>
      <c r="M12" s="73">
        <f t="shared" si="0"/>
        <v>163367939</v>
      </c>
      <c r="N12" s="73">
        <f t="shared" si="0"/>
        <v>163367939</v>
      </c>
      <c r="O12" s="73">
        <f t="shared" si="0"/>
        <v>136146395</v>
      </c>
      <c r="P12" s="73">
        <f t="shared" si="0"/>
        <v>29715425</v>
      </c>
      <c r="Q12" s="73">
        <f t="shared" si="0"/>
        <v>36201519</v>
      </c>
      <c r="R12" s="73">
        <f t="shared" si="0"/>
        <v>36201519</v>
      </c>
      <c r="S12" s="73">
        <f t="shared" si="0"/>
        <v>5494170</v>
      </c>
      <c r="T12" s="73">
        <f t="shared" si="0"/>
        <v>-3205624</v>
      </c>
      <c r="U12" s="73">
        <f t="shared" si="0"/>
        <v>-3205624</v>
      </c>
      <c r="V12" s="73">
        <f t="shared" si="0"/>
        <v>-3205624</v>
      </c>
      <c r="W12" s="73">
        <f t="shared" si="0"/>
        <v>-3205624</v>
      </c>
      <c r="X12" s="73">
        <f t="shared" si="0"/>
        <v>153943000</v>
      </c>
      <c r="Y12" s="73">
        <f t="shared" si="0"/>
        <v>-157148624</v>
      </c>
      <c r="Z12" s="170">
        <f>+IF(X12&lt;&gt;0,+(Y12/X12)*100,0)</f>
        <v>-102.0823447639711</v>
      </c>
      <c r="AA12" s="74">
        <f>SUM(AA6:AA11)</f>
        <v>153943000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6229693</v>
      </c>
      <c r="D15" s="155"/>
      <c r="E15" s="59">
        <v>3300000</v>
      </c>
      <c r="F15" s="60">
        <v>3300000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3300000</v>
      </c>
      <c r="Y15" s="60">
        <v>-3300000</v>
      </c>
      <c r="Z15" s="140">
        <v>-100</v>
      </c>
      <c r="AA15" s="62">
        <v>3300000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75000000</v>
      </c>
      <c r="H16" s="159">
        <v>60000000</v>
      </c>
      <c r="I16" s="159">
        <v>-30000000</v>
      </c>
      <c r="J16" s="60">
        <v>-30000000</v>
      </c>
      <c r="K16" s="159">
        <v>-30000000</v>
      </c>
      <c r="L16" s="159">
        <v>-30000000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>
        <v>30000000</v>
      </c>
      <c r="Q17" s="60">
        <v>90000000</v>
      </c>
      <c r="R17" s="60">
        <v>90000000</v>
      </c>
      <c r="S17" s="60">
        <v>50000000</v>
      </c>
      <c r="T17" s="60">
        <v>-70000000</v>
      </c>
      <c r="U17" s="60">
        <v>-70000000</v>
      </c>
      <c r="V17" s="60">
        <v>-70000000</v>
      </c>
      <c r="W17" s="60">
        <v>-70000000</v>
      </c>
      <c r="X17" s="60"/>
      <c r="Y17" s="60">
        <v>-70000000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2579189307</v>
      </c>
      <c r="D19" s="155"/>
      <c r="E19" s="59">
        <v>3613715815</v>
      </c>
      <c r="F19" s="60">
        <v>3647781011</v>
      </c>
      <c r="G19" s="60"/>
      <c r="H19" s="60"/>
      <c r="I19" s="60"/>
      <c r="J19" s="60"/>
      <c r="K19" s="60"/>
      <c r="L19" s="60"/>
      <c r="M19" s="60"/>
      <c r="N19" s="60"/>
      <c r="O19" s="60">
        <v>2550122668</v>
      </c>
      <c r="P19" s="60">
        <v>4341766</v>
      </c>
      <c r="Q19" s="60">
        <v>72620855</v>
      </c>
      <c r="R19" s="60">
        <v>72620855</v>
      </c>
      <c r="S19" s="60">
        <v>3490800</v>
      </c>
      <c r="T19" s="60">
        <v>79423621</v>
      </c>
      <c r="U19" s="60">
        <v>79423621</v>
      </c>
      <c r="V19" s="60">
        <v>79423621</v>
      </c>
      <c r="W19" s="60">
        <v>79423621</v>
      </c>
      <c r="X19" s="60">
        <v>3647781011</v>
      </c>
      <c r="Y19" s="60">
        <v>-3568357390</v>
      </c>
      <c r="Z19" s="140">
        <v>-97.82</v>
      </c>
      <c r="AA19" s="62">
        <v>3647781011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404222</v>
      </c>
      <c r="D22" s="155"/>
      <c r="E22" s="59">
        <v>400000</v>
      </c>
      <c r="F22" s="60">
        <v>400000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400000</v>
      </c>
      <c r="Y22" s="60">
        <v>-400000</v>
      </c>
      <c r="Z22" s="140">
        <v>-100</v>
      </c>
      <c r="AA22" s="62">
        <v>400000</v>
      </c>
    </row>
    <row r="23" spans="1:27" ht="12.75">
      <c r="A23" s="249" t="s">
        <v>158</v>
      </c>
      <c r="B23" s="182"/>
      <c r="C23" s="155">
        <v>1151452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2586974674</v>
      </c>
      <c r="D24" s="168">
        <f>SUM(D15:D23)</f>
        <v>0</v>
      </c>
      <c r="E24" s="76">
        <f t="shared" si="1"/>
        <v>3617415815</v>
      </c>
      <c r="F24" s="77">
        <f t="shared" si="1"/>
        <v>3651481011</v>
      </c>
      <c r="G24" s="77">
        <f t="shared" si="1"/>
        <v>75000000</v>
      </c>
      <c r="H24" s="77">
        <f t="shared" si="1"/>
        <v>60000000</v>
      </c>
      <c r="I24" s="77">
        <f t="shared" si="1"/>
        <v>-30000000</v>
      </c>
      <c r="J24" s="77">
        <f t="shared" si="1"/>
        <v>-30000000</v>
      </c>
      <c r="K24" s="77">
        <f t="shared" si="1"/>
        <v>-30000000</v>
      </c>
      <c r="L24" s="77">
        <f t="shared" si="1"/>
        <v>-30000000</v>
      </c>
      <c r="M24" s="77">
        <f t="shared" si="1"/>
        <v>0</v>
      </c>
      <c r="N24" s="77">
        <f t="shared" si="1"/>
        <v>0</v>
      </c>
      <c r="O24" s="77">
        <f t="shared" si="1"/>
        <v>2550122668</v>
      </c>
      <c r="P24" s="77">
        <f t="shared" si="1"/>
        <v>34341766</v>
      </c>
      <c r="Q24" s="77">
        <f t="shared" si="1"/>
        <v>162620855</v>
      </c>
      <c r="R24" s="77">
        <f t="shared" si="1"/>
        <v>162620855</v>
      </c>
      <c r="S24" s="77">
        <f t="shared" si="1"/>
        <v>53490800</v>
      </c>
      <c r="T24" s="77">
        <f t="shared" si="1"/>
        <v>9423621</v>
      </c>
      <c r="U24" s="77">
        <f t="shared" si="1"/>
        <v>9423621</v>
      </c>
      <c r="V24" s="77">
        <f t="shared" si="1"/>
        <v>9423621</v>
      </c>
      <c r="W24" s="77">
        <f t="shared" si="1"/>
        <v>9423621</v>
      </c>
      <c r="X24" s="77">
        <f t="shared" si="1"/>
        <v>3651481011</v>
      </c>
      <c r="Y24" s="77">
        <f t="shared" si="1"/>
        <v>-3642057390</v>
      </c>
      <c r="Z24" s="212">
        <f>+IF(X24&lt;&gt;0,+(Y24/X24)*100,0)</f>
        <v>-99.74192331901463</v>
      </c>
      <c r="AA24" s="79">
        <f>SUM(AA15:AA23)</f>
        <v>3651481011</v>
      </c>
    </row>
    <row r="25" spans="1:27" ht="12.75">
      <c r="A25" s="250" t="s">
        <v>159</v>
      </c>
      <c r="B25" s="251"/>
      <c r="C25" s="168">
        <f aca="true" t="shared" si="2" ref="C25:Y25">+C12+C24</f>
        <v>2637639965</v>
      </c>
      <c r="D25" s="168">
        <f>+D12+D24</f>
        <v>0</v>
      </c>
      <c r="E25" s="72">
        <f t="shared" si="2"/>
        <v>3771358815</v>
      </c>
      <c r="F25" s="73">
        <f t="shared" si="2"/>
        <v>3805424011</v>
      </c>
      <c r="G25" s="73">
        <f t="shared" si="2"/>
        <v>135629102</v>
      </c>
      <c r="H25" s="73">
        <f t="shared" si="2"/>
        <v>90647822</v>
      </c>
      <c r="I25" s="73">
        <f t="shared" si="2"/>
        <v>-30972648</v>
      </c>
      <c r="J25" s="73">
        <f t="shared" si="2"/>
        <v>-30972648</v>
      </c>
      <c r="K25" s="73">
        <f t="shared" si="2"/>
        <v>49973769</v>
      </c>
      <c r="L25" s="73">
        <f t="shared" si="2"/>
        <v>-42394393</v>
      </c>
      <c r="M25" s="73">
        <f t="shared" si="2"/>
        <v>163367939</v>
      </c>
      <c r="N25" s="73">
        <f t="shared" si="2"/>
        <v>163367939</v>
      </c>
      <c r="O25" s="73">
        <f t="shared" si="2"/>
        <v>2686269063</v>
      </c>
      <c r="P25" s="73">
        <f t="shared" si="2"/>
        <v>64057191</v>
      </c>
      <c r="Q25" s="73">
        <f t="shared" si="2"/>
        <v>198822374</v>
      </c>
      <c r="R25" s="73">
        <f t="shared" si="2"/>
        <v>198822374</v>
      </c>
      <c r="S25" s="73">
        <f t="shared" si="2"/>
        <v>58984970</v>
      </c>
      <c r="T25" s="73">
        <f t="shared" si="2"/>
        <v>6217997</v>
      </c>
      <c r="U25" s="73">
        <f t="shared" si="2"/>
        <v>6217997</v>
      </c>
      <c r="V25" s="73">
        <f t="shared" si="2"/>
        <v>6217997</v>
      </c>
      <c r="W25" s="73">
        <f t="shared" si="2"/>
        <v>6217997</v>
      </c>
      <c r="X25" s="73">
        <f t="shared" si="2"/>
        <v>3805424011</v>
      </c>
      <c r="Y25" s="73">
        <f t="shared" si="2"/>
        <v>-3799206014</v>
      </c>
      <c r="Z25" s="170">
        <f>+IF(X25&lt;&gt;0,+(Y25/X25)*100,0)</f>
        <v>-99.83660173000364</v>
      </c>
      <c r="AA25" s="74">
        <f>+AA12+AA24</f>
        <v>3805424011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33437872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3334106</v>
      </c>
      <c r="D31" s="155"/>
      <c r="E31" s="59">
        <v>5000000</v>
      </c>
      <c r="F31" s="60">
        <v>5000000</v>
      </c>
      <c r="G31" s="60">
        <v>-700</v>
      </c>
      <c r="H31" s="60">
        <v>250</v>
      </c>
      <c r="I31" s="60">
        <v>1002</v>
      </c>
      <c r="J31" s="60">
        <v>1002</v>
      </c>
      <c r="K31" s="60">
        <v>89</v>
      </c>
      <c r="L31" s="60">
        <v>7179</v>
      </c>
      <c r="M31" s="60">
        <v>385164</v>
      </c>
      <c r="N31" s="60">
        <v>385164</v>
      </c>
      <c r="O31" s="60">
        <v>3702394</v>
      </c>
      <c r="P31" s="60">
        <v>2942</v>
      </c>
      <c r="Q31" s="60">
        <v>-394</v>
      </c>
      <c r="R31" s="60">
        <v>-394</v>
      </c>
      <c r="S31" s="60">
        <v>944</v>
      </c>
      <c r="T31" s="60">
        <v>181</v>
      </c>
      <c r="U31" s="60">
        <v>181</v>
      </c>
      <c r="V31" s="60">
        <v>181</v>
      </c>
      <c r="W31" s="60">
        <v>181</v>
      </c>
      <c r="X31" s="60">
        <v>5000000</v>
      </c>
      <c r="Y31" s="60">
        <v>-4999819</v>
      </c>
      <c r="Z31" s="140">
        <v>-100</v>
      </c>
      <c r="AA31" s="62">
        <v>5000000</v>
      </c>
    </row>
    <row r="32" spans="1:27" ht="12.75">
      <c r="A32" s="249" t="s">
        <v>164</v>
      </c>
      <c r="B32" s="182"/>
      <c r="C32" s="155">
        <v>73651276</v>
      </c>
      <c r="D32" s="155"/>
      <c r="E32" s="59">
        <v>61000000</v>
      </c>
      <c r="F32" s="60">
        <v>61000000</v>
      </c>
      <c r="G32" s="60">
        <v>9651647</v>
      </c>
      <c r="H32" s="60">
        <v>3078257</v>
      </c>
      <c r="I32" s="60">
        <v>6172344</v>
      </c>
      <c r="J32" s="60">
        <v>6172344</v>
      </c>
      <c r="K32" s="60">
        <v>7859161</v>
      </c>
      <c r="L32" s="60">
        <v>-7483282</v>
      </c>
      <c r="M32" s="60">
        <v>8007654</v>
      </c>
      <c r="N32" s="60">
        <v>8007654</v>
      </c>
      <c r="O32" s="60">
        <v>-15509290</v>
      </c>
      <c r="P32" s="60">
        <v>-1347230</v>
      </c>
      <c r="Q32" s="60">
        <v>70122755</v>
      </c>
      <c r="R32" s="60">
        <v>70122755</v>
      </c>
      <c r="S32" s="60">
        <v>-2489116</v>
      </c>
      <c r="T32" s="60">
        <v>70632209</v>
      </c>
      <c r="U32" s="60">
        <v>70632209</v>
      </c>
      <c r="V32" s="60">
        <v>70632209</v>
      </c>
      <c r="W32" s="60">
        <v>70632209</v>
      </c>
      <c r="X32" s="60">
        <v>61000000</v>
      </c>
      <c r="Y32" s="60">
        <v>9632209</v>
      </c>
      <c r="Z32" s="140">
        <v>15.79</v>
      </c>
      <c r="AA32" s="62">
        <v>61000000</v>
      </c>
    </row>
    <row r="33" spans="1:27" ht="12.75">
      <c r="A33" s="249" t="s">
        <v>165</v>
      </c>
      <c r="B33" s="182"/>
      <c r="C33" s="155">
        <v>10554390</v>
      </c>
      <c r="D33" s="155"/>
      <c r="E33" s="59">
        <v>2500000</v>
      </c>
      <c r="F33" s="60">
        <v>2500000</v>
      </c>
      <c r="G33" s="60"/>
      <c r="H33" s="60">
        <v>-2027024</v>
      </c>
      <c r="I33" s="60"/>
      <c r="J33" s="60"/>
      <c r="K33" s="60">
        <v>13760665</v>
      </c>
      <c r="L33" s="60">
        <v>-18429338</v>
      </c>
      <c r="M33" s="60"/>
      <c r="N33" s="60"/>
      <c r="O33" s="60">
        <v>19560000</v>
      </c>
      <c r="P33" s="60">
        <v>5568381</v>
      </c>
      <c r="Q33" s="60">
        <v>8206953</v>
      </c>
      <c r="R33" s="60">
        <v>8206953</v>
      </c>
      <c r="S33" s="60">
        <v>723312</v>
      </c>
      <c r="T33" s="60">
        <v>-3042685</v>
      </c>
      <c r="U33" s="60">
        <v>-3042685</v>
      </c>
      <c r="V33" s="60">
        <v>-3042685</v>
      </c>
      <c r="W33" s="60">
        <v>-3042685</v>
      </c>
      <c r="X33" s="60">
        <v>2500000</v>
      </c>
      <c r="Y33" s="60">
        <v>-5542685</v>
      </c>
      <c r="Z33" s="140">
        <v>-221.71</v>
      </c>
      <c r="AA33" s="62">
        <v>2500000</v>
      </c>
    </row>
    <row r="34" spans="1:27" ht="12.75">
      <c r="A34" s="250" t="s">
        <v>58</v>
      </c>
      <c r="B34" s="251"/>
      <c r="C34" s="168">
        <f aca="true" t="shared" si="3" ref="C34:Y34">SUM(C29:C33)</f>
        <v>120977644</v>
      </c>
      <c r="D34" s="168">
        <f>SUM(D29:D33)</f>
        <v>0</v>
      </c>
      <c r="E34" s="72">
        <f t="shared" si="3"/>
        <v>68500000</v>
      </c>
      <c r="F34" s="73">
        <f t="shared" si="3"/>
        <v>68500000</v>
      </c>
      <c r="G34" s="73">
        <f t="shared" si="3"/>
        <v>9650947</v>
      </c>
      <c r="H34" s="73">
        <f t="shared" si="3"/>
        <v>1051483</v>
      </c>
      <c r="I34" s="73">
        <f t="shared" si="3"/>
        <v>6173346</v>
      </c>
      <c r="J34" s="73">
        <f t="shared" si="3"/>
        <v>6173346</v>
      </c>
      <c r="K34" s="73">
        <f t="shared" si="3"/>
        <v>21619915</v>
      </c>
      <c r="L34" s="73">
        <f t="shared" si="3"/>
        <v>-25905441</v>
      </c>
      <c r="M34" s="73">
        <f t="shared" si="3"/>
        <v>8392818</v>
      </c>
      <c r="N34" s="73">
        <f t="shared" si="3"/>
        <v>8392818</v>
      </c>
      <c r="O34" s="73">
        <f t="shared" si="3"/>
        <v>7753104</v>
      </c>
      <c r="P34" s="73">
        <f t="shared" si="3"/>
        <v>4224093</v>
      </c>
      <c r="Q34" s="73">
        <f t="shared" si="3"/>
        <v>78329314</v>
      </c>
      <c r="R34" s="73">
        <f t="shared" si="3"/>
        <v>78329314</v>
      </c>
      <c r="S34" s="73">
        <f t="shared" si="3"/>
        <v>-1764860</v>
      </c>
      <c r="T34" s="73">
        <f t="shared" si="3"/>
        <v>67589705</v>
      </c>
      <c r="U34" s="73">
        <f t="shared" si="3"/>
        <v>67589705</v>
      </c>
      <c r="V34" s="73">
        <f t="shared" si="3"/>
        <v>67589705</v>
      </c>
      <c r="W34" s="73">
        <f t="shared" si="3"/>
        <v>67589705</v>
      </c>
      <c r="X34" s="73">
        <f t="shared" si="3"/>
        <v>68500000</v>
      </c>
      <c r="Y34" s="73">
        <f t="shared" si="3"/>
        <v>-910295</v>
      </c>
      <c r="Z34" s="170">
        <f>+IF(X34&lt;&gt;0,+(Y34/X34)*100,0)</f>
        <v>-1.3288978102189781</v>
      </c>
      <c r="AA34" s="74">
        <f>SUM(AA29:AA33)</f>
        <v>68500000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2420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19560000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19562420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140540064</v>
      </c>
      <c r="D40" s="168">
        <f>+D34+D39</f>
        <v>0</v>
      </c>
      <c r="E40" s="72">
        <f t="shared" si="5"/>
        <v>68500000</v>
      </c>
      <c r="F40" s="73">
        <f t="shared" si="5"/>
        <v>68500000</v>
      </c>
      <c r="G40" s="73">
        <f t="shared" si="5"/>
        <v>9650947</v>
      </c>
      <c r="H40" s="73">
        <f t="shared" si="5"/>
        <v>1051483</v>
      </c>
      <c r="I40" s="73">
        <f t="shared" si="5"/>
        <v>6173346</v>
      </c>
      <c r="J40" s="73">
        <f t="shared" si="5"/>
        <v>6173346</v>
      </c>
      <c r="K40" s="73">
        <f t="shared" si="5"/>
        <v>21619915</v>
      </c>
      <c r="L40" s="73">
        <f t="shared" si="5"/>
        <v>-25905441</v>
      </c>
      <c r="M40" s="73">
        <f t="shared" si="5"/>
        <v>8392818</v>
      </c>
      <c r="N40" s="73">
        <f t="shared" si="5"/>
        <v>8392818</v>
      </c>
      <c r="O40" s="73">
        <f t="shared" si="5"/>
        <v>7753104</v>
      </c>
      <c r="P40" s="73">
        <f t="shared" si="5"/>
        <v>4224093</v>
      </c>
      <c r="Q40" s="73">
        <f t="shared" si="5"/>
        <v>78329314</v>
      </c>
      <c r="R40" s="73">
        <f t="shared" si="5"/>
        <v>78329314</v>
      </c>
      <c r="S40" s="73">
        <f t="shared" si="5"/>
        <v>-1764860</v>
      </c>
      <c r="T40" s="73">
        <f t="shared" si="5"/>
        <v>67589705</v>
      </c>
      <c r="U40" s="73">
        <f t="shared" si="5"/>
        <v>67589705</v>
      </c>
      <c r="V40" s="73">
        <f t="shared" si="5"/>
        <v>67589705</v>
      </c>
      <c r="W40" s="73">
        <f t="shared" si="5"/>
        <v>67589705</v>
      </c>
      <c r="X40" s="73">
        <f t="shared" si="5"/>
        <v>68500000</v>
      </c>
      <c r="Y40" s="73">
        <f t="shared" si="5"/>
        <v>-910295</v>
      </c>
      <c r="Z40" s="170">
        <f>+IF(X40&lt;&gt;0,+(Y40/X40)*100,0)</f>
        <v>-1.3288978102189781</v>
      </c>
      <c r="AA40" s="74">
        <f>+AA34+AA39</f>
        <v>68500000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2497099901</v>
      </c>
      <c r="D42" s="257">
        <f>+D25-D40</f>
        <v>0</v>
      </c>
      <c r="E42" s="258">
        <f t="shared" si="6"/>
        <v>3702858815</v>
      </c>
      <c r="F42" s="259">
        <f t="shared" si="6"/>
        <v>3736924011</v>
      </c>
      <c r="G42" s="259">
        <f t="shared" si="6"/>
        <v>125978155</v>
      </c>
      <c r="H42" s="259">
        <f t="shared" si="6"/>
        <v>89596339</v>
      </c>
      <c r="I42" s="259">
        <f t="shared" si="6"/>
        <v>-37145994</v>
      </c>
      <c r="J42" s="259">
        <f t="shared" si="6"/>
        <v>-37145994</v>
      </c>
      <c r="K42" s="259">
        <f t="shared" si="6"/>
        <v>28353854</v>
      </c>
      <c r="L42" s="259">
        <f t="shared" si="6"/>
        <v>-16488952</v>
      </c>
      <c r="M42" s="259">
        <f t="shared" si="6"/>
        <v>154975121</v>
      </c>
      <c r="N42" s="259">
        <f t="shared" si="6"/>
        <v>154975121</v>
      </c>
      <c r="O42" s="259">
        <f t="shared" si="6"/>
        <v>2678515959</v>
      </c>
      <c r="P42" s="259">
        <f t="shared" si="6"/>
        <v>59833098</v>
      </c>
      <c r="Q42" s="259">
        <f t="shared" si="6"/>
        <v>120493060</v>
      </c>
      <c r="R42" s="259">
        <f t="shared" si="6"/>
        <v>120493060</v>
      </c>
      <c r="S42" s="259">
        <f t="shared" si="6"/>
        <v>60749830</v>
      </c>
      <c r="T42" s="259">
        <f t="shared" si="6"/>
        <v>-61371708</v>
      </c>
      <c r="U42" s="259">
        <f t="shared" si="6"/>
        <v>-61371708</v>
      </c>
      <c r="V42" s="259">
        <f t="shared" si="6"/>
        <v>-61371708</v>
      </c>
      <c r="W42" s="259">
        <f t="shared" si="6"/>
        <v>-61371708</v>
      </c>
      <c r="X42" s="259">
        <f t="shared" si="6"/>
        <v>3736924011</v>
      </c>
      <c r="Y42" s="259">
        <f t="shared" si="6"/>
        <v>-3798295719</v>
      </c>
      <c r="Z42" s="260">
        <f>+IF(X42&lt;&gt;0,+(Y42/X42)*100,0)</f>
        <v>-101.64230548492145</v>
      </c>
      <c r="AA42" s="261">
        <f>+AA25-AA40</f>
        <v>3736924011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2497099901</v>
      </c>
      <c r="D45" s="155"/>
      <c r="E45" s="59">
        <v>3702858815</v>
      </c>
      <c r="F45" s="60">
        <v>3736924011</v>
      </c>
      <c r="G45" s="60">
        <v>125978155</v>
      </c>
      <c r="H45" s="60">
        <v>89596339</v>
      </c>
      <c r="I45" s="60">
        <v>-37145994</v>
      </c>
      <c r="J45" s="60">
        <v>-37145994</v>
      </c>
      <c r="K45" s="60">
        <v>28353854</v>
      </c>
      <c r="L45" s="60">
        <v>-16488952</v>
      </c>
      <c r="M45" s="60">
        <v>154975121</v>
      </c>
      <c r="N45" s="60">
        <v>154975121</v>
      </c>
      <c r="O45" s="60">
        <v>2678515959</v>
      </c>
      <c r="P45" s="60">
        <v>59833098</v>
      </c>
      <c r="Q45" s="60">
        <v>120493060</v>
      </c>
      <c r="R45" s="60">
        <v>120493060</v>
      </c>
      <c r="S45" s="60">
        <v>60749830</v>
      </c>
      <c r="T45" s="60">
        <v>-61371708</v>
      </c>
      <c r="U45" s="60">
        <v>-61371708</v>
      </c>
      <c r="V45" s="60">
        <v>-61371708</v>
      </c>
      <c r="W45" s="60">
        <v>-61371708</v>
      </c>
      <c r="X45" s="60">
        <v>3736924011</v>
      </c>
      <c r="Y45" s="60">
        <v>-3798295719</v>
      </c>
      <c r="Z45" s="139">
        <v>-101.64</v>
      </c>
      <c r="AA45" s="62">
        <v>3736924011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2497099901</v>
      </c>
      <c r="D48" s="217">
        <f>SUM(D45:D47)</f>
        <v>0</v>
      </c>
      <c r="E48" s="264">
        <f t="shared" si="7"/>
        <v>3702858815</v>
      </c>
      <c r="F48" s="219">
        <f t="shared" si="7"/>
        <v>3736924011</v>
      </c>
      <c r="G48" s="219">
        <f t="shared" si="7"/>
        <v>125978155</v>
      </c>
      <c r="H48" s="219">
        <f t="shared" si="7"/>
        <v>89596339</v>
      </c>
      <c r="I48" s="219">
        <f t="shared" si="7"/>
        <v>-37145994</v>
      </c>
      <c r="J48" s="219">
        <f t="shared" si="7"/>
        <v>-37145994</v>
      </c>
      <c r="K48" s="219">
        <f t="shared" si="7"/>
        <v>28353854</v>
      </c>
      <c r="L48" s="219">
        <f t="shared" si="7"/>
        <v>-16488952</v>
      </c>
      <c r="M48" s="219">
        <f t="shared" si="7"/>
        <v>154975121</v>
      </c>
      <c r="N48" s="219">
        <f t="shared" si="7"/>
        <v>154975121</v>
      </c>
      <c r="O48" s="219">
        <f t="shared" si="7"/>
        <v>2678515959</v>
      </c>
      <c r="P48" s="219">
        <f t="shared" si="7"/>
        <v>59833098</v>
      </c>
      <c r="Q48" s="219">
        <f t="shared" si="7"/>
        <v>120493060</v>
      </c>
      <c r="R48" s="219">
        <f t="shared" si="7"/>
        <v>120493060</v>
      </c>
      <c r="S48" s="219">
        <f t="shared" si="7"/>
        <v>60749830</v>
      </c>
      <c r="T48" s="219">
        <f t="shared" si="7"/>
        <v>-61371708</v>
      </c>
      <c r="U48" s="219">
        <f t="shared" si="7"/>
        <v>-61371708</v>
      </c>
      <c r="V48" s="219">
        <f t="shared" si="7"/>
        <v>-61371708</v>
      </c>
      <c r="W48" s="219">
        <f t="shared" si="7"/>
        <v>-61371708</v>
      </c>
      <c r="X48" s="219">
        <f t="shared" si="7"/>
        <v>3736924011</v>
      </c>
      <c r="Y48" s="219">
        <f t="shared" si="7"/>
        <v>-3798295719</v>
      </c>
      <c r="Z48" s="265">
        <f>+IF(X48&lt;&gt;0,+(Y48/X48)*100,0)</f>
        <v>-101.64230548492145</v>
      </c>
      <c r="AA48" s="232">
        <f>SUM(AA45:AA47)</f>
        <v>3736924011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7043287</v>
      </c>
      <c r="D7" s="155"/>
      <c r="E7" s="59">
        <v>19230036</v>
      </c>
      <c r="F7" s="60">
        <v>20533037</v>
      </c>
      <c r="G7" s="60">
        <v>1436832</v>
      </c>
      <c r="H7" s="60">
        <v>1499689</v>
      </c>
      <c r="I7" s="60">
        <v>931335</v>
      </c>
      <c r="J7" s="60">
        <v>3867856</v>
      </c>
      <c r="K7" s="60">
        <v>488672</v>
      </c>
      <c r="L7" s="60">
        <v>1660492</v>
      </c>
      <c r="M7" s="60">
        <v>673283</v>
      </c>
      <c r="N7" s="60">
        <v>2822447</v>
      </c>
      <c r="O7" s="60"/>
      <c r="P7" s="60">
        <v>1306339</v>
      </c>
      <c r="Q7" s="60">
        <v>1382403</v>
      </c>
      <c r="R7" s="60">
        <v>2688742</v>
      </c>
      <c r="S7" s="60">
        <v>822176</v>
      </c>
      <c r="T7" s="60">
        <v>1182120</v>
      </c>
      <c r="U7" s="60">
        <v>2757154</v>
      </c>
      <c r="V7" s="60">
        <v>4761450</v>
      </c>
      <c r="W7" s="60">
        <v>14140495</v>
      </c>
      <c r="X7" s="60">
        <v>20533037</v>
      </c>
      <c r="Y7" s="60">
        <v>-6392542</v>
      </c>
      <c r="Z7" s="140">
        <v>-31.13</v>
      </c>
      <c r="AA7" s="62">
        <v>20533037</v>
      </c>
    </row>
    <row r="8" spans="1:27" ht="12.75">
      <c r="A8" s="249" t="s">
        <v>178</v>
      </c>
      <c r="B8" s="182"/>
      <c r="C8" s="155"/>
      <c r="D8" s="155"/>
      <c r="E8" s="59">
        <v>58087992</v>
      </c>
      <c r="F8" s="60">
        <v>56587998</v>
      </c>
      <c r="G8" s="60">
        <v>62512</v>
      </c>
      <c r="H8" s="60">
        <v>91223</v>
      </c>
      <c r="I8" s="60">
        <v>36696</v>
      </c>
      <c r="J8" s="60">
        <v>190431</v>
      </c>
      <c r="K8" s="60">
        <v>145062</v>
      </c>
      <c r="L8" s="60">
        <v>55201</v>
      </c>
      <c r="M8" s="60">
        <v>47649</v>
      </c>
      <c r="N8" s="60">
        <v>247912</v>
      </c>
      <c r="O8" s="60">
        <v>107280</v>
      </c>
      <c r="P8" s="60">
        <v>19450</v>
      </c>
      <c r="Q8" s="60">
        <v>56251</v>
      </c>
      <c r="R8" s="60">
        <v>182981</v>
      </c>
      <c r="S8" s="60">
        <v>208931</v>
      </c>
      <c r="T8" s="60">
        <v>22497</v>
      </c>
      <c r="U8" s="60">
        <v>55064</v>
      </c>
      <c r="V8" s="60">
        <v>286492</v>
      </c>
      <c r="W8" s="60">
        <v>907816</v>
      </c>
      <c r="X8" s="60">
        <v>56587998</v>
      </c>
      <c r="Y8" s="60">
        <v>-55680182</v>
      </c>
      <c r="Z8" s="140">
        <v>-98.4</v>
      </c>
      <c r="AA8" s="62">
        <v>56587998</v>
      </c>
    </row>
    <row r="9" spans="1:27" ht="12.75">
      <c r="A9" s="249" t="s">
        <v>179</v>
      </c>
      <c r="B9" s="182"/>
      <c r="C9" s="155">
        <v>340193605</v>
      </c>
      <c r="D9" s="155"/>
      <c r="E9" s="59">
        <v>355019004</v>
      </c>
      <c r="F9" s="60">
        <v>354619002</v>
      </c>
      <c r="G9" s="60">
        <v>144934000</v>
      </c>
      <c r="H9" s="60">
        <v>2156000</v>
      </c>
      <c r="I9" s="60"/>
      <c r="J9" s="60">
        <v>147090000</v>
      </c>
      <c r="K9" s="60">
        <v>955000</v>
      </c>
      <c r="L9" s="60">
        <v>1631000</v>
      </c>
      <c r="M9" s="60">
        <v>117045000</v>
      </c>
      <c r="N9" s="60">
        <v>119631000</v>
      </c>
      <c r="O9" s="60"/>
      <c r="P9" s="60">
        <v>1087000</v>
      </c>
      <c r="Q9" s="60">
        <v>87914500</v>
      </c>
      <c r="R9" s="60">
        <v>89001500</v>
      </c>
      <c r="S9" s="60"/>
      <c r="T9" s="60"/>
      <c r="U9" s="60"/>
      <c r="V9" s="60"/>
      <c r="W9" s="60">
        <v>355722500</v>
      </c>
      <c r="X9" s="60">
        <v>354619002</v>
      </c>
      <c r="Y9" s="60">
        <v>1103498</v>
      </c>
      <c r="Z9" s="140">
        <v>0.31</v>
      </c>
      <c r="AA9" s="62">
        <v>354619002</v>
      </c>
    </row>
    <row r="10" spans="1:27" ht="12.75">
      <c r="A10" s="249" t="s">
        <v>180</v>
      </c>
      <c r="B10" s="182"/>
      <c r="C10" s="155">
        <v>522707443</v>
      </c>
      <c r="D10" s="155"/>
      <c r="E10" s="59">
        <v>437625000</v>
      </c>
      <c r="F10" s="60">
        <v>466869294</v>
      </c>
      <c r="G10" s="60">
        <v>65000000</v>
      </c>
      <c r="H10" s="60">
        <v>54006000</v>
      </c>
      <c r="I10" s="60">
        <v>1129000</v>
      </c>
      <c r="J10" s="60">
        <v>120135000</v>
      </c>
      <c r="K10" s="60">
        <v>86938000</v>
      </c>
      <c r="L10" s="60"/>
      <c r="M10" s="60">
        <v>120000000</v>
      </c>
      <c r="N10" s="60">
        <v>206938000</v>
      </c>
      <c r="O10" s="60">
        <v>21815000</v>
      </c>
      <c r="P10" s="60"/>
      <c r="Q10" s="60">
        <v>98916000</v>
      </c>
      <c r="R10" s="60">
        <v>120731000</v>
      </c>
      <c r="S10" s="60">
        <v>13361415</v>
      </c>
      <c r="T10" s="60">
        <v>13361415</v>
      </c>
      <c r="U10" s="60"/>
      <c r="V10" s="60">
        <v>26722830</v>
      </c>
      <c r="W10" s="60">
        <v>474526830</v>
      </c>
      <c r="X10" s="60">
        <v>466869294</v>
      </c>
      <c r="Y10" s="60">
        <v>7657536</v>
      </c>
      <c r="Z10" s="140">
        <v>1.64</v>
      </c>
      <c r="AA10" s="62">
        <v>466869294</v>
      </c>
    </row>
    <row r="11" spans="1:27" ht="12.75">
      <c r="A11" s="249" t="s">
        <v>181</v>
      </c>
      <c r="B11" s="182"/>
      <c r="C11" s="155">
        <v>3617095</v>
      </c>
      <c r="D11" s="155"/>
      <c r="E11" s="59">
        <v>2000004</v>
      </c>
      <c r="F11" s="60">
        <v>4800000</v>
      </c>
      <c r="G11" s="60">
        <v>2</v>
      </c>
      <c r="H11" s="60">
        <v>691222</v>
      </c>
      <c r="I11" s="60">
        <v>66860</v>
      </c>
      <c r="J11" s="60">
        <v>758084</v>
      </c>
      <c r="K11" s="60">
        <v>242052</v>
      </c>
      <c r="L11" s="60">
        <v>187034</v>
      </c>
      <c r="M11" s="60">
        <v>254820</v>
      </c>
      <c r="N11" s="60">
        <v>683906</v>
      </c>
      <c r="O11" s="60">
        <v>965311</v>
      </c>
      <c r="P11" s="60">
        <v>659845</v>
      </c>
      <c r="Q11" s="60">
        <v>417817</v>
      </c>
      <c r="R11" s="60">
        <v>2042973</v>
      </c>
      <c r="S11" s="60">
        <v>1139425</v>
      </c>
      <c r="T11" s="60">
        <v>757070</v>
      </c>
      <c r="U11" s="60">
        <v>234774</v>
      </c>
      <c r="V11" s="60">
        <v>2131269</v>
      </c>
      <c r="W11" s="60">
        <v>5616232</v>
      </c>
      <c r="X11" s="60">
        <v>4800000</v>
      </c>
      <c r="Y11" s="60">
        <v>816232</v>
      </c>
      <c r="Z11" s="140">
        <v>17</v>
      </c>
      <c r="AA11" s="62">
        <v>4800000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-488973991</v>
      </c>
      <c r="D14" s="155"/>
      <c r="E14" s="59">
        <v>-386233308</v>
      </c>
      <c r="F14" s="60">
        <v>-396992428</v>
      </c>
      <c r="G14" s="60">
        <v>-119477997</v>
      </c>
      <c r="H14" s="60">
        <v>-27369622</v>
      </c>
      <c r="I14" s="60">
        <v>-38386982</v>
      </c>
      <c r="J14" s="60">
        <v>-185234601</v>
      </c>
      <c r="K14" s="60">
        <v>-42505288</v>
      </c>
      <c r="L14" s="60">
        <v>-85325935</v>
      </c>
      <c r="M14" s="60">
        <v>-121154511</v>
      </c>
      <c r="N14" s="60">
        <v>-248985734</v>
      </c>
      <c r="O14" s="60">
        <v>-33017229</v>
      </c>
      <c r="P14" s="60">
        <v>-43632270</v>
      </c>
      <c r="Q14" s="60">
        <v>-42852591</v>
      </c>
      <c r="R14" s="60">
        <v>-119502090</v>
      </c>
      <c r="S14" s="60">
        <v>-31175810</v>
      </c>
      <c r="T14" s="60">
        <v>-28461939</v>
      </c>
      <c r="U14" s="60">
        <v>-33462598</v>
      </c>
      <c r="V14" s="60">
        <v>-93100347</v>
      </c>
      <c r="W14" s="60">
        <v>-646822772</v>
      </c>
      <c r="X14" s="60">
        <v>-396992428</v>
      </c>
      <c r="Y14" s="60">
        <v>-249830344</v>
      </c>
      <c r="Z14" s="140">
        <v>62.93</v>
      </c>
      <c r="AA14" s="62">
        <v>-396992428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384587439</v>
      </c>
      <c r="D17" s="168">
        <f t="shared" si="0"/>
        <v>0</v>
      </c>
      <c r="E17" s="72">
        <f t="shared" si="0"/>
        <v>485728728</v>
      </c>
      <c r="F17" s="73">
        <f t="shared" si="0"/>
        <v>506416903</v>
      </c>
      <c r="G17" s="73">
        <f t="shared" si="0"/>
        <v>91955349</v>
      </c>
      <c r="H17" s="73">
        <f t="shared" si="0"/>
        <v>31074512</v>
      </c>
      <c r="I17" s="73">
        <f t="shared" si="0"/>
        <v>-36223091</v>
      </c>
      <c r="J17" s="73">
        <f t="shared" si="0"/>
        <v>86806770</v>
      </c>
      <c r="K17" s="73">
        <f t="shared" si="0"/>
        <v>46263498</v>
      </c>
      <c r="L17" s="73">
        <f t="shared" si="0"/>
        <v>-81792208</v>
      </c>
      <c r="M17" s="73">
        <f t="shared" si="0"/>
        <v>116866241</v>
      </c>
      <c r="N17" s="73">
        <f t="shared" si="0"/>
        <v>81337531</v>
      </c>
      <c r="O17" s="73">
        <f t="shared" si="0"/>
        <v>-10129638</v>
      </c>
      <c r="P17" s="73">
        <f t="shared" si="0"/>
        <v>-40559636</v>
      </c>
      <c r="Q17" s="73">
        <f t="shared" si="0"/>
        <v>145834380</v>
      </c>
      <c r="R17" s="73">
        <f t="shared" si="0"/>
        <v>95145106</v>
      </c>
      <c r="S17" s="73">
        <f t="shared" si="0"/>
        <v>-15643863</v>
      </c>
      <c r="T17" s="73">
        <f t="shared" si="0"/>
        <v>-13138837</v>
      </c>
      <c r="U17" s="73">
        <f t="shared" si="0"/>
        <v>-30415606</v>
      </c>
      <c r="V17" s="73">
        <f t="shared" si="0"/>
        <v>-59198306</v>
      </c>
      <c r="W17" s="73">
        <f t="shared" si="0"/>
        <v>204091101</v>
      </c>
      <c r="X17" s="73">
        <f t="shared" si="0"/>
        <v>506416903</v>
      </c>
      <c r="Y17" s="73">
        <f t="shared" si="0"/>
        <v>-302325802</v>
      </c>
      <c r="Z17" s="170">
        <f>+IF(X17&lt;&gt;0,+(Y17/X17)*100,0)</f>
        <v>-59.698995078764185</v>
      </c>
      <c r="AA17" s="74">
        <f>SUM(AA6:AA16)</f>
        <v>506416903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224611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3827000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-376590063</v>
      </c>
      <c r="D26" s="155"/>
      <c r="E26" s="59">
        <v>-439325004</v>
      </c>
      <c r="F26" s="60">
        <v>-473390195</v>
      </c>
      <c r="G26" s="60">
        <v>-51285684</v>
      </c>
      <c r="H26" s="60">
        <v>-36950371</v>
      </c>
      <c r="I26" s="60">
        <v>-39966806</v>
      </c>
      <c r="J26" s="60">
        <v>-128202861</v>
      </c>
      <c r="K26" s="60">
        <v>-19305387</v>
      </c>
      <c r="L26" s="60">
        <v>-37869709</v>
      </c>
      <c r="M26" s="60">
        <v>-40483045</v>
      </c>
      <c r="N26" s="60">
        <v>-97658141</v>
      </c>
      <c r="O26" s="60">
        <v>-15509092</v>
      </c>
      <c r="P26" s="60">
        <v>-32813444</v>
      </c>
      <c r="Q26" s="60">
        <v>-24723432</v>
      </c>
      <c r="R26" s="60">
        <v>-73045968</v>
      </c>
      <c r="S26" s="60">
        <v>-27739851</v>
      </c>
      <c r="T26" s="60">
        <v>-45979583</v>
      </c>
      <c r="U26" s="60">
        <v>-24723432</v>
      </c>
      <c r="V26" s="60">
        <v>-98442866</v>
      </c>
      <c r="W26" s="60">
        <v>-397349836</v>
      </c>
      <c r="X26" s="60">
        <v>-473390195</v>
      </c>
      <c r="Y26" s="60">
        <v>76040359</v>
      </c>
      <c r="Z26" s="140">
        <v>-16.06</v>
      </c>
      <c r="AA26" s="62">
        <v>-473390195</v>
      </c>
    </row>
    <row r="27" spans="1:27" ht="12.75">
      <c r="A27" s="250" t="s">
        <v>192</v>
      </c>
      <c r="B27" s="251"/>
      <c r="C27" s="168">
        <f aca="true" t="shared" si="1" ref="C27:Y27">SUM(C21:C26)</f>
        <v>-372538452</v>
      </c>
      <c r="D27" s="168">
        <f>SUM(D21:D26)</f>
        <v>0</v>
      </c>
      <c r="E27" s="72">
        <f t="shared" si="1"/>
        <v>-439325004</v>
      </c>
      <c r="F27" s="73">
        <f t="shared" si="1"/>
        <v>-473390195</v>
      </c>
      <c r="G27" s="73">
        <f t="shared" si="1"/>
        <v>-51285684</v>
      </c>
      <c r="H27" s="73">
        <f t="shared" si="1"/>
        <v>-36950371</v>
      </c>
      <c r="I27" s="73">
        <f t="shared" si="1"/>
        <v>-39966806</v>
      </c>
      <c r="J27" s="73">
        <f t="shared" si="1"/>
        <v>-128202861</v>
      </c>
      <c r="K27" s="73">
        <f t="shared" si="1"/>
        <v>-19305387</v>
      </c>
      <c r="L27" s="73">
        <f t="shared" si="1"/>
        <v>-37869709</v>
      </c>
      <c r="M27" s="73">
        <f t="shared" si="1"/>
        <v>-40483045</v>
      </c>
      <c r="N27" s="73">
        <f t="shared" si="1"/>
        <v>-97658141</v>
      </c>
      <c r="O27" s="73">
        <f t="shared" si="1"/>
        <v>-15509092</v>
      </c>
      <c r="P27" s="73">
        <f t="shared" si="1"/>
        <v>-32813444</v>
      </c>
      <c r="Q27" s="73">
        <f t="shared" si="1"/>
        <v>-24723432</v>
      </c>
      <c r="R27" s="73">
        <f t="shared" si="1"/>
        <v>-73045968</v>
      </c>
      <c r="S27" s="73">
        <f t="shared" si="1"/>
        <v>-27739851</v>
      </c>
      <c r="T27" s="73">
        <f t="shared" si="1"/>
        <v>-45979583</v>
      </c>
      <c r="U27" s="73">
        <f t="shared" si="1"/>
        <v>-24723432</v>
      </c>
      <c r="V27" s="73">
        <f t="shared" si="1"/>
        <v>-98442866</v>
      </c>
      <c r="W27" s="73">
        <f t="shared" si="1"/>
        <v>-397349836</v>
      </c>
      <c r="X27" s="73">
        <f t="shared" si="1"/>
        <v>-473390195</v>
      </c>
      <c r="Y27" s="73">
        <f t="shared" si="1"/>
        <v>76040359</v>
      </c>
      <c r="Z27" s="170">
        <f>+IF(X27&lt;&gt;0,+(Y27/X27)*100,0)</f>
        <v>-16.06293493256657</v>
      </c>
      <c r="AA27" s="74">
        <f>SUM(AA21:AA26)</f>
        <v>-473390195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12048987</v>
      </c>
      <c r="D38" s="153">
        <f>+D17+D27+D36</f>
        <v>0</v>
      </c>
      <c r="E38" s="99">
        <f t="shared" si="3"/>
        <v>46403724</v>
      </c>
      <c r="F38" s="100">
        <f t="shared" si="3"/>
        <v>33026708</v>
      </c>
      <c r="G38" s="100">
        <f t="shared" si="3"/>
        <v>40669665</v>
      </c>
      <c r="H38" s="100">
        <f t="shared" si="3"/>
        <v>-5875859</v>
      </c>
      <c r="I38" s="100">
        <f t="shared" si="3"/>
        <v>-76189897</v>
      </c>
      <c r="J38" s="100">
        <f t="shared" si="3"/>
        <v>-41396091</v>
      </c>
      <c r="K38" s="100">
        <f t="shared" si="3"/>
        <v>26958111</v>
      </c>
      <c r="L38" s="100">
        <f t="shared" si="3"/>
        <v>-119661917</v>
      </c>
      <c r="M38" s="100">
        <f t="shared" si="3"/>
        <v>76383196</v>
      </c>
      <c r="N38" s="100">
        <f t="shared" si="3"/>
        <v>-16320610</v>
      </c>
      <c r="O38" s="100">
        <f t="shared" si="3"/>
        <v>-25638730</v>
      </c>
      <c r="P38" s="100">
        <f t="shared" si="3"/>
        <v>-73373080</v>
      </c>
      <c r="Q38" s="100">
        <f t="shared" si="3"/>
        <v>121110948</v>
      </c>
      <c r="R38" s="100">
        <f t="shared" si="3"/>
        <v>22099138</v>
      </c>
      <c r="S38" s="100">
        <f t="shared" si="3"/>
        <v>-43383714</v>
      </c>
      <c r="T38" s="100">
        <f t="shared" si="3"/>
        <v>-59118420</v>
      </c>
      <c r="U38" s="100">
        <f t="shared" si="3"/>
        <v>-55139038</v>
      </c>
      <c r="V38" s="100">
        <f t="shared" si="3"/>
        <v>-157641172</v>
      </c>
      <c r="W38" s="100">
        <f t="shared" si="3"/>
        <v>-193258735</v>
      </c>
      <c r="X38" s="100">
        <f t="shared" si="3"/>
        <v>33026708</v>
      </c>
      <c r="Y38" s="100">
        <f t="shared" si="3"/>
        <v>-226285443</v>
      </c>
      <c r="Z38" s="137">
        <f>+IF(X38&lt;&gt;0,+(Y38/X38)*100,0)</f>
        <v>-685.1589416662417</v>
      </c>
      <c r="AA38" s="102">
        <f>+AA17+AA27+AA36</f>
        <v>33026708</v>
      </c>
    </row>
    <row r="39" spans="1:27" ht="12.75">
      <c r="A39" s="249" t="s">
        <v>200</v>
      </c>
      <c r="B39" s="182"/>
      <c r="C39" s="153">
        <v>-45480859</v>
      </c>
      <c r="D39" s="153"/>
      <c r="E39" s="99">
        <v>-45480859</v>
      </c>
      <c r="F39" s="100">
        <v>-45480859</v>
      </c>
      <c r="G39" s="100">
        <v>3844304</v>
      </c>
      <c r="H39" s="100">
        <v>44513969</v>
      </c>
      <c r="I39" s="100">
        <v>38638110</v>
      </c>
      <c r="J39" s="100">
        <v>3844304</v>
      </c>
      <c r="K39" s="100">
        <v>-37551787</v>
      </c>
      <c r="L39" s="100">
        <v>-10593676</v>
      </c>
      <c r="M39" s="100">
        <v>-130255593</v>
      </c>
      <c r="N39" s="100">
        <v>-37551787</v>
      </c>
      <c r="O39" s="100">
        <v>-53872397</v>
      </c>
      <c r="P39" s="100">
        <v>-79511127</v>
      </c>
      <c r="Q39" s="100">
        <v>-152884207</v>
      </c>
      <c r="R39" s="100">
        <v>-53872397</v>
      </c>
      <c r="S39" s="100">
        <v>-31773259</v>
      </c>
      <c r="T39" s="100">
        <v>-75156973</v>
      </c>
      <c r="U39" s="100">
        <v>-134275393</v>
      </c>
      <c r="V39" s="100">
        <v>-31773259</v>
      </c>
      <c r="W39" s="100">
        <v>3844304</v>
      </c>
      <c r="X39" s="100">
        <v>-45480859</v>
      </c>
      <c r="Y39" s="100">
        <v>49325163</v>
      </c>
      <c r="Z39" s="137">
        <v>-108.45</v>
      </c>
      <c r="AA39" s="102">
        <v>-45480859</v>
      </c>
    </row>
    <row r="40" spans="1:27" ht="12.75">
      <c r="A40" s="269" t="s">
        <v>201</v>
      </c>
      <c r="B40" s="256"/>
      <c r="C40" s="257">
        <v>-33431872</v>
      </c>
      <c r="D40" s="257"/>
      <c r="E40" s="258">
        <v>922865</v>
      </c>
      <c r="F40" s="259">
        <v>-12454151</v>
      </c>
      <c r="G40" s="259">
        <v>44513969</v>
      </c>
      <c r="H40" s="259">
        <v>38638110</v>
      </c>
      <c r="I40" s="259">
        <v>-37551787</v>
      </c>
      <c r="J40" s="259">
        <v>-37551787</v>
      </c>
      <c r="K40" s="259">
        <v>-10593676</v>
      </c>
      <c r="L40" s="259">
        <v>-130255593</v>
      </c>
      <c r="M40" s="259">
        <v>-53872397</v>
      </c>
      <c r="N40" s="259">
        <v>-53872397</v>
      </c>
      <c r="O40" s="259">
        <v>-79511127</v>
      </c>
      <c r="P40" s="259">
        <v>-152884207</v>
      </c>
      <c r="Q40" s="259">
        <v>-31773259</v>
      </c>
      <c r="R40" s="259">
        <v>-79511127</v>
      </c>
      <c r="S40" s="259">
        <v>-75156973</v>
      </c>
      <c r="T40" s="259">
        <v>-134275393</v>
      </c>
      <c r="U40" s="259">
        <v>-189414431</v>
      </c>
      <c r="V40" s="259">
        <v>-189414431</v>
      </c>
      <c r="W40" s="259">
        <v>-189414431</v>
      </c>
      <c r="X40" s="259">
        <v>-12454151</v>
      </c>
      <c r="Y40" s="259">
        <v>-176960280</v>
      </c>
      <c r="Z40" s="260">
        <v>1420.89</v>
      </c>
      <c r="AA40" s="261">
        <v>-12454151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376590063</v>
      </c>
      <c r="D5" s="200">
        <f t="shared" si="0"/>
        <v>0</v>
      </c>
      <c r="E5" s="106">
        <f t="shared" si="0"/>
        <v>439325000</v>
      </c>
      <c r="F5" s="106">
        <f t="shared" si="0"/>
        <v>473390196</v>
      </c>
      <c r="G5" s="106">
        <f t="shared" si="0"/>
        <v>55221588</v>
      </c>
      <c r="H5" s="106">
        <f t="shared" si="0"/>
        <v>59109851</v>
      </c>
      <c r="I5" s="106">
        <f t="shared" si="0"/>
        <v>47676832</v>
      </c>
      <c r="J5" s="106">
        <f t="shared" si="0"/>
        <v>162008271</v>
      </c>
      <c r="K5" s="106">
        <f t="shared" si="0"/>
        <v>20442728</v>
      </c>
      <c r="L5" s="106">
        <f t="shared" si="0"/>
        <v>40304944</v>
      </c>
      <c r="M5" s="106">
        <f t="shared" si="0"/>
        <v>60142973</v>
      </c>
      <c r="N5" s="106">
        <f t="shared" si="0"/>
        <v>120890645</v>
      </c>
      <c r="O5" s="106">
        <f t="shared" si="0"/>
        <v>15075166</v>
      </c>
      <c r="P5" s="106">
        <f t="shared" si="0"/>
        <v>34250194</v>
      </c>
      <c r="Q5" s="106">
        <f t="shared" si="0"/>
        <v>26562191</v>
      </c>
      <c r="R5" s="106">
        <f t="shared" si="0"/>
        <v>75887551</v>
      </c>
      <c r="S5" s="106">
        <f t="shared" si="0"/>
        <v>26624054</v>
      </c>
      <c r="T5" s="106">
        <f t="shared" si="0"/>
        <v>119000</v>
      </c>
      <c r="U5" s="106">
        <f t="shared" si="0"/>
        <v>40637162</v>
      </c>
      <c r="V5" s="106">
        <f t="shared" si="0"/>
        <v>67380216</v>
      </c>
      <c r="W5" s="106">
        <f t="shared" si="0"/>
        <v>426166683</v>
      </c>
      <c r="X5" s="106">
        <f t="shared" si="0"/>
        <v>473390196</v>
      </c>
      <c r="Y5" s="106">
        <f t="shared" si="0"/>
        <v>-47223513</v>
      </c>
      <c r="Z5" s="201">
        <f>+IF(X5&lt;&gt;0,+(Y5/X5)*100,0)</f>
        <v>-9.975600128398096</v>
      </c>
      <c r="AA5" s="199">
        <f>SUM(AA11:AA18)</f>
        <v>473390196</v>
      </c>
    </row>
    <row r="6" spans="1:27" ht="12.75">
      <c r="A6" s="291" t="s">
        <v>205</v>
      </c>
      <c r="B6" s="142"/>
      <c r="C6" s="62">
        <v>1906085</v>
      </c>
      <c r="D6" s="156"/>
      <c r="E6" s="60">
        <v>2229000</v>
      </c>
      <c r="F6" s="60">
        <v>2229000</v>
      </c>
      <c r="G6" s="60"/>
      <c r="H6" s="60">
        <v>177843</v>
      </c>
      <c r="I6" s="60"/>
      <c r="J6" s="60">
        <v>177843</v>
      </c>
      <c r="K6" s="60"/>
      <c r="L6" s="60">
        <v>157517</v>
      </c>
      <c r="M6" s="60">
        <v>573867</v>
      </c>
      <c r="N6" s="60">
        <v>731384</v>
      </c>
      <c r="O6" s="60">
        <v>174977</v>
      </c>
      <c r="P6" s="60">
        <v>186660</v>
      </c>
      <c r="Q6" s="60"/>
      <c r="R6" s="60">
        <v>361637</v>
      </c>
      <c r="S6" s="60"/>
      <c r="T6" s="60"/>
      <c r="U6" s="60">
        <v>451466</v>
      </c>
      <c r="V6" s="60">
        <v>451466</v>
      </c>
      <c r="W6" s="60">
        <v>1722330</v>
      </c>
      <c r="X6" s="60">
        <v>2229000</v>
      </c>
      <c r="Y6" s="60">
        <v>-506670</v>
      </c>
      <c r="Z6" s="140">
        <v>-22.73</v>
      </c>
      <c r="AA6" s="155">
        <v>2229000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374094053</v>
      </c>
      <c r="D8" s="156"/>
      <c r="E8" s="60">
        <v>435396000</v>
      </c>
      <c r="F8" s="60">
        <v>464640295</v>
      </c>
      <c r="G8" s="60">
        <v>55219989</v>
      </c>
      <c r="H8" s="60">
        <v>58851617</v>
      </c>
      <c r="I8" s="60">
        <v>47675217</v>
      </c>
      <c r="J8" s="60">
        <v>161746823</v>
      </c>
      <c r="K8" s="60">
        <v>20442728</v>
      </c>
      <c r="L8" s="60">
        <v>39152131</v>
      </c>
      <c r="M8" s="60">
        <v>58869060</v>
      </c>
      <c r="N8" s="60">
        <v>118463919</v>
      </c>
      <c r="O8" s="60">
        <v>14708201</v>
      </c>
      <c r="P8" s="60">
        <v>34063534</v>
      </c>
      <c r="Q8" s="60">
        <v>26448429</v>
      </c>
      <c r="R8" s="60">
        <v>75220164</v>
      </c>
      <c r="S8" s="60">
        <v>26624054</v>
      </c>
      <c r="T8" s="60"/>
      <c r="U8" s="60">
        <v>40024665</v>
      </c>
      <c r="V8" s="60">
        <v>66648719</v>
      </c>
      <c r="W8" s="60">
        <v>422079625</v>
      </c>
      <c r="X8" s="60">
        <v>464640295</v>
      </c>
      <c r="Y8" s="60">
        <v>-42560670</v>
      </c>
      <c r="Z8" s="140">
        <v>-9.16</v>
      </c>
      <c r="AA8" s="155">
        <v>464640295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376000138</v>
      </c>
      <c r="D11" s="294">
        <f t="shared" si="1"/>
        <v>0</v>
      </c>
      <c r="E11" s="295">
        <f t="shared" si="1"/>
        <v>437625000</v>
      </c>
      <c r="F11" s="295">
        <f t="shared" si="1"/>
        <v>466869295</v>
      </c>
      <c r="G11" s="295">
        <f t="shared" si="1"/>
        <v>55219989</v>
      </c>
      <c r="H11" s="295">
        <f t="shared" si="1"/>
        <v>59029460</v>
      </c>
      <c r="I11" s="295">
        <f t="shared" si="1"/>
        <v>47675217</v>
      </c>
      <c r="J11" s="295">
        <f t="shared" si="1"/>
        <v>161924666</v>
      </c>
      <c r="K11" s="295">
        <f t="shared" si="1"/>
        <v>20442728</v>
      </c>
      <c r="L11" s="295">
        <f t="shared" si="1"/>
        <v>39309648</v>
      </c>
      <c r="M11" s="295">
        <f t="shared" si="1"/>
        <v>59442927</v>
      </c>
      <c r="N11" s="295">
        <f t="shared" si="1"/>
        <v>119195303</v>
      </c>
      <c r="O11" s="295">
        <f t="shared" si="1"/>
        <v>14883178</v>
      </c>
      <c r="P11" s="295">
        <f t="shared" si="1"/>
        <v>34250194</v>
      </c>
      <c r="Q11" s="295">
        <f t="shared" si="1"/>
        <v>26448429</v>
      </c>
      <c r="R11" s="295">
        <f t="shared" si="1"/>
        <v>75581801</v>
      </c>
      <c r="S11" s="295">
        <f t="shared" si="1"/>
        <v>26624054</v>
      </c>
      <c r="T11" s="295">
        <f t="shared" si="1"/>
        <v>0</v>
      </c>
      <c r="U11" s="295">
        <f t="shared" si="1"/>
        <v>40476131</v>
      </c>
      <c r="V11" s="295">
        <f t="shared" si="1"/>
        <v>67100185</v>
      </c>
      <c r="W11" s="295">
        <f t="shared" si="1"/>
        <v>423801955</v>
      </c>
      <c r="X11" s="295">
        <f t="shared" si="1"/>
        <v>466869295</v>
      </c>
      <c r="Y11" s="295">
        <f t="shared" si="1"/>
        <v>-43067340</v>
      </c>
      <c r="Z11" s="296">
        <f>+IF(X11&lt;&gt;0,+(Y11/X11)*100,0)</f>
        <v>-9.224710312122797</v>
      </c>
      <c r="AA11" s="297">
        <f>SUM(AA6:AA10)</f>
        <v>466869295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589925</v>
      </c>
      <c r="D15" s="156"/>
      <c r="E15" s="60">
        <v>1700000</v>
      </c>
      <c r="F15" s="60">
        <v>5520901</v>
      </c>
      <c r="G15" s="60">
        <v>1599</v>
      </c>
      <c r="H15" s="60"/>
      <c r="I15" s="60">
        <v>1615</v>
      </c>
      <c r="J15" s="60">
        <v>3214</v>
      </c>
      <c r="K15" s="60"/>
      <c r="L15" s="60">
        <v>995296</v>
      </c>
      <c r="M15" s="60">
        <v>641846</v>
      </c>
      <c r="N15" s="60">
        <v>1637142</v>
      </c>
      <c r="O15" s="60">
        <v>191988</v>
      </c>
      <c r="P15" s="60"/>
      <c r="Q15" s="60">
        <v>113762</v>
      </c>
      <c r="R15" s="60">
        <v>305750</v>
      </c>
      <c r="S15" s="60"/>
      <c r="T15" s="60">
        <v>119000</v>
      </c>
      <c r="U15" s="60">
        <v>161031</v>
      </c>
      <c r="V15" s="60">
        <v>280031</v>
      </c>
      <c r="W15" s="60">
        <v>2226137</v>
      </c>
      <c r="X15" s="60">
        <v>5520901</v>
      </c>
      <c r="Y15" s="60">
        <v>-3294764</v>
      </c>
      <c r="Z15" s="140">
        <v>-59.68</v>
      </c>
      <c r="AA15" s="155">
        <v>5520901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>
        <v>1000000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1000000</v>
      </c>
      <c r="Y17" s="60">
        <v>-1000000</v>
      </c>
      <c r="Z17" s="140">
        <v>-100</v>
      </c>
      <c r="AA17" s="155">
        <v>1000000</v>
      </c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>
        <v>80391</v>
      </c>
      <c r="I18" s="82"/>
      <c r="J18" s="82">
        <v>80391</v>
      </c>
      <c r="K18" s="82"/>
      <c r="L18" s="82"/>
      <c r="M18" s="82">
        <v>58200</v>
      </c>
      <c r="N18" s="82">
        <v>58200</v>
      </c>
      <c r="O18" s="82"/>
      <c r="P18" s="82"/>
      <c r="Q18" s="82"/>
      <c r="R18" s="82"/>
      <c r="S18" s="82"/>
      <c r="T18" s="82"/>
      <c r="U18" s="82"/>
      <c r="V18" s="82"/>
      <c r="W18" s="82">
        <v>138591</v>
      </c>
      <c r="X18" s="82"/>
      <c r="Y18" s="82">
        <v>138591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1906085</v>
      </c>
      <c r="D36" s="156">
        <f t="shared" si="4"/>
        <v>0</v>
      </c>
      <c r="E36" s="60">
        <f t="shared" si="4"/>
        <v>2229000</v>
      </c>
      <c r="F36" s="60">
        <f t="shared" si="4"/>
        <v>2229000</v>
      </c>
      <c r="G36" s="60">
        <f t="shared" si="4"/>
        <v>0</v>
      </c>
      <c r="H36" s="60">
        <f t="shared" si="4"/>
        <v>177843</v>
      </c>
      <c r="I36" s="60">
        <f t="shared" si="4"/>
        <v>0</v>
      </c>
      <c r="J36" s="60">
        <f t="shared" si="4"/>
        <v>177843</v>
      </c>
      <c r="K36" s="60">
        <f t="shared" si="4"/>
        <v>0</v>
      </c>
      <c r="L36" s="60">
        <f t="shared" si="4"/>
        <v>157517</v>
      </c>
      <c r="M36" s="60">
        <f t="shared" si="4"/>
        <v>573867</v>
      </c>
      <c r="N36" s="60">
        <f t="shared" si="4"/>
        <v>731384</v>
      </c>
      <c r="O36" s="60">
        <f t="shared" si="4"/>
        <v>174977</v>
      </c>
      <c r="P36" s="60">
        <f t="shared" si="4"/>
        <v>186660</v>
      </c>
      <c r="Q36" s="60">
        <f t="shared" si="4"/>
        <v>0</v>
      </c>
      <c r="R36" s="60">
        <f t="shared" si="4"/>
        <v>361637</v>
      </c>
      <c r="S36" s="60">
        <f t="shared" si="4"/>
        <v>0</v>
      </c>
      <c r="T36" s="60">
        <f t="shared" si="4"/>
        <v>0</v>
      </c>
      <c r="U36" s="60">
        <f t="shared" si="4"/>
        <v>451466</v>
      </c>
      <c r="V36" s="60">
        <f t="shared" si="4"/>
        <v>451466</v>
      </c>
      <c r="W36" s="60">
        <f t="shared" si="4"/>
        <v>1722330</v>
      </c>
      <c r="X36" s="60">
        <f t="shared" si="4"/>
        <v>2229000</v>
      </c>
      <c r="Y36" s="60">
        <f t="shared" si="4"/>
        <v>-506670</v>
      </c>
      <c r="Z36" s="140">
        <f aca="true" t="shared" si="5" ref="Z36:Z49">+IF(X36&lt;&gt;0,+(Y36/X36)*100,0)</f>
        <v>-22.730820995962315</v>
      </c>
      <c r="AA36" s="155">
        <f>AA6+AA21</f>
        <v>2229000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374094053</v>
      </c>
      <c r="D38" s="156">
        <f t="shared" si="4"/>
        <v>0</v>
      </c>
      <c r="E38" s="60">
        <f t="shared" si="4"/>
        <v>435396000</v>
      </c>
      <c r="F38" s="60">
        <f t="shared" si="4"/>
        <v>464640295</v>
      </c>
      <c r="G38" s="60">
        <f t="shared" si="4"/>
        <v>55219989</v>
      </c>
      <c r="H38" s="60">
        <f t="shared" si="4"/>
        <v>58851617</v>
      </c>
      <c r="I38" s="60">
        <f t="shared" si="4"/>
        <v>47675217</v>
      </c>
      <c r="J38" s="60">
        <f t="shared" si="4"/>
        <v>161746823</v>
      </c>
      <c r="K38" s="60">
        <f t="shared" si="4"/>
        <v>20442728</v>
      </c>
      <c r="L38" s="60">
        <f t="shared" si="4"/>
        <v>39152131</v>
      </c>
      <c r="M38" s="60">
        <f t="shared" si="4"/>
        <v>58869060</v>
      </c>
      <c r="N38" s="60">
        <f t="shared" si="4"/>
        <v>118463919</v>
      </c>
      <c r="O38" s="60">
        <f t="shared" si="4"/>
        <v>14708201</v>
      </c>
      <c r="P38" s="60">
        <f t="shared" si="4"/>
        <v>34063534</v>
      </c>
      <c r="Q38" s="60">
        <f t="shared" si="4"/>
        <v>26448429</v>
      </c>
      <c r="R38" s="60">
        <f t="shared" si="4"/>
        <v>75220164</v>
      </c>
      <c r="S38" s="60">
        <f t="shared" si="4"/>
        <v>26624054</v>
      </c>
      <c r="T38" s="60">
        <f t="shared" si="4"/>
        <v>0</v>
      </c>
      <c r="U38" s="60">
        <f t="shared" si="4"/>
        <v>40024665</v>
      </c>
      <c r="V38" s="60">
        <f t="shared" si="4"/>
        <v>66648719</v>
      </c>
      <c r="W38" s="60">
        <f t="shared" si="4"/>
        <v>422079625</v>
      </c>
      <c r="X38" s="60">
        <f t="shared" si="4"/>
        <v>464640295</v>
      </c>
      <c r="Y38" s="60">
        <f t="shared" si="4"/>
        <v>-42560670</v>
      </c>
      <c r="Z38" s="140">
        <f t="shared" si="5"/>
        <v>-9.159917996350273</v>
      </c>
      <c r="AA38" s="155">
        <f>AA8+AA23</f>
        <v>464640295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376000138</v>
      </c>
      <c r="D41" s="294">
        <f t="shared" si="6"/>
        <v>0</v>
      </c>
      <c r="E41" s="295">
        <f t="shared" si="6"/>
        <v>437625000</v>
      </c>
      <c r="F41" s="295">
        <f t="shared" si="6"/>
        <v>466869295</v>
      </c>
      <c r="G41" s="295">
        <f t="shared" si="6"/>
        <v>55219989</v>
      </c>
      <c r="H41" s="295">
        <f t="shared" si="6"/>
        <v>59029460</v>
      </c>
      <c r="I41" s="295">
        <f t="shared" si="6"/>
        <v>47675217</v>
      </c>
      <c r="J41" s="295">
        <f t="shared" si="6"/>
        <v>161924666</v>
      </c>
      <c r="K41" s="295">
        <f t="shared" si="6"/>
        <v>20442728</v>
      </c>
      <c r="L41" s="295">
        <f t="shared" si="6"/>
        <v>39309648</v>
      </c>
      <c r="M41" s="295">
        <f t="shared" si="6"/>
        <v>59442927</v>
      </c>
      <c r="N41" s="295">
        <f t="shared" si="6"/>
        <v>119195303</v>
      </c>
      <c r="O41" s="295">
        <f t="shared" si="6"/>
        <v>14883178</v>
      </c>
      <c r="P41" s="295">
        <f t="shared" si="6"/>
        <v>34250194</v>
      </c>
      <c r="Q41" s="295">
        <f t="shared" si="6"/>
        <v>26448429</v>
      </c>
      <c r="R41" s="295">
        <f t="shared" si="6"/>
        <v>75581801</v>
      </c>
      <c r="S41" s="295">
        <f t="shared" si="6"/>
        <v>26624054</v>
      </c>
      <c r="T41" s="295">
        <f t="shared" si="6"/>
        <v>0</v>
      </c>
      <c r="U41" s="295">
        <f t="shared" si="6"/>
        <v>40476131</v>
      </c>
      <c r="V41" s="295">
        <f t="shared" si="6"/>
        <v>67100185</v>
      </c>
      <c r="W41" s="295">
        <f t="shared" si="6"/>
        <v>423801955</v>
      </c>
      <c r="X41" s="295">
        <f t="shared" si="6"/>
        <v>466869295</v>
      </c>
      <c r="Y41" s="295">
        <f t="shared" si="6"/>
        <v>-43067340</v>
      </c>
      <c r="Z41" s="296">
        <f t="shared" si="5"/>
        <v>-9.224710312122797</v>
      </c>
      <c r="AA41" s="297">
        <f>SUM(AA36:AA40)</f>
        <v>466869295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589925</v>
      </c>
      <c r="D45" s="129">
        <f t="shared" si="7"/>
        <v>0</v>
      </c>
      <c r="E45" s="54">
        <f t="shared" si="7"/>
        <v>1700000</v>
      </c>
      <c r="F45" s="54">
        <f t="shared" si="7"/>
        <v>5520901</v>
      </c>
      <c r="G45" s="54">
        <f t="shared" si="7"/>
        <v>1599</v>
      </c>
      <c r="H45" s="54">
        <f t="shared" si="7"/>
        <v>0</v>
      </c>
      <c r="I45" s="54">
        <f t="shared" si="7"/>
        <v>1615</v>
      </c>
      <c r="J45" s="54">
        <f t="shared" si="7"/>
        <v>3214</v>
      </c>
      <c r="K45" s="54">
        <f t="shared" si="7"/>
        <v>0</v>
      </c>
      <c r="L45" s="54">
        <f t="shared" si="7"/>
        <v>995296</v>
      </c>
      <c r="M45" s="54">
        <f t="shared" si="7"/>
        <v>641846</v>
      </c>
      <c r="N45" s="54">
        <f t="shared" si="7"/>
        <v>1637142</v>
      </c>
      <c r="O45" s="54">
        <f t="shared" si="7"/>
        <v>191988</v>
      </c>
      <c r="P45" s="54">
        <f t="shared" si="7"/>
        <v>0</v>
      </c>
      <c r="Q45" s="54">
        <f t="shared" si="7"/>
        <v>113762</v>
      </c>
      <c r="R45" s="54">
        <f t="shared" si="7"/>
        <v>305750</v>
      </c>
      <c r="S45" s="54">
        <f t="shared" si="7"/>
        <v>0</v>
      </c>
      <c r="T45" s="54">
        <f t="shared" si="7"/>
        <v>119000</v>
      </c>
      <c r="U45" s="54">
        <f t="shared" si="7"/>
        <v>161031</v>
      </c>
      <c r="V45" s="54">
        <f t="shared" si="7"/>
        <v>280031</v>
      </c>
      <c r="W45" s="54">
        <f t="shared" si="7"/>
        <v>2226137</v>
      </c>
      <c r="X45" s="54">
        <f t="shared" si="7"/>
        <v>5520901</v>
      </c>
      <c r="Y45" s="54">
        <f t="shared" si="7"/>
        <v>-3294764</v>
      </c>
      <c r="Z45" s="184">
        <f t="shared" si="5"/>
        <v>-59.67801270118772</v>
      </c>
      <c r="AA45" s="130">
        <f t="shared" si="8"/>
        <v>5520901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1000000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1000000</v>
      </c>
      <c r="Y47" s="54">
        <f t="shared" si="7"/>
        <v>-1000000</v>
      </c>
      <c r="Z47" s="184">
        <f t="shared" si="5"/>
        <v>-100</v>
      </c>
      <c r="AA47" s="130">
        <f t="shared" si="8"/>
        <v>1000000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80391</v>
      </c>
      <c r="I48" s="54">
        <f t="shared" si="7"/>
        <v>0</v>
      </c>
      <c r="J48" s="54">
        <f t="shared" si="7"/>
        <v>80391</v>
      </c>
      <c r="K48" s="54">
        <f t="shared" si="7"/>
        <v>0</v>
      </c>
      <c r="L48" s="54">
        <f t="shared" si="7"/>
        <v>0</v>
      </c>
      <c r="M48" s="54">
        <f t="shared" si="7"/>
        <v>58200</v>
      </c>
      <c r="N48" s="54">
        <f t="shared" si="7"/>
        <v>58200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138591</v>
      </c>
      <c r="X48" s="54">
        <f t="shared" si="7"/>
        <v>0</v>
      </c>
      <c r="Y48" s="54">
        <f t="shared" si="7"/>
        <v>138591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376590063</v>
      </c>
      <c r="D49" s="218">
        <f t="shared" si="9"/>
        <v>0</v>
      </c>
      <c r="E49" s="220">
        <f t="shared" si="9"/>
        <v>439325000</v>
      </c>
      <c r="F49" s="220">
        <f t="shared" si="9"/>
        <v>473390196</v>
      </c>
      <c r="G49" s="220">
        <f t="shared" si="9"/>
        <v>55221588</v>
      </c>
      <c r="H49" s="220">
        <f t="shared" si="9"/>
        <v>59109851</v>
      </c>
      <c r="I49" s="220">
        <f t="shared" si="9"/>
        <v>47676832</v>
      </c>
      <c r="J49" s="220">
        <f t="shared" si="9"/>
        <v>162008271</v>
      </c>
      <c r="K49" s="220">
        <f t="shared" si="9"/>
        <v>20442728</v>
      </c>
      <c r="L49" s="220">
        <f t="shared" si="9"/>
        <v>40304944</v>
      </c>
      <c r="M49" s="220">
        <f t="shared" si="9"/>
        <v>60142973</v>
      </c>
      <c r="N49" s="220">
        <f t="shared" si="9"/>
        <v>120890645</v>
      </c>
      <c r="O49" s="220">
        <f t="shared" si="9"/>
        <v>15075166</v>
      </c>
      <c r="P49" s="220">
        <f t="shared" si="9"/>
        <v>34250194</v>
      </c>
      <c r="Q49" s="220">
        <f t="shared" si="9"/>
        <v>26562191</v>
      </c>
      <c r="R49" s="220">
        <f t="shared" si="9"/>
        <v>75887551</v>
      </c>
      <c r="S49" s="220">
        <f t="shared" si="9"/>
        <v>26624054</v>
      </c>
      <c r="T49" s="220">
        <f t="shared" si="9"/>
        <v>119000</v>
      </c>
      <c r="U49" s="220">
        <f t="shared" si="9"/>
        <v>40637162</v>
      </c>
      <c r="V49" s="220">
        <f t="shared" si="9"/>
        <v>67380216</v>
      </c>
      <c r="W49" s="220">
        <f t="shared" si="9"/>
        <v>426166683</v>
      </c>
      <c r="X49" s="220">
        <f t="shared" si="9"/>
        <v>473390196</v>
      </c>
      <c r="Y49" s="220">
        <f t="shared" si="9"/>
        <v>-47223513</v>
      </c>
      <c r="Z49" s="221">
        <f t="shared" si="5"/>
        <v>-9.975600128398096</v>
      </c>
      <c r="AA49" s="222">
        <f>SUM(AA41:AA48)</f>
        <v>473390196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29008536</v>
      </c>
      <c r="D51" s="129">
        <f t="shared" si="10"/>
        <v>0</v>
      </c>
      <c r="E51" s="54">
        <f t="shared" si="10"/>
        <v>32597000</v>
      </c>
      <c r="F51" s="54">
        <f t="shared" si="10"/>
        <v>32597000</v>
      </c>
      <c r="G51" s="54">
        <f t="shared" si="10"/>
        <v>1343668</v>
      </c>
      <c r="H51" s="54">
        <f t="shared" si="10"/>
        <v>2096336</v>
      </c>
      <c r="I51" s="54">
        <f t="shared" si="10"/>
        <v>1981674</v>
      </c>
      <c r="J51" s="54">
        <f t="shared" si="10"/>
        <v>5421678</v>
      </c>
      <c r="K51" s="54">
        <f t="shared" si="10"/>
        <v>2127214</v>
      </c>
      <c r="L51" s="54">
        <f t="shared" si="10"/>
        <v>2874166</v>
      </c>
      <c r="M51" s="54">
        <f t="shared" si="10"/>
        <v>959932</v>
      </c>
      <c r="N51" s="54">
        <f t="shared" si="10"/>
        <v>5961312</v>
      </c>
      <c r="O51" s="54">
        <f t="shared" si="10"/>
        <v>1270685</v>
      </c>
      <c r="P51" s="54">
        <f t="shared" si="10"/>
        <v>2196194</v>
      </c>
      <c r="Q51" s="54">
        <f t="shared" si="10"/>
        <v>1312655</v>
      </c>
      <c r="R51" s="54">
        <f t="shared" si="10"/>
        <v>4779534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16162524</v>
      </c>
      <c r="X51" s="54">
        <f t="shared" si="10"/>
        <v>32597000</v>
      </c>
      <c r="Y51" s="54">
        <f t="shared" si="10"/>
        <v>-16434476</v>
      </c>
      <c r="Z51" s="184">
        <f>+IF(X51&lt;&gt;0,+(Y51/X51)*100,0)</f>
        <v>-50.41714268184189</v>
      </c>
      <c r="AA51" s="130">
        <f>SUM(AA57:AA61)</f>
        <v>32597000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22260499</v>
      </c>
      <c r="D54" s="156"/>
      <c r="E54" s="60">
        <v>25148000</v>
      </c>
      <c r="F54" s="60">
        <v>25148000</v>
      </c>
      <c r="G54" s="60">
        <v>448917</v>
      </c>
      <c r="H54" s="60">
        <v>1260424</v>
      </c>
      <c r="I54" s="60">
        <v>1218904</v>
      </c>
      <c r="J54" s="60">
        <v>2928245</v>
      </c>
      <c r="K54" s="60"/>
      <c r="L54" s="60">
        <v>2126909</v>
      </c>
      <c r="M54" s="60">
        <v>680920</v>
      </c>
      <c r="N54" s="60">
        <v>2807829</v>
      </c>
      <c r="O54" s="60">
        <v>1104511</v>
      </c>
      <c r="P54" s="60">
        <v>1344425</v>
      </c>
      <c r="Q54" s="60">
        <v>758482</v>
      </c>
      <c r="R54" s="60">
        <v>3207418</v>
      </c>
      <c r="S54" s="60"/>
      <c r="T54" s="60"/>
      <c r="U54" s="60"/>
      <c r="V54" s="60"/>
      <c r="W54" s="60">
        <v>8943492</v>
      </c>
      <c r="X54" s="60">
        <v>25148000</v>
      </c>
      <c r="Y54" s="60">
        <v>-16204508</v>
      </c>
      <c r="Z54" s="140">
        <v>-64.44</v>
      </c>
      <c r="AA54" s="155">
        <v>25148000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22260499</v>
      </c>
      <c r="D57" s="294">
        <f t="shared" si="11"/>
        <v>0</v>
      </c>
      <c r="E57" s="295">
        <f t="shared" si="11"/>
        <v>25148000</v>
      </c>
      <c r="F57" s="295">
        <f t="shared" si="11"/>
        <v>25148000</v>
      </c>
      <c r="G57" s="295">
        <f t="shared" si="11"/>
        <v>448917</v>
      </c>
      <c r="H57" s="295">
        <f t="shared" si="11"/>
        <v>1260424</v>
      </c>
      <c r="I57" s="295">
        <f t="shared" si="11"/>
        <v>1218904</v>
      </c>
      <c r="J57" s="295">
        <f t="shared" si="11"/>
        <v>2928245</v>
      </c>
      <c r="K57" s="295">
        <f t="shared" si="11"/>
        <v>0</v>
      </c>
      <c r="L57" s="295">
        <f t="shared" si="11"/>
        <v>2126909</v>
      </c>
      <c r="M57" s="295">
        <f t="shared" si="11"/>
        <v>680920</v>
      </c>
      <c r="N57" s="295">
        <f t="shared" si="11"/>
        <v>2807829</v>
      </c>
      <c r="O57" s="295">
        <f t="shared" si="11"/>
        <v>1104511</v>
      </c>
      <c r="P57" s="295">
        <f t="shared" si="11"/>
        <v>1344425</v>
      </c>
      <c r="Q57" s="295">
        <f t="shared" si="11"/>
        <v>758482</v>
      </c>
      <c r="R57" s="295">
        <f t="shared" si="11"/>
        <v>3207418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8943492</v>
      </c>
      <c r="X57" s="295">
        <f t="shared" si="11"/>
        <v>25148000</v>
      </c>
      <c r="Y57" s="295">
        <f t="shared" si="11"/>
        <v>-16204508</v>
      </c>
      <c r="Z57" s="296">
        <f>+IF(X57&lt;&gt;0,+(Y57/X57)*100,0)</f>
        <v>-64.43656752027994</v>
      </c>
      <c r="AA57" s="297">
        <f>SUM(AA52:AA56)</f>
        <v>25148000</v>
      </c>
    </row>
    <row r="58" spans="1:27" ht="12.75">
      <c r="A58" s="311" t="s">
        <v>211</v>
      </c>
      <c r="B58" s="136"/>
      <c r="C58" s="62">
        <v>19800</v>
      </c>
      <c r="D58" s="156"/>
      <c r="E58" s="60">
        <v>100000</v>
      </c>
      <c r="F58" s="60">
        <v>100000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100000</v>
      </c>
      <c r="Y58" s="60">
        <v>-100000</v>
      </c>
      <c r="Z58" s="140">
        <v>-100</v>
      </c>
      <c r="AA58" s="155">
        <v>100000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6728237</v>
      </c>
      <c r="D61" s="156"/>
      <c r="E61" s="60">
        <v>7349000</v>
      </c>
      <c r="F61" s="60">
        <v>7349000</v>
      </c>
      <c r="G61" s="60">
        <v>894751</v>
      </c>
      <c r="H61" s="60">
        <v>835912</v>
      </c>
      <c r="I61" s="60">
        <v>762770</v>
      </c>
      <c r="J61" s="60">
        <v>2493433</v>
      </c>
      <c r="K61" s="60">
        <v>2127214</v>
      </c>
      <c r="L61" s="60">
        <v>747257</v>
      </c>
      <c r="M61" s="60">
        <v>279012</v>
      </c>
      <c r="N61" s="60">
        <v>3153483</v>
      </c>
      <c r="O61" s="60">
        <v>166174</v>
      </c>
      <c r="P61" s="60">
        <v>851769</v>
      </c>
      <c r="Q61" s="60">
        <v>554173</v>
      </c>
      <c r="R61" s="60">
        <v>1572116</v>
      </c>
      <c r="S61" s="60"/>
      <c r="T61" s="60"/>
      <c r="U61" s="60"/>
      <c r="V61" s="60"/>
      <c r="W61" s="60">
        <v>7219032</v>
      </c>
      <c r="X61" s="60">
        <v>7349000</v>
      </c>
      <c r="Y61" s="60">
        <v>-129968</v>
      </c>
      <c r="Z61" s="140">
        <v>-1.77</v>
      </c>
      <c r="AA61" s="155">
        <v>7349000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32597000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1343668</v>
      </c>
      <c r="H68" s="60">
        <v>2096336</v>
      </c>
      <c r="I68" s="60">
        <v>1981675</v>
      </c>
      <c r="J68" s="60">
        <v>5421679</v>
      </c>
      <c r="K68" s="60">
        <v>2127213</v>
      </c>
      <c r="L68" s="60">
        <v>2874166</v>
      </c>
      <c r="M68" s="60">
        <v>959932</v>
      </c>
      <c r="N68" s="60">
        <v>5961311</v>
      </c>
      <c r="O68" s="60">
        <v>1270685</v>
      </c>
      <c r="P68" s="60">
        <v>2196194</v>
      </c>
      <c r="Q68" s="60">
        <v>1312655</v>
      </c>
      <c r="R68" s="60">
        <v>4779534</v>
      </c>
      <c r="S68" s="60">
        <v>1021280</v>
      </c>
      <c r="T68" s="60">
        <v>722059</v>
      </c>
      <c r="U68" s="60">
        <v>722059</v>
      </c>
      <c r="V68" s="60">
        <v>2465398</v>
      </c>
      <c r="W68" s="60">
        <v>18627922</v>
      </c>
      <c r="X68" s="60"/>
      <c r="Y68" s="60">
        <v>18627922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32597000</v>
      </c>
      <c r="F69" s="220">
        <f t="shared" si="12"/>
        <v>0</v>
      </c>
      <c r="G69" s="220">
        <f t="shared" si="12"/>
        <v>1343668</v>
      </c>
      <c r="H69" s="220">
        <f t="shared" si="12"/>
        <v>2096336</v>
      </c>
      <c r="I69" s="220">
        <f t="shared" si="12"/>
        <v>1981675</v>
      </c>
      <c r="J69" s="220">
        <f t="shared" si="12"/>
        <v>5421679</v>
      </c>
      <c r="K69" s="220">
        <f t="shared" si="12"/>
        <v>2127213</v>
      </c>
      <c r="L69" s="220">
        <f t="shared" si="12"/>
        <v>2874166</v>
      </c>
      <c r="M69" s="220">
        <f t="shared" si="12"/>
        <v>959932</v>
      </c>
      <c r="N69" s="220">
        <f t="shared" si="12"/>
        <v>5961311</v>
      </c>
      <c r="O69" s="220">
        <f t="shared" si="12"/>
        <v>1270685</v>
      </c>
      <c r="P69" s="220">
        <f t="shared" si="12"/>
        <v>2196194</v>
      </c>
      <c r="Q69" s="220">
        <f t="shared" si="12"/>
        <v>1312655</v>
      </c>
      <c r="R69" s="220">
        <f t="shared" si="12"/>
        <v>4779534</v>
      </c>
      <c r="S69" s="220">
        <f t="shared" si="12"/>
        <v>1021280</v>
      </c>
      <c r="T69" s="220">
        <f t="shared" si="12"/>
        <v>722059</v>
      </c>
      <c r="U69" s="220">
        <f t="shared" si="12"/>
        <v>722059</v>
      </c>
      <c r="V69" s="220">
        <f t="shared" si="12"/>
        <v>2465398</v>
      </c>
      <c r="W69" s="220">
        <f t="shared" si="12"/>
        <v>18627922</v>
      </c>
      <c r="X69" s="220">
        <f t="shared" si="12"/>
        <v>0</v>
      </c>
      <c r="Y69" s="220">
        <f t="shared" si="12"/>
        <v>18627922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376000138</v>
      </c>
      <c r="D5" s="357">
        <f t="shared" si="0"/>
        <v>0</v>
      </c>
      <c r="E5" s="356">
        <f t="shared" si="0"/>
        <v>437625000</v>
      </c>
      <c r="F5" s="358">
        <f t="shared" si="0"/>
        <v>466869295</v>
      </c>
      <c r="G5" s="358">
        <f t="shared" si="0"/>
        <v>55219989</v>
      </c>
      <c r="H5" s="356">
        <f t="shared" si="0"/>
        <v>59029460</v>
      </c>
      <c r="I5" s="356">
        <f t="shared" si="0"/>
        <v>47675217</v>
      </c>
      <c r="J5" s="358">
        <f t="shared" si="0"/>
        <v>161924666</v>
      </c>
      <c r="K5" s="358">
        <f t="shared" si="0"/>
        <v>20442728</v>
      </c>
      <c r="L5" s="356">
        <f t="shared" si="0"/>
        <v>39309648</v>
      </c>
      <c r="M5" s="356">
        <f t="shared" si="0"/>
        <v>59442927</v>
      </c>
      <c r="N5" s="358">
        <f t="shared" si="0"/>
        <v>119195303</v>
      </c>
      <c r="O5" s="358">
        <f t="shared" si="0"/>
        <v>14883178</v>
      </c>
      <c r="P5" s="356">
        <f t="shared" si="0"/>
        <v>34250194</v>
      </c>
      <c r="Q5" s="356">
        <f t="shared" si="0"/>
        <v>26448429</v>
      </c>
      <c r="R5" s="358">
        <f t="shared" si="0"/>
        <v>75581801</v>
      </c>
      <c r="S5" s="358">
        <f t="shared" si="0"/>
        <v>26624054</v>
      </c>
      <c r="T5" s="356">
        <f t="shared" si="0"/>
        <v>0</v>
      </c>
      <c r="U5" s="356">
        <f t="shared" si="0"/>
        <v>40476131</v>
      </c>
      <c r="V5" s="358">
        <f t="shared" si="0"/>
        <v>67100185</v>
      </c>
      <c r="W5" s="358">
        <f t="shared" si="0"/>
        <v>423801955</v>
      </c>
      <c r="X5" s="356">
        <f t="shared" si="0"/>
        <v>466869295</v>
      </c>
      <c r="Y5" s="358">
        <f t="shared" si="0"/>
        <v>-43067340</v>
      </c>
      <c r="Z5" s="359">
        <f>+IF(X5&lt;&gt;0,+(Y5/X5)*100,0)</f>
        <v>-9.224710312122797</v>
      </c>
      <c r="AA5" s="360">
        <f>+AA6+AA8+AA11+AA13+AA15</f>
        <v>466869295</v>
      </c>
    </row>
    <row r="6" spans="1:27" ht="12.75">
      <c r="A6" s="361" t="s">
        <v>205</v>
      </c>
      <c r="B6" s="142"/>
      <c r="C6" s="60">
        <f>+C7</f>
        <v>1906085</v>
      </c>
      <c r="D6" s="340">
        <f aca="true" t="shared" si="1" ref="D6:AA6">+D7</f>
        <v>0</v>
      </c>
      <c r="E6" s="60">
        <f t="shared" si="1"/>
        <v>2229000</v>
      </c>
      <c r="F6" s="59">
        <f t="shared" si="1"/>
        <v>2229000</v>
      </c>
      <c r="G6" s="59">
        <f t="shared" si="1"/>
        <v>0</v>
      </c>
      <c r="H6" s="60">
        <f t="shared" si="1"/>
        <v>177843</v>
      </c>
      <c r="I6" s="60">
        <f t="shared" si="1"/>
        <v>0</v>
      </c>
      <c r="J6" s="59">
        <f t="shared" si="1"/>
        <v>177843</v>
      </c>
      <c r="K6" s="59">
        <f t="shared" si="1"/>
        <v>0</v>
      </c>
      <c r="L6" s="60">
        <f t="shared" si="1"/>
        <v>157517</v>
      </c>
      <c r="M6" s="60">
        <f t="shared" si="1"/>
        <v>573867</v>
      </c>
      <c r="N6" s="59">
        <f t="shared" si="1"/>
        <v>731384</v>
      </c>
      <c r="O6" s="59">
        <f t="shared" si="1"/>
        <v>174977</v>
      </c>
      <c r="P6" s="60">
        <f t="shared" si="1"/>
        <v>186660</v>
      </c>
      <c r="Q6" s="60">
        <f t="shared" si="1"/>
        <v>0</v>
      </c>
      <c r="R6" s="59">
        <f t="shared" si="1"/>
        <v>361637</v>
      </c>
      <c r="S6" s="59">
        <f t="shared" si="1"/>
        <v>0</v>
      </c>
      <c r="T6" s="60">
        <f t="shared" si="1"/>
        <v>0</v>
      </c>
      <c r="U6" s="60">
        <f t="shared" si="1"/>
        <v>451466</v>
      </c>
      <c r="V6" s="59">
        <f t="shared" si="1"/>
        <v>451466</v>
      </c>
      <c r="W6" s="59">
        <f t="shared" si="1"/>
        <v>1722330</v>
      </c>
      <c r="X6" s="60">
        <f t="shared" si="1"/>
        <v>2229000</v>
      </c>
      <c r="Y6" s="59">
        <f t="shared" si="1"/>
        <v>-506670</v>
      </c>
      <c r="Z6" s="61">
        <f>+IF(X6&lt;&gt;0,+(Y6/X6)*100,0)</f>
        <v>-22.730820995962315</v>
      </c>
      <c r="AA6" s="62">
        <f t="shared" si="1"/>
        <v>2229000</v>
      </c>
    </row>
    <row r="7" spans="1:27" ht="12.75">
      <c r="A7" s="291" t="s">
        <v>229</v>
      </c>
      <c r="B7" s="142"/>
      <c r="C7" s="60">
        <v>1906085</v>
      </c>
      <c r="D7" s="340"/>
      <c r="E7" s="60">
        <v>2229000</v>
      </c>
      <c r="F7" s="59">
        <v>2229000</v>
      </c>
      <c r="G7" s="59"/>
      <c r="H7" s="60">
        <v>177843</v>
      </c>
      <c r="I7" s="60"/>
      <c r="J7" s="59">
        <v>177843</v>
      </c>
      <c r="K7" s="59"/>
      <c r="L7" s="60">
        <v>157517</v>
      </c>
      <c r="M7" s="60">
        <v>573867</v>
      </c>
      <c r="N7" s="59">
        <v>731384</v>
      </c>
      <c r="O7" s="59">
        <v>174977</v>
      </c>
      <c r="P7" s="60">
        <v>186660</v>
      </c>
      <c r="Q7" s="60"/>
      <c r="R7" s="59">
        <v>361637</v>
      </c>
      <c r="S7" s="59"/>
      <c r="T7" s="60"/>
      <c r="U7" s="60">
        <v>451466</v>
      </c>
      <c r="V7" s="59">
        <v>451466</v>
      </c>
      <c r="W7" s="59">
        <v>1722330</v>
      </c>
      <c r="X7" s="60">
        <v>2229000</v>
      </c>
      <c r="Y7" s="59">
        <v>-506670</v>
      </c>
      <c r="Z7" s="61">
        <v>-22.73</v>
      </c>
      <c r="AA7" s="62">
        <v>2229000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374094053</v>
      </c>
      <c r="D11" s="363">
        <f aca="true" t="shared" si="3" ref="D11:AA11">+D12</f>
        <v>0</v>
      </c>
      <c r="E11" s="362">
        <f t="shared" si="3"/>
        <v>435396000</v>
      </c>
      <c r="F11" s="364">
        <f t="shared" si="3"/>
        <v>464640295</v>
      </c>
      <c r="G11" s="364">
        <f t="shared" si="3"/>
        <v>55219989</v>
      </c>
      <c r="H11" s="362">
        <f t="shared" si="3"/>
        <v>58851617</v>
      </c>
      <c r="I11" s="362">
        <f t="shared" si="3"/>
        <v>47675217</v>
      </c>
      <c r="J11" s="364">
        <f t="shared" si="3"/>
        <v>161746823</v>
      </c>
      <c r="K11" s="364">
        <f t="shared" si="3"/>
        <v>20442728</v>
      </c>
      <c r="L11" s="362">
        <f t="shared" si="3"/>
        <v>39152131</v>
      </c>
      <c r="M11" s="362">
        <f t="shared" si="3"/>
        <v>58869060</v>
      </c>
      <c r="N11" s="364">
        <f t="shared" si="3"/>
        <v>118463919</v>
      </c>
      <c r="O11" s="364">
        <f t="shared" si="3"/>
        <v>14708201</v>
      </c>
      <c r="P11" s="362">
        <f t="shared" si="3"/>
        <v>34063534</v>
      </c>
      <c r="Q11" s="362">
        <f t="shared" si="3"/>
        <v>26448429</v>
      </c>
      <c r="R11" s="364">
        <f t="shared" si="3"/>
        <v>75220164</v>
      </c>
      <c r="S11" s="364">
        <f t="shared" si="3"/>
        <v>26624054</v>
      </c>
      <c r="T11" s="362">
        <f t="shared" si="3"/>
        <v>0</v>
      </c>
      <c r="U11" s="362">
        <f t="shared" si="3"/>
        <v>40024665</v>
      </c>
      <c r="V11" s="364">
        <f t="shared" si="3"/>
        <v>66648719</v>
      </c>
      <c r="W11" s="364">
        <f t="shared" si="3"/>
        <v>422079625</v>
      </c>
      <c r="X11" s="362">
        <f t="shared" si="3"/>
        <v>464640295</v>
      </c>
      <c r="Y11" s="364">
        <f t="shared" si="3"/>
        <v>-42560670</v>
      </c>
      <c r="Z11" s="365">
        <f>+IF(X11&lt;&gt;0,+(Y11/X11)*100,0)</f>
        <v>-9.159917996350273</v>
      </c>
      <c r="AA11" s="366">
        <f t="shared" si="3"/>
        <v>464640295</v>
      </c>
    </row>
    <row r="12" spans="1:27" ht="12.75">
      <c r="A12" s="291" t="s">
        <v>232</v>
      </c>
      <c r="B12" s="136"/>
      <c r="C12" s="60">
        <v>374094053</v>
      </c>
      <c r="D12" s="340"/>
      <c r="E12" s="60">
        <v>435396000</v>
      </c>
      <c r="F12" s="59">
        <v>464640295</v>
      </c>
      <c r="G12" s="59">
        <v>55219989</v>
      </c>
      <c r="H12" s="60">
        <v>58851617</v>
      </c>
      <c r="I12" s="60">
        <v>47675217</v>
      </c>
      <c r="J12" s="59">
        <v>161746823</v>
      </c>
      <c r="K12" s="59">
        <v>20442728</v>
      </c>
      <c r="L12" s="60">
        <v>39152131</v>
      </c>
      <c r="M12" s="60">
        <v>58869060</v>
      </c>
      <c r="N12" s="59">
        <v>118463919</v>
      </c>
      <c r="O12" s="59">
        <v>14708201</v>
      </c>
      <c r="P12" s="60">
        <v>34063534</v>
      </c>
      <c r="Q12" s="60">
        <v>26448429</v>
      </c>
      <c r="R12" s="59">
        <v>75220164</v>
      </c>
      <c r="S12" s="59">
        <v>26624054</v>
      </c>
      <c r="T12" s="60"/>
      <c r="U12" s="60">
        <v>40024665</v>
      </c>
      <c r="V12" s="59">
        <v>66648719</v>
      </c>
      <c r="W12" s="59">
        <v>422079625</v>
      </c>
      <c r="X12" s="60">
        <v>464640295</v>
      </c>
      <c r="Y12" s="59">
        <v>-42560670</v>
      </c>
      <c r="Z12" s="61">
        <v>-9.16</v>
      </c>
      <c r="AA12" s="62">
        <v>464640295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589925</v>
      </c>
      <c r="D40" s="344">
        <f t="shared" si="9"/>
        <v>0</v>
      </c>
      <c r="E40" s="343">
        <f t="shared" si="9"/>
        <v>1700000</v>
      </c>
      <c r="F40" s="345">
        <f t="shared" si="9"/>
        <v>5520901</v>
      </c>
      <c r="G40" s="345">
        <f t="shared" si="9"/>
        <v>1599</v>
      </c>
      <c r="H40" s="343">
        <f t="shared" si="9"/>
        <v>0</v>
      </c>
      <c r="I40" s="343">
        <f t="shared" si="9"/>
        <v>1615</v>
      </c>
      <c r="J40" s="345">
        <f t="shared" si="9"/>
        <v>3214</v>
      </c>
      <c r="K40" s="345">
        <f t="shared" si="9"/>
        <v>0</v>
      </c>
      <c r="L40" s="343">
        <f t="shared" si="9"/>
        <v>995296</v>
      </c>
      <c r="M40" s="343">
        <f t="shared" si="9"/>
        <v>641846</v>
      </c>
      <c r="N40" s="345">
        <f t="shared" si="9"/>
        <v>1637142</v>
      </c>
      <c r="O40" s="345">
        <f t="shared" si="9"/>
        <v>191988</v>
      </c>
      <c r="P40" s="343">
        <f t="shared" si="9"/>
        <v>0</v>
      </c>
      <c r="Q40" s="343">
        <f t="shared" si="9"/>
        <v>113762</v>
      </c>
      <c r="R40" s="345">
        <f t="shared" si="9"/>
        <v>305750</v>
      </c>
      <c r="S40" s="345">
        <f t="shared" si="9"/>
        <v>0</v>
      </c>
      <c r="T40" s="343">
        <f t="shared" si="9"/>
        <v>119000</v>
      </c>
      <c r="U40" s="343">
        <f t="shared" si="9"/>
        <v>161031</v>
      </c>
      <c r="V40" s="345">
        <f t="shared" si="9"/>
        <v>280031</v>
      </c>
      <c r="W40" s="345">
        <f t="shared" si="9"/>
        <v>2226137</v>
      </c>
      <c r="X40" s="343">
        <f t="shared" si="9"/>
        <v>5520901</v>
      </c>
      <c r="Y40" s="345">
        <f t="shared" si="9"/>
        <v>-3294764</v>
      </c>
      <c r="Z40" s="336">
        <f>+IF(X40&lt;&gt;0,+(Y40/X40)*100,0)</f>
        <v>-59.67801270118772</v>
      </c>
      <c r="AA40" s="350">
        <f>SUM(AA41:AA49)</f>
        <v>5520901</v>
      </c>
    </row>
    <row r="41" spans="1:27" ht="12.75">
      <c r="A41" s="361" t="s">
        <v>248</v>
      </c>
      <c r="B41" s="142"/>
      <c r="C41" s="362"/>
      <c r="D41" s="363"/>
      <c r="E41" s="362"/>
      <c r="F41" s="364">
        <v>2500000</v>
      </c>
      <c r="G41" s="364"/>
      <c r="H41" s="362"/>
      <c r="I41" s="362"/>
      <c r="J41" s="364"/>
      <c r="K41" s="364"/>
      <c r="L41" s="362">
        <v>986054</v>
      </c>
      <c r="M41" s="362">
        <v>430490</v>
      </c>
      <c r="N41" s="364">
        <v>1416544</v>
      </c>
      <c r="O41" s="364"/>
      <c r="P41" s="362"/>
      <c r="Q41" s="362"/>
      <c r="R41" s="364"/>
      <c r="S41" s="364"/>
      <c r="T41" s="362"/>
      <c r="U41" s="362"/>
      <c r="V41" s="364"/>
      <c r="W41" s="364">
        <v>1416544</v>
      </c>
      <c r="X41" s="362">
        <v>2500000</v>
      </c>
      <c r="Y41" s="364">
        <v>-1083456</v>
      </c>
      <c r="Z41" s="365">
        <v>-43.34</v>
      </c>
      <c r="AA41" s="366">
        <v>2500000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88820</v>
      </c>
      <c r="D43" s="369"/>
      <c r="E43" s="305">
        <v>1500000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299245</v>
      </c>
      <c r="D44" s="368"/>
      <c r="E44" s="54">
        <v>200000</v>
      </c>
      <c r="F44" s="53">
        <v>2170000</v>
      </c>
      <c r="G44" s="53"/>
      <c r="H44" s="54"/>
      <c r="I44" s="54"/>
      <c r="J44" s="53"/>
      <c r="K44" s="53"/>
      <c r="L44" s="54">
        <v>9242</v>
      </c>
      <c r="M44" s="54">
        <v>211356</v>
      </c>
      <c r="N44" s="53">
        <v>220598</v>
      </c>
      <c r="O44" s="53">
        <v>191988</v>
      </c>
      <c r="P44" s="54"/>
      <c r="Q44" s="54">
        <v>113762</v>
      </c>
      <c r="R44" s="53">
        <v>305750</v>
      </c>
      <c r="S44" s="53"/>
      <c r="T44" s="54">
        <v>119000</v>
      </c>
      <c r="U44" s="54">
        <v>161031</v>
      </c>
      <c r="V44" s="53">
        <v>280031</v>
      </c>
      <c r="W44" s="53">
        <v>806379</v>
      </c>
      <c r="X44" s="54">
        <v>2170000</v>
      </c>
      <c r="Y44" s="53">
        <v>-1363621</v>
      </c>
      <c r="Z44" s="94">
        <v>-62.84</v>
      </c>
      <c r="AA44" s="95">
        <v>2170000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201860</v>
      </c>
      <c r="D49" s="368"/>
      <c r="E49" s="54"/>
      <c r="F49" s="53">
        <v>850901</v>
      </c>
      <c r="G49" s="53">
        <v>1599</v>
      </c>
      <c r="H49" s="54"/>
      <c r="I49" s="54">
        <v>1615</v>
      </c>
      <c r="J49" s="53">
        <v>3214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3214</v>
      </c>
      <c r="X49" s="54">
        <v>850901</v>
      </c>
      <c r="Y49" s="53">
        <v>-847687</v>
      </c>
      <c r="Z49" s="94">
        <v>-99.62</v>
      </c>
      <c r="AA49" s="95">
        <v>850901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1000000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1000000</v>
      </c>
      <c r="Y54" s="345">
        <f t="shared" si="12"/>
        <v>-1000000</v>
      </c>
      <c r="Z54" s="336">
        <f>+IF(X54&lt;&gt;0,+(Y54/X54)*100,0)</f>
        <v>-100</v>
      </c>
      <c r="AA54" s="350">
        <f t="shared" si="12"/>
        <v>1000000</v>
      </c>
    </row>
    <row r="55" spans="1:27" ht="12.75">
      <c r="A55" s="361" t="s">
        <v>257</v>
      </c>
      <c r="B55" s="142"/>
      <c r="C55" s="60"/>
      <c r="D55" s="340"/>
      <c r="E55" s="60"/>
      <c r="F55" s="59">
        <v>1000000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1000000</v>
      </c>
      <c r="Y55" s="59">
        <v>-1000000</v>
      </c>
      <c r="Z55" s="61">
        <v>-100</v>
      </c>
      <c r="AA55" s="62">
        <v>1000000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80391</v>
      </c>
      <c r="I57" s="343">
        <f t="shared" si="13"/>
        <v>0</v>
      </c>
      <c r="J57" s="345">
        <f t="shared" si="13"/>
        <v>80391</v>
      </c>
      <c r="K57" s="345">
        <f t="shared" si="13"/>
        <v>0</v>
      </c>
      <c r="L57" s="343">
        <f t="shared" si="13"/>
        <v>0</v>
      </c>
      <c r="M57" s="343">
        <f t="shared" si="13"/>
        <v>58200</v>
      </c>
      <c r="N57" s="345">
        <f t="shared" si="13"/>
        <v>58200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138591</v>
      </c>
      <c r="X57" s="343">
        <f t="shared" si="13"/>
        <v>0</v>
      </c>
      <c r="Y57" s="345">
        <f t="shared" si="13"/>
        <v>138591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>
        <v>80391</v>
      </c>
      <c r="I58" s="60"/>
      <c r="J58" s="59">
        <v>80391</v>
      </c>
      <c r="K58" s="59"/>
      <c r="L58" s="60"/>
      <c r="M58" s="60">
        <v>58200</v>
      </c>
      <c r="N58" s="59">
        <v>58200</v>
      </c>
      <c r="O58" s="59"/>
      <c r="P58" s="60"/>
      <c r="Q58" s="60"/>
      <c r="R58" s="59"/>
      <c r="S58" s="59"/>
      <c r="T58" s="60"/>
      <c r="U58" s="60"/>
      <c r="V58" s="59"/>
      <c r="W58" s="59">
        <v>138591</v>
      </c>
      <c r="X58" s="60"/>
      <c r="Y58" s="59">
        <v>138591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376590063</v>
      </c>
      <c r="D60" s="346">
        <f t="shared" si="14"/>
        <v>0</v>
      </c>
      <c r="E60" s="219">
        <f t="shared" si="14"/>
        <v>439325000</v>
      </c>
      <c r="F60" s="264">
        <f t="shared" si="14"/>
        <v>473390196</v>
      </c>
      <c r="G60" s="264">
        <f t="shared" si="14"/>
        <v>55221588</v>
      </c>
      <c r="H60" s="219">
        <f t="shared" si="14"/>
        <v>59109851</v>
      </c>
      <c r="I60" s="219">
        <f t="shared" si="14"/>
        <v>47676832</v>
      </c>
      <c r="J60" s="264">
        <f t="shared" si="14"/>
        <v>162008271</v>
      </c>
      <c r="K60" s="264">
        <f t="shared" si="14"/>
        <v>20442728</v>
      </c>
      <c r="L60" s="219">
        <f t="shared" si="14"/>
        <v>40304944</v>
      </c>
      <c r="M60" s="219">
        <f t="shared" si="14"/>
        <v>60142973</v>
      </c>
      <c r="N60" s="264">
        <f t="shared" si="14"/>
        <v>120890645</v>
      </c>
      <c r="O60" s="264">
        <f t="shared" si="14"/>
        <v>15075166</v>
      </c>
      <c r="P60" s="219">
        <f t="shared" si="14"/>
        <v>34250194</v>
      </c>
      <c r="Q60" s="219">
        <f t="shared" si="14"/>
        <v>26562191</v>
      </c>
      <c r="R60" s="264">
        <f t="shared" si="14"/>
        <v>75887551</v>
      </c>
      <c r="S60" s="264">
        <f t="shared" si="14"/>
        <v>26624054</v>
      </c>
      <c r="T60" s="219">
        <f t="shared" si="14"/>
        <v>119000</v>
      </c>
      <c r="U60" s="219">
        <f t="shared" si="14"/>
        <v>40637162</v>
      </c>
      <c r="V60" s="264">
        <f t="shared" si="14"/>
        <v>67380216</v>
      </c>
      <c r="W60" s="264">
        <f t="shared" si="14"/>
        <v>426166683</v>
      </c>
      <c r="X60" s="219">
        <f t="shared" si="14"/>
        <v>473390196</v>
      </c>
      <c r="Y60" s="264">
        <f t="shared" si="14"/>
        <v>-47223513</v>
      </c>
      <c r="Z60" s="337">
        <f>+IF(X60&lt;&gt;0,+(Y60/X60)*100,0)</f>
        <v>-9.975600128398096</v>
      </c>
      <c r="AA60" s="232">
        <f>+AA57+AA54+AA51+AA40+AA37+AA34+AA22+AA5</f>
        <v>473390196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2017-07-31T13:38:13Z</dcterms:created>
  <dcterms:modified xsi:type="dcterms:W3CDTF">2017-07-31T13:38:16Z</dcterms:modified>
  <cp:category/>
  <cp:version/>
  <cp:contentType/>
  <cp:contentStatus/>
</cp:coreProperties>
</file>