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<sst xmlns="http://schemas.openxmlformats.org/spreadsheetml/2006/main" count="857" uniqueCount="303">
  <si>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Eden(DC4)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</si>
  <si>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</si>
  <si>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</si>
  <si>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</si>
  <si>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</si>
  <si>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</si>
  <si>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</si>
  <si>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</si>
  <si>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</si>
  <si>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</si>
  <si>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</si>
  <si>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</si>
  <si>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</si>
  <si>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</si>
  <si>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</si>
  <si>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</si>
  <si>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</si>
  <si>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</si>
  <si>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</si>
  <si>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</si>
  <si>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</si>
  <si>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</si>
  <si>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</si>
  <si>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</si>
  <si>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</si>
  <si>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</si>
  <si>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</si>
  <si>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</si>
  <si>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</si>
  <si>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</si>
  <si>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</si>
  <si>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</si>
  <si>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</si>
  <si>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</si>
  <si>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</si>
  <si>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</si>
  <si>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</si>
  <si>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</si>
  <si>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</si>
  <si>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</si>
  <si>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</si>
  <si>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</si>
  <si>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</si>
  <si>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</si>
  <si>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</si>
  <si>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</si>
  <si>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</si>
  <si>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</si>
  <si>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</si>
  <si>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</si>
  <si>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</si>
  <si>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</si>
  <si>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</si>
  <si>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</si>
  <si>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</si>
  <si>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</si>
  <si>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</si>
  <si>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</si>
  <si>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</si>
  <si>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</si>
  <si>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</si>
  <si>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</si>
  <si>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</si>
  <si>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</si>
  <si>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</si>
  <si>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</si>
  <si>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</si>
  <si>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</si>
  <si>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</si>
  <si>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</si>
  <si>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Eden(DC4)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</si>
  <si>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</si>
  <si>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</si>
  <si>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</si>
  <si>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</si>
  <si>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</si>
  <si>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</si>
  <si>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</si>
  <si>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</si>
  <si>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</si>
  <si>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</si>
  <si>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</si>
  <si>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</si>
  <si>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</si>
  <si>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</si>
  <si>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</si>
  <si>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</si>
  <si>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</si>
  <si>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</si>
  <si>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</si>
  <si>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</si>
  <si>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</si>
  <si>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</si>
  <si>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</si>
  <si>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</si>
  <si>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</si>
  <si>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</si>
  <si>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</si>
  <si>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</si>
  <si>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</si>
  <si>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Eden(DC4)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</si>
  <si>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</si>
  <si>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</si>
  <si>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</si>
  <si>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</si>
  <si>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</si>
  <si>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</si>
  <si>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</si>
  <si>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</si>
  <si>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</si>
  <si>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</si>
  <si>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</si>
  <si>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</si>
  <si>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</si>
  <si>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</si>
  <si>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</si>
  <si>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</si>
  <si>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</si>
  <si>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</si>
  <si>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</si>
  <si>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</si>
  <si>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</si>
  <si>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</si>
  <si>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</si>
  <si>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</si>
  <si>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</si>
  <si>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</si>
  <si>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</si>
  <si>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</si>
  <si>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Eden(DC4)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</si>
  <si>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</si>
  <si>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</si>
  <si>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</si>
  <si>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</si>
  <si>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</si>
  <si>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</si>
  <si>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</si>
  <si>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</si>
  <si>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</si>
  <si>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</si>
  <si>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Eden(DC4)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</si>
  <si>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</si>
  <si>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</si>
  <si>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</si>
  <si>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</si>
  <si>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</si>
  <si>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</si>
  <si>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</si>
  <si>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</si>
  <si>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</si>
  <si>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</si>
  <si>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</si>
  <si>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</si>
  <si>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</si>
  <si>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</si>
  <si>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</si>
  <si>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</si>
  <si>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</si>
  <si>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</si>
  <si>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</si>
  <si>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</si>
  <si>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</si>
  <si>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</si>
  <si>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</si>
  <si>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</si>
  <si>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</si>
  <si>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</si>
  <si>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</si>
  <si>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</si>
  <si>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</si>
  <si>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</si>
  <si>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</si>
  <si>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</si>
  <si>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</si>
  <si>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Eden(DC4)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</si>
  <si>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</si>
  <si>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</si>
  <si>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</si>
  <si>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</si>
  <si>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</si>
  <si>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</si>
  <si>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</si>
  <si>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</si>
  <si>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</si>
  <si>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</si>
  <si>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</si>
  <si>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</si>
  <si>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</si>
  <si>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</si>
  <si>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</si>
  <si>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</si>
  <si>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</si>
  <si>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</si>
  <si>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</si>
  <si>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</si>
  <si>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</si>
  <si>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</si>
  <si>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</si>
  <si>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</si>
  <si>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</si>
  <si>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</si>
  <si>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</si>
  <si>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Eden(DC4)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</si>
  <si>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</si>
  <si>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</si>
  <si>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</si>
  <si>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</si>
  <si>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</si>
  <si>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</si>
  <si>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</si>
  <si>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</si>
  <si>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</si>
  <si>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</si>
  <si>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</si>
  <si>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</si>
  <si>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</si>
  <si>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</si>
  <si>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</si>
  <si>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</si>
  <si>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</si>
  <si>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</si>
  <si>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</si>
  <si>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</si>
  <si>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</si>
  <si>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</si>
  <si>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</si>
  <si>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</si>
  <si>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Eden(DC4)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</si>
  <si>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</si>
  <si>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</si>
  <si>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</si>
  <si>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</si>
  <si>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</si>
  <si>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</si>
  <si>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</si>
  <si>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</si>
  <si>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</si>
  <si>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</si>
  <si>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</si>
  <si>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</si>
  <si>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</si>
  <si>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</si>
  <si>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</si>
  <si>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</si>
  <si>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</si>
  <si>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</si>
  <si>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</si>
  <si>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</si>
  <si>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</si>
  <si>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</si>
  <si>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</si>
  <si>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</si>
  <si>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</si>
  <si>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</si>
  <si>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</si>
  <si>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</si>
  <si>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</si>
  <si>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</si>
  <si>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</si>
  <si>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</si>
  <si>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</si>
  <si>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</si>
  <si>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</si>
  <si>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Eden(DC4)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</si>
  <si>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</si>
  <si>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</si>
  <si>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Western Cape: Eden(DC4)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</si>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</sst>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10792549</v>
      </c>
      <c r="C7" s="19">
        <v>0</v>
      </c>
      <c r="D7" s="59">
        <v>7973700</v>
      </c>
      <c r="E7" s="60">
        <v>10773700</v>
      </c>
      <c r="F7" s="60">
        <v>610342</v>
      </c>
      <c r="G7" s="60">
        <v>1940609</v>
      </c>
      <c r="H7" s="60">
        <v>1344959</v>
      </c>
      <c r="I7" s="60">
        <v>3895910</v>
      </c>
      <c r="J7" s="60">
        <v>0</v>
      </c>
      <c r="K7" s="60">
        <v>404079</v>
      </c>
      <c r="L7" s="60">
        <v>1734859</v>
      </c>
      <c r="M7" s="60">
        <v>2138938</v>
      </c>
      <c r="N7" s="60">
        <v>551574</v>
      </c>
      <c r="O7" s="60">
        <v>882424</v>
      </c>
      <c r="P7" s="60">
        <v>2197342</v>
      </c>
      <c r="Q7" s="60">
        <v>3631340</v>
      </c>
      <c r="R7" s="60">
        <v>682734</v>
      </c>
      <c r="S7" s="60">
        <v>970799</v>
      </c>
      <c r="T7" s="60">
        <v>1669899</v>
      </c>
      <c r="U7" s="60">
        <v>3323432</v>
      </c>
      <c r="V7" s="60">
        <v>12989620</v>
      </c>
      <c r="W7" s="60">
        <v>7973700</v>
      </c>
      <c r="X7" s="60">
        <v>5015920</v>
      </c>
      <c r="Y7" s="61">
        <v>62.91</v>
      </c>
      <c r="Z7" s="62">
        <v>10773700</v>
      </c>
    </row>
    <row r="8" spans="1:26" ht="12.75">
      <c r="A8" s="58" t="s">
        <v>34</v>
      </c>
      <c r="B8" s="19">
        <v>160317187</v>
      </c>
      <c r="C8" s="19">
        <v>0</v>
      </c>
      <c r="D8" s="59">
        <v>146708000</v>
      </c>
      <c r="E8" s="60">
        <v>147212914</v>
      </c>
      <c r="F8" s="60">
        <v>59205000</v>
      </c>
      <c r="G8" s="60">
        <v>1500000</v>
      </c>
      <c r="H8" s="60">
        <v>1300000</v>
      </c>
      <c r="I8" s="60">
        <v>62005000</v>
      </c>
      <c r="J8" s="60">
        <v>0</v>
      </c>
      <c r="K8" s="60">
        <v>450000</v>
      </c>
      <c r="L8" s="60">
        <v>33407000</v>
      </c>
      <c r="M8" s="60">
        <v>33857000</v>
      </c>
      <c r="N8" s="60">
        <v>0</v>
      </c>
      <c r="O8" s="60">
        <v>420000</v>
      </c>
      <c r="P8" s="60">
        <v>35524000</v>
      </c>
      <c r="Q8" s="60">
        <v>35944000</v>
      </c>
      <c r="R8" s="60">
        <v>15021379</v>
      </c>
      <c r="S8" s="60">
        <v>0</v>
      </c>
      <c r="T8" s="60">
        <v>0</v>
      </c>
      <c r="U8" s="60">
        <v>15021379</v>
      </c>
      <c r="V8" s="60">
        <v>146827379</v>
      </c>
      <c r="W8" s="60">
        <v>146708000</v>
      </c>
      <c r="X8" s="60">
        <v>119379</v>
      </c>
      <c r="Y8" s="61">
        <v>0.08</v>
      </c>
      <c r="Z8" s="62">
        <v>147212914</v>
      </c>
    </row>
    <row r="9" spans="1:26" ht="12.75">
      <c r="A9" s="58" t="s">
        <v>35</v>
      </c>
      <c r="B9" s="19">
        <v>177260789</v>
      </c>
      <c r="C9" s="19">
        <v>0</v>
      </c>
      <c r="D9" s="59">
        <v>160226396</v>
      </c>
      <c r="E9" s="60">
        <v>175749827</v>
      </c>
      <c r="F9" s="60">
        <v>2022791</v>
      </c>
      <c r="G9" s="60">
        <v>637517</v>
      </c>
      <c r="H9" s="60">
        <v>1983185</v>
      </c>
      <c r="I9" s="60">
        <v>4643493</v>
      </c>
      <c r="J9" s="60">
        <v>1985683</v>
      </c>
      <c r="K9" s="60">
        <v>3514304</v>
      </c>
      <c r="L9" s="60">
        <v>3618178</v>
      </c>
      <c r="M9" s="60">
        <v>9118165</v>
      </c>
      <c r="N9" s="60">
        <v>2311216</v>
      </c>
      <c r="O9" s="60">
        <v>1735942</v>
      </c>
      <c r="P9" s="60">
        <v>2732357</v>
      </c>
      <c r="Q9" s="60">
        <v>6779515</v>
      </c>
      <c r="R9" s="60">
        <v>2829702</v>
      </c>
      <c r="S9" s="60">
        <v>3440831</v>
      </c>
      <c r="T9" s="60">
        <v>147477889</v>
      </c>
      <c r="U9" s="60">
        <v>153748422</v>
      </c>
      <c r="V9" s="60">
        <v>174289595</v>
      </c>
      <c r="W9" s="60">
        <v>160226398</v>
      </c>
      <c r="X9" s="60">
        <v>14063197</v>
      </c>
      <c r="Y9" s="61">
        <v>8.78</v>
      </c>
      <c r="Z9" s="62">
        <v>175749827</v>
      </c>
    </row>
    <row r="10" spans="1:26" ht="22.5">
      <c r="A10" s="63" t="s">
        <v>278</v>
      </c>
      <c r="B10" s="64">
        <f>SUM(B5:B9)</f>
        <v>348370525</v>
      </c>
      <c r="C10" s="64">
        <f>SUM(C5:C9)</f>
        <v>0</v>
      </c>
      <c r="D10" s="65">
        <f aca="true" t="shared" si="0" ref="D10:Z10">SUM(D5:D9)</f>
        <v>314908096</v>
      </c>
      <c r="E10" s="66">
        <f t="shared" si="0"/>
        <v>333736441</v>
      </c>
      <c r="F10" s="66">
        <f t="shared" si="0"/>
        <v>61838133</v>
      </c>
      <c r="G10" s="66">
        <f t="shared" si="0"/>
        <v>4078126</v>
      </c>
      <c r="H10" s="66">
        <f t="shared" si="0"/>
        <v>4628144</v>
      </c>
      <c r="I10" s="66">
        <f t="shared" si="0"/>
        <v>70544403</v>
      </c>
      <c r="J10" s="66">
        <f t="shared" si="0"/>
        <v>1985683</v>
      </c>
      <c r="K10" s="66">
        <f t="shared" si="0"/>
        <v>4368383</v>
      </c>
      <c r="L10" s="66">
        <f t="shared" si="0"/>
        <v>38760037</v>
      </c>
      <c r="M10" s="66">
        <f t="shared" si="0"/>
        <v>45114103</v>
      </c>
      <c r="N10" s="66">
        <f t="shared" si="0"/>
        <v>2862790</v>
      </c>
      <c r="O10" s="66">
        <f t="shared" si="0"/>
        <v>3038366</v>
      </c>
      <c r="P10" s="66">
        <f t="shared" si="0"/>
        <v>40453699</v>
      </c>
      <c r="Q10" s="66">
        <f t="shared" si="0"/>
        <v>46354855</v>
      </c>
      <c r="R10" s="66">
        <f t="shared" si="0"/>
        <v>18533815</v>
      </c>
      <c r="S10" s="66">
        <f t="shared" si="0"/>
        <v>4411630</v>
      </c>
      <c r="T10" s="66">
        <f t="shared" si="0"/>
        <v>149147788</v>
      </c>
      <c r="U10" s="66">
        <f t="shared" si="0"/>
        <v>172093233</v>
      </c>
      <c r="V10" s="66">
        <f t="shared" si="0"/>
        <v>334106594</v>
      </c>
      <c r="W10" s="66">
        <f t="shared" si="0"/>
        <v>314908098</v>
      </c>
      <c r="X10" s="66">
        <f t="shared" si="0"/>
        <v>19198496</v>
      </c>
      <c r="Y10" s="67">
        <f>+IF(W10&lt;&gt;0,(X10/W10)*100,0)</f>
        <v>6.0965393147812925</v>
      </c>
      <c r="Z10" s="68">
        <f t="shared" si="0"/>
        <v>333736441</v>
      </c>
    </row>
    <row r="11" spans="1:26" ht="12.75">
      <c r="A11" s="58" t="s">
        <v>37</v>
      </c>
      <c r="B11" s="19">
        <v>166821820</v>
      </c>
      <c r="C11" s="19">
        <v>0</v>
      </c>
      <c r="D11" s="59">
        <v>105720413</v>
      </c>
      <c r="E11" s="60">
        <v>106093782</v>
      </c>
      <c r="F11" s="60">
        <v>7612660</v>
      </c>
      <c r="G11" s="60">
        <v>8386329</v>
      </c>
      <c r="H11" s="60">
        <v>8274407</v>
      </c>
      <c r="I11" s="60">
        <v>24273396</v>
      </c>
      <c r="J11" s="60">
        <v>8345917</v>
      </c>
      <c r="K11" s="60">
        <v>11786763</v>
      </c>
      <c r="L11" s="60">
        <v>8241721</v>
      </c>
      <c r="M11" s="60">
        <v>28374401</v>
      </c>
      <c r="N11" s="60">
        <v>8375094</v>
      </c>
      <c r="O11" s="60">
        <v>8017964</v>
      </c>
      <c r="P11" s="60">
        <v>7900121</v>
      </c>
      <c r="Q11" s="60">
        <v>24293179</v>
      </c>
      <c r="R11" s="60">
        <v>8045427</v>
      </c>
      <c r="S11" s="60">
        <v>8142207</v>
      </c>
      <c r="T11" s="60">
        <v>9578666</v>
      </c>
      <c r="U11" s="60">
        <v>25766300</v>
      </c>
      <c r="V11" s="60">
        <v>102707276</v>
      </c>
      <c r="W11" s="60">
        <v>105720414</v>
      </c>
      <c r="X11" s="60">
        <v>-3013138</v>
      </c>
      <c r="Y11" s="61">
        <v>-2.85</v>
      </c>
      <c r="Z11" s="62">
        <v>106093782</v>
      </c>
    </row>
    <row r="12" spans="1:26" ht="12.75">
      <c r="A12" s="58" t="s">
        <v>38</v>
      </c>
      <c r="B12" s="19">
        <v>7785719</v>
      </c>
      <c r="C12" s="19">
        <v>0</v>
      </c>
      <c r="D12" s="59">
        <v>8448061</v>
      </c>
      <c r="E12" s="60">
        <v>7844207</v>
      </c>
      <c r="F12" s="60">
        <v>585705</v>
      </c>
      <c r="G12" s="60">
        <v>161119</v>
      </c>
      <c r="H12" s="60">
        <v>827891</v>
      </c>
      <c r="I12" s="60">
        <v>1574715</v>
      </c>
      <c r="J12" s="60">
        <v>676941</v>
      </c>
      <c r="K12" s="60">
        <v>666340</v>
      </c>
      <c r="L12" s="60">
        <v>648591</v>
      </c>
      <c r="M12" s="60">
        <v>1991872</v>
      </c>
      <c r="N12" s="60">
        <v>616799</v>
      </c>
      <c r="O12" s="60">
        <v>646639</v>
      </c>
      <c r="P12" s="60">
        <v>690479</v>
      </c>
      <c r="Q12" s="60">
        <v>1953917</v>
      </c>
      <c r="R12" s="60">
        <v>679326</v>
      </c>
      <c r="S12" s="60">
        <v>2262522</v>
      </c>
      <c r="T12" s="60">
        <v>964187</v>
      </c>
      <c r="U12" s="60">
        <v>3906035</v>
      </c>
      <c r="V12" s="60">
        <v>9426539</v>
      </c>
      <c r="W12" s="60">
        <v>8448061</v>
      </c>
      <c r="X12" s="60">
        <v>978478</v>
      </c>
      <c r="Y12" s="61">
        <v>11.58</v>
      </c>
      <c r="Z12" s="62">
        <v>7844207</v>
      </c>
    </row>
    <row r="13" spans="1:26" ht="12.75">
      <c r="A13" s="58" t="s">
        <v>279</v>
      </c>
      <c r="B13" s="19">
        <v>3278214</v>
      </c>
      <c r="C13" s="19">
        <v>0</v>
      </c>
      <c r="D13" s="59">
        <v>4086778</v>
      </c>
      <c r="E13" s="60">
        <v>3669970</v>
      </c>
      <c r="F13" s="60">
        <v>0</v>
      </c>
      <c r="G13" s="60">
        <v>0</v>
      </c>
      <c r="H13" s="60">
        <v>732976</v>
      </c>
      <c r="I13" s="60">
        <v>732976</v>
      </c>
      <c r="J13" s="60">
        <v>0</v>
      </c>
      <c r="K13" s="60">
        <v>249732</v>
      </c>
      <c r="L13" s="60">
        <v>244392</v>
      </c>
      <c r="M13" s="60">
        <v>494124</v>
      </c>
      <c r="N13" s="60">
        <v>504700</v>
      </c>
      <c r="O13" s="60">
        <v>227940</v>
      </c>
      <c r="P13" s="60">
        <v>0</v>
      </c>
      <c r="Q13" s="60">
        <v>732640</v>
      </c>
      <c r="R13" s="60">
        <v>234477</v>
      </c>
      <c r="S13" s="60">
        <v>249342</v>
      </c>
      <c r="T13" s="60">
        <v>517176</v>
      </c>
      <c r="U13" s="60">
        <v>1000995</v>
      </c>
      <c r="V13" s="60">
        <v>2960735</v>
      </c>
      <c r="W13" s="60">
        <v>4086778</v>
      </c>
      <c r="X13" s="60">
        <v>-1126043</v>
      </c>
      <c r="Y13" s="61">
        <v>-27.55</v>
      </c>
      <c r="Z13" s="62">
        <v>3669970</v>
      </c>
    </row>
    <row r="14" spans="1:26" ht="12.75">
      <c r="A14" s="58" t="s">
        <v>40</v>
      </c>
      <c r="B14" s="19">
        <v>199503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-5</v>
      </c>
      <c r="G16" s="60">
        <v>0</v>
      </c>
      <c r="H16" s="60">
        <v>0</v>
      </c>
      <c r="I16" s="60">
        <v>-5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-5</v>
      </c>
      <c r="W16" s="60"/>
      <c r="X16" s="60">
        <v>-5</v>
      </c>
      <c r="Y16" s="61">
        <v>0</v>
      </c>
      <c r="Z16" s="62">
        <v>0</v>
      </c>
    </row>
    <row r="17" spans="1:26" ht="12.75">
      <c r="A17" s="58" t="s">
        <v>43</v>
      </c>
      <c r="B17" s="19">
        <v>141938405</v>
      </c>
      <c r="C17" s="19">
        <v>0</v>
      </c>
      <c r="D17" s="59">
        <v>191219742</v>
      </c>
      <c r="E17" s="60">
        <v>229413204</v>
      </c>
      <c r="F17" s="60">
        <v>696017</v>
      </c>
      <c r="G17" s="60">
        <v>1904898</v>
      </c>
      <c r="H17" s="60">
        <v>3085291</v>
      </c>
      <c r="I17" s="60">
        <v>5686206</v>
      </c>
      <c r="J17" s="60">
        <v>4397931</v>
      </c>
      <c r="K17" s="60">
        <v>3700903</v>
      </c>
      <c r="L17" s="60">
        <v>3826377</v>
      </c>
      <c r="M17" s="60">
        <v>11925211</v>
      </c>
      <c r="N17" s="60">
        <v>2452075</v>
      </c>
      <c r="O17" s="60">
        <v>4542501</v>
      </c>
      <c r="P17" s="60">
        <v>16575478</v>
      </c>
      <c r="Q17" s="60">
        <v>23570054</v>
      </c>
      <c r="R17" s="60">
        <v>-50110</v>
      </c>
      <c r="S17" s="60">
        <v>4024500</v>
      </c>
      <c r="T17" s="60">
        <v>152976497</v>
      </c>
      <c r="U17" s="60">
        <v>156950887</v>
      </c>
      <c r="V17" s="60">
        <v>198132358</v>
      </c>
      <c r="W17" s="60">
        <v>191219741</v>
      </c>
      <c r="X17" s="60">
        <v>6912617</v>
      </c>
      <c r="Y17" s="61">
        <v>3.62</v>
      </c>
      <c r="Z17" s="62">
        <v>229413204</v>
      </c>
    </row>
    <row r="18" spans="1:26" ht="12.75">
      <c r="A18" s="70" t="s">
        <v>44</v>
      </c>
      <c r="B18" s="71">
        <f>SUM(B11:B17)</f>
        <v>320023661</v>
      </c>
      <c r="C18" s="71">
        <f>SUM(C11:C17)</f>
        <v>0</v>
      </c>
      <c r="D18" s="72">
        <f aca="true" t="shared" si="1" ref="D18:Z18">SUM(D11:D17)</f>
        <v>309474994</v>
      </c>
      <c r="E18" s="73">
        <f t="shared" si="1"/>
        <v>347021163</v>
      </c>
      <c r="F18" s="73">
        <f t="shared" si="1"/>
        <v>8894377</v>
      </c>
      <c r="G18" s="73">
        <f t="shared" si="1"/>
        <v>10452346</v>
      </c>
      <c r="H18" s="73">
        <f t="shared" si="1"/>
        <v>12920565</v>
      </c>
      <c r="I18" s="73">
        <f t="shared" si="1"/>
        <v>32267288</v>
      </c>
      <c r="J18" s="73">
        <f t="shared" si="1"/>
        <v>13420789</v>
      </c>
      <c r="K18" s="73">
        <f t="shared" si="1"/>
        <v>16403738</v>
      </c>
      <c r="L18" s="73">
        <f t="shared" si="1"/>
        <v>12961081</v>
      </c>
      <c r="M18" s="73">
        <f t="shared" si="1"/>
        <v>42785608</v>
      </c>
      <c r="N18" s="73">
        <f t="shared" si="1"/>
        <v>11948668</v>
      </c>
      <c r="O18" s="73">
        <f t="shared" si="1"/>
        <v>13435044</v>
      </c>
      <c r="P18" s="73">
        <f t="shared" si="1"/>
        <v>25166078</v>
      </c>
      <c r="Q18" s="73">
        <f t="shared" si="1"/>
        <v>50549790</v>
      </c>
      <c r="R18" s="73">
        <f t="shared" si="1"/>
        <v>8909120</v>
      </c>
      <c r="S18" s="73">
        <f t="shared" si="1"/>
        <v>14678571</v>
      </c>
      <c r="T18" s="73">
        <f t="shared" si="1"/>
        <v>164036526</v>
      </c>
      <c r="U18" s="73">
        <f t="shared" si="1"/>
        <v>187624217</v>
      </c>
      <c r="V18" s="73">
        <f t="shared" si="1"/>
        <v>313226903</v>
      </c>
      <c r="W18" s="73">
        <f t="shared" si="1"/>
        <v>309474994</v>
      </c>
      <c r="X18" s="73">
        <f t="shared" si="1"/>
        <v>3751909</v>
      </c>
      <c r="Y18" s="67">
        <f>+IF(W18&lt;&gt;0,(X18/W18)*100,0)</f>
        <v>1.212346416589639</v>
      </c>
      <c r="Z18" s="74">
        <f t="shared" si="1"/>
        <v>347021163</v>
      </c>
    </row>
    <row r="19" spans="1:26" ht="12.75">
      <c r="A19" s="70" t="s">
        <v>45</v>
      </c>
      <c r="B19" s="75">
        <f>+B10-B18</f>
        <v>28346864</v>
      </c>
      <c r="C19" s="75">
        <f>+C10-C18</f>
        <v>0</v>
      </c>
      <c r="D19" s="76">
        <f aca="true" t="shared" si="2" ref="D19:Z19">+D10-D18</f>
        <v>5433102</v>
      </c>
      <c r="E19" s="77">
        <f t="shared" si="2"/>
        <v>-13284722</v>
      </c>
      <c r="F19" s="77">
        <f t="shared" si="2"/>
        <v>52943756</v>
      </c>
      <c r="G19" s="77">
        <f t="shared" si="2"/>
        <v>-6374220</v>
      </c>
      <c r="H19" s="77">
        <f t="shared" si="2"/>
        <v>-8292421</v>
      </c>
      <c r="I19" s="77">
        <f t="shared" si="2"/>
        <v>38277115</v>
      </c>
      <c r="J19" s="77">
        <f t="shared" si="2"/>
        <v>-11435106</v>
      </c>
      <c r="K19" s="77">
        <f t="shared" si="2"/>
        <v>-12035355</v>
      </c>
      <c r="L19" s="77">
        <f t="shared" si="2"/>
        <v>25798956</v>
      </c>
      <c r="M19" s="77">
        <f t="shared" si="2"/>
        <v>2328495</v>
      </c>
      <c r="N19" s="77">
        <f t="shared" si="2"/>
        <v>-9085878</v>
      </c>
      <c r="O19" s="77">
        <f t="shared" si="2"/>
        <v>-10396678</v>
      </c>
      <c r="P19" s="77">
        <f t="shared" si="2"/>
        <v>15287621</v>
      </c>
      <c r="Q19" s="77">
        <f t="shared" si="2"/>
        <v>-4194935</v>
      </c>
      <c r="R19" s="77">
        <f t="shared" si="2"/>
        <v>9624695</v>
      </c>
      <c r="S19" s="77">
        <f t="shared" si="2"/>
        <v>-10266941</v>
      </c>
      <c r="T19" s="77">
        <f t="shared" si="2"/>
        <v>-14888738</v>
      </c>
      <c r="U19" s="77">
        <f t="shared" si="2"/>
        <v>-15530984</v>
      </c>
      <c r="V19" s="77">
        <f t="shared" si="2"/>
        <v>20879691</v>
      </c>
      <c r="W19" s="77">
        <f>IF(E10=E18,0,W10-W18)</f>
        <v>5433104</v>
      </c>
      <c r="X19" s="77">
        <f t="shared" si="2"/>
        <v>15446587</v>
      </c>
      <c r="Y19" s="78">
        <f>+IF(W19&lt;&gt;0,(X19/W19)*100,0)</f>
        <v>284.3050123833448</v>
      </c>
      <c r="Z19" s="79">
        <f t="shared" si="2"/>
        <v>-13284722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28346864</v>
      </c>
      <c r="C22" s="86">
        <f>SUM(C19:C21)</f>
        <v>0</v>
      </c>
      <c r="D22" s="87">
        <f aca="true" t="shared" si="3" ref="D22:Z22">SUM(D19:D21)</f>
        <v>5433102</v>
      </c>
      <c r="E22" s="88">
        <f t="shared" si="3"/>
        <v>-13284722</v>
      </c>
      <c r="F22" s="88">
        <f t="shared" si="3"/>
        <v>52943756</v>
      </c>
      <c r="G22" s="88">
        <f t="shared" si="3"/>
        <v>-6374220</v>
      </c>
      <c r="H22" s="88">
        <f t="shared" si="3"/>
        <v>-8292421</v>
      </c>
      <c r="I22" s="88">
        <f t="shared" si="3"/>
        <v>38277115</v>
      </c>
      <c r="J22" s="88">
        <f t="shared" si="3"/>
        <v>-11435106</v>
      </c>
      <c r="K22" s="88">
        <f t="shared" si="3"/>
        <v>-12035355</v>
      </c>
      <c r="L22" s="88">
        <f t="shared" si="3"/>
        <v>25798956</v>
      </c>
      <c r="M22" s="88">
        <f t="shared" si="3"/>
        <v>2328495</v>
      </c>
      <c r="N22" s="88">
        <f t="shared" si="3"/>
        <v>-9085878</v>
      </c>
      <c r="O22" s="88">
        <f t="shared" si="3"/>
        <v>-10396678</v>
      </c>
      <c r="P22" s="88">
        <f t="shared" si="3"/>
        <v>15287621</v>
      </c>
      <c r="Q22" s="88">
        <f t="shared" si="3"/>
        <v>-4194935</v>
      </c>
      <c r="R22" s="88">
        <f t="shared" si="3"/>
        <v>9624695</v>
      </c>
      <c r="S22" s="88">
        <f t="shared" si="3"/>
        <v>-10266941</v>
      </c>
      <c r="T22" s="88">
        <f t="shared" si="3"/>
        <v>-14888738</v>
      </c>
      <c r="U22" s="88">
        <f t="shared" si="3"/>
        <v>-15530984</v>
      </c>
      <c r="V22" s="88">
        <f t="shared" si="3"/>
        <v>20879691</v>
      </c>
      <c r="W22" s="88">
        <f t="shared" si="3"/>
        <v>5433104</v>
      </c>
      <c r="X22" s="88">
        <f t="shared" si="3"/>
        <v>15446587</v>
      </c>
      <c r="Y22" s="89">
        <f>+IF(W22&lt;&gt;0,(X22/W22)*100,0)</f>
        <v>284.3050123833448</v>
      </c>
      <c r="Z22" s="90">
        <f t="shared" si="3"/>
        <v>-13284722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28346864</v>
      </c>
      <c r="C24" s="75">
        <f>SUM(C22:C23)</f>
        <v>0</v>
      </c>
      <c r="D24" s="76">
        <f aca="true" t="shared" si="4" ref="D24:Z24">SUM(D22:D23)</f>
        <v>5433102</v>
      </c>
      <c r="E24" s="77">
        <f t="shared" si="4"/>
        <v>-13284722</v>
      </c>
      <c r="F24" s="77">
        <f t="shared" si="4"/>
        <v>52943756</v>
      </c>
      <c r="G24" s="77">
        <f t="shared" si="4"/>
        <v>-6374220</v>
      </c>
      <c r="H24" s="77">
        <f t="shared" si="4"/>
        <v>-8292421</v>
      </c>
      <c r="I24" s="77">
        <f t="shared" si="4"/>
        <v>38277115</v>
      </c>
      <c r="J24" s="77">
        <f t="shared" si="4"/>
        <v>-11435106</v>
      </c>
      <c r="K24" s="77">
        <f t="shared" si="4"/>
        <v>-12035355</v>
      </c>
      <c r="L24" s="77">
        <f t="shared" si="4"/>
        <v>25798956</v>
      </c>
      <c r="M24" s="77">
        <f t="shared" si="4"/>
        <v>2328495</v>
      </c>
      <c r="N24" s="77">
        <f t="shared" si="4"/>
        <v>-9085878</v>
      </c>
      <c r="O24" s="77">
        <f t="shared" si="4"/>
        <v>-10396678</v>
      </c>
      <c r="P24" s="77">
        <f t="shared" si="4"/>
        <v>15287621</v>
      </c>
      <c r="Q24" s="77">
        <f t="shared" si="4"/>
        <v>-4194935</v>
      </c>
      <c r="R24" s="77">
        <f t="shared" si="4"/>
        <v>9624695</v>
      </c>
      <c r="S24" s="77">
        <f t="shared" si="4"/>
        <v>-10266941</v>
      </c>
      <c r="T24" s="77">
        <f t="shared" si="4"/>
        <v>-14888738</v>
      </c>
      <c r="U24" s="77">
        <f t="shared" si="4"/>
        <v>-15530984</v>
      </c>
      <c r="V24" s="77">
        <f t="shared" si="4"/>
        <v>20879691</v>
      </c>
      <c r="W24" s="77">
        <f t="shared" si="4"/>
        <v>5433104</v>
      </c>
      <c r="X24" s="77">
        <f t="shared" si="4"/>
        <v>15446587</v>
      </c>
      <c r="Y24" s="78">
        <f>+IF(W24&lt;&gt;0,(X24/W24)*100,0)</f>
        <v>284.3050123833448</v>
      </c>
      <c r="Z24" s="79">
        <f t="shared" si="4"/>
        <v>-13284722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2017125</v>
      </c>
      <c r="C27" s="22">
        <v>0</v>
      </c>
      <c r="D27" s="99">
        <v>5415494</v>
      </c>
      <c r="E27" s="100">
        <v>6713295</v>
      </c>
      <c r="F27" s="100">
        <v>0</v>
      </c>
      <c r="G27" s="100">
        <v>28700</v>
      </c>
      <c r="H27" s="100">
        <v>70591</v>
      </c>
      <c r="I27" s="100">
        <v>99291</v>
      </c>
      <c r="J27" s="100">
        <v>32737</v>
      </c>
      <c r="K27" s="100">
        <v>515829</v>
      </c>
      <c r="L27" s="100">
        <v>4343</v>
      </c>
      <c r="M27" s="100">
        <v>552909</v>
      </c>
      <c r="N27" s="100">
        <v>9896</v>
      </c>
      <c r="O27" s="100">
        <v>9391</v>
      </c>
      <c r="P27" s="100">
        <v>116206</v>
      </c>
      <c r="Q27" s="100">
        <v>135493</v>
      </c>
      <c r="R27" s="100">
        <v>3030724</v>
      </c>
      <c r="S27" s="100">
        <v>305296</v>
      </c>
      <c r="T27" s="100">
        <v>2148338</v>
      </c>
      <c r="U27" s="100">
        <v>5484358</v>
      </c>
      <c r="V27" s="100">
        <v>6272051</v>
      </c>
      <c r="W27" s="100">
        <v>6713295</v>
      </c>
      <c r="X27" s="100">
        <v>-441244</v>
      </c>
      <c r="Y27" s="101">
        <v>-6.57</v>
      </c>
      <c r="Z27" s="102">
        <v>6713295</v>
      </c>
    </row>
    <row r="28" spans="1:26" ht="12.75">
      <c r="A28" s="103" t="s">
        <v>46</v>
      </c>
      <c r="B28" s="19">
        <v>544075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28845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22827</v>
      </c>
      <c r="Q29" s="60">
        <v>22827</v>
      </c>
      <c r="R29" s="60">
        <v>0</v>
      </c>
      <c r="S29" s="60">
        <v>62824</v>
      </c>
      <c r="T29" s="60">
        <v>77134</v>
      </c>
      <c r="U29" s="60">
        <v>139958</v>
      </c>
      <c r="V29" s="60">
        <v>162785</v>
      </c>
      <c r="W29" s="60"/>
      <c r="X29" s="60">
        <v>162785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1444205</v>
      </c>
      <c r="C31" s="19">
        <v>0</v>
      </c>
      <c r="D31" s="59">
        <v>5415494</v>
      </c>
      <c r="E31" s="60">
        <v>6713295</v>
      </c>
      <c r="F31" s="60">
        <v>0</v>
      </c>
      <c r="G31" s="60">
        <v>28700</v>
      </c>
      <c r="H31" s="60">
        <v>70591</v>
      </c>
      <c r="I31" s="60">
        <v>99291</v>
      </c>
      <c r="J31" s="60">
        <v>32737</v>
      </c>
      <c r="K31" s="60">
        <v>515829</v>
      </c>
      <c r="L31" s="60">
        <v>4343</v>
      </c>
      <c r="M31" s="60">
        <v>552909</v>
      </c>
      <c r="N31" s="60">
        <v>9896</v>
      </c>
      <c r="O31" s="60">
        <v>9391</v>
      </c>
      <c r="P31" s="60">
        <v>93379</v>
      </c>
      <c r="Q31" s="60">
        <v>112666</v>
      </c>
      <c r="R31" s="60">
        <v>3030724</v>
      </c>
      <c r="S31" s="60">
        <v>242472</v>
      </c>
      <c r="T31" s="60">
        <v>2071204</v>
      </c>
      <c r="U31" s="60">
        <v>5344400</v>
      </c>
      <c r="V31" s="60">
        <v>6109266</v>
      </c>
      <c r="W31" s="60">
        <v>6713295</v>
      </c>
      <c r="X31" s="60">
        <v>-604029</v>
      </c>
      <c r="Y31" s="61">
        <v>-9</v>
      </c>
      <c r="Z31" s="62">
        <v>6713295</v>
      </c>
    </row>
    <row r="32" spans="1:26" ht="12.75">
      <c r="A32" s="70" t="s">
        <v>54</v>
      </c>
      <c r="B32" s="22">
        <f>SUM(B28:B31)</f>
        <v>2017125</v>
      </c>
      <c r="C32" s="22">
        <f>SUM(C28:C31)</f>
        <v>0</v>
      </c>
      <c r="D32" s="99">
        <f aca="true" t="shared" si="5" ref="D32:Z32">SUM(D28:D31)</f>
        <v>5415494</v>
      </c>
      <c r="E32" s="100">
        <f t="shared" si="5"/>
        <v>6713295</v>
      </c>
      <c r="F32" s="100">
        <f t="shared" si="5"/>
        <v>0</v>
      </c>
      <c r="G32" s="100">
        <f t="shared" si="5"/>
        <v>28700</v>
      </c>
      <c r="H32" s="100">
        <f t="shared" si="5"/>
        <v>70591</v>
      </c>
      <c r="I32" s="100">
        <f t="shared" si="5"/>
        <v>99291</v>
      </c>
      <c r="J32" s="100">
        <f t="shared" si="5"/>
        <v>32737</v>
      </c>
      <c r="K32" s="100">
        <f t="shared" si="5"/>
        <v>515829</v>
      </c>
      <c r="L32" s="100">
        <f t="shared" si="5"/>
        <v>4343</v>
      </c>
      <c r="M32" s="100">
        <f t="shared" si="5"/>
        <v>552909</v>
      </c>
      <c r="N32" s="100">
        <f t="shared" si="5"/>
        <v>9896</v>
      </c>
      <c r="O32" s="100">
        <f t="shared" si="5"/>
        <v>9391</v>
      </c>
      <c r="P32" s="100">
        <f t="shared" si="5"/>
        <v>116206</v>
      </c>
      <c r="Q32" s="100">
        <f t="shared" si="5"/>
        <v>135493</v>
      </c>
      <c r="R32" s="100">
        <f t="shared" si="5"/>
        <v>3030724</v>
      </c>
      <c r="S32" s="100">
        <f t="shared" si="5"/>
        <v>305296</v>
      </c>
      <c r="T32" s="100">
        <f t="shared" si="5"/>
        <v>2148338</v>
      </c>
      <c r="U32" s="100">
        <f t="shared" si="5"/>
        <v>5484358</v>
      </c>
      <c r="V32" s="100">
        <f t="shared" si="5"/>
        <v>6272051</v>
      </c>
      <c r="W32" s="100">
        <f t="shared" si="5"/>
        <v>6713295</v>
      </c>
      <c r="X32" s="100">
        <f t="shared" si="5"/>
        <v>-441244</v>
      </c>
      <c r="Y32" s="101">
        <f>+IF(W32&lt;&gt;0,(X32/W32)*100,0)</f>
        <v>-6.572688970170386</v>
      </c>
      <c r="Z32" s="102">
        <f t="shared" si="5"/>
        <v>6713295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167447551</v>
      </c>
      <c r="C35" s="19">
        <v>0</v>
      </c>
      <c r="D35" s="59">
        <v>175065000</v>
      </c>
      <c r="E35" s="60">
        <v>175066000</v>
      </c>
      <c r="F35" s="60">
        <v>210153</v>
      </c>
      <c r="G35" s="60">
        <v>199414</v>
      </c>
      <c r="H35" s="60">
        <v>192352</v>
      </c>
      <c r="I35" s="60">
        <v>192352</v>
      </c>
      <c r="J35" s="60">
        <v>179092</v>
      </c>
      <c r="K35" s="60">
        <v>165360</v>
      </c>
      <c r="L35" s="60">
        <v>189053</v>
      </c>
      <c r="M35" s="60">
        <v>189053</v>
      </c>
      <c r="N35" s="60">
        <v>180364</v>
      </c>
      <c r="O35" s="60">
        <v>170426</v>
      </c>
      <c r="P35" s="60">
        <v>185667</v>
      </c>
      <c r="Q35" s="60">
        <v>185667</v>
      </c>
      <c r="R35" s="60">
        <v>177831</v>
      </c>
      <c r="S35" s="60">
        <v>168255</v>
      </c>
      <c r="T35" s="60">
        <v>149250</v>
      </c>
      <c r="U35" s="60">
        <v>149250</v>
      </c>
      <c r="V35" s="60">
        <v>149250</v>
      </c>
      <c r="W35" s="60">
        <v>175066000</v>
      </c>
      <c r="X35" s="60">
        <v>-174916750</v>
      </c>
      <c r="Y35" s="61">
        <v>-99.91</v>
      </c>
      <c r="Z35" s="62">
        <v>175066000</v>
      </c>
    </row>
    <row r="36" spans="1:26" ht="12.75">
      <c r="A36" s="58" t="s">
        <v>57</v>
      </c>
      <c r="B36" s="19">
        <v>286378074</v>
      </c>
      <c r="C36" s="19">
        <v>0</v>
      </c>
      <c r="D36" s="59">
        <v>291929000</v>
      </c>
      <c r="E36" s="60">
        <v>291929000</v>
      </c>
      <c r="F36" s="60">
        <v>228591</v>
      </c>
      <c r="G36" s="60">
        <v>228400</v>
      </c>
      <c r="H36" s="60">
        <v>227667</v>
      </c>
      <c r="I36" s="60">
        <v>227667</v>
      </c>
      <c r="J36" s="60">
        <v>227667</v>
      </c>
      <c r="K36" s="60">
        <v>227417</v>
      </c>
      <c r="L36" s="60">
        <v>227173</v>
      </c>
      <c r="M36" s="60">
        <v>227173</v>
      </c>
      <c r="N36" s="60">
        <v>226669</v>
      </c>
      <c r="O36" s="60">
        <v>226440</v>
      </c>
      <c r="P36" s="60">
        <v>226440</v>
      </c>
      <c r="Q36" s="60">
        <v>226440</v>
      </c>
      <c r="R36" s="60">
        <v>226206</v>
      </c>
      <c r="S36" s="60">
        <v>226216</v>
      </c>
      <c r="T36" s="60">
        <v>225698</v>
      </c>
      <c r="U36" s="60">
        <v>225698</v>
      </c>
      <c r="V36" s="60">
        <v>225698</v>
      </c>
      <c r="W36" s="60">
        <v>291929000</v>
      </c>
      <c r="X36" s="60">
        <v>-291703302</v>
      </c>
      <c r="Y36" s="61">
        <v>-99.92</v>
      </c>
      <c r="Z36" s="62">
        <v>291929000</v>
      </c>
    </row>
    <row r="37" spans="1:26" ht="12.75">
      <c r="A37" s="58" t="s">
        <v>58</v>
      </c>
      <c r="B37" s="19">
        <v>57264048</v>
      </c>
      <c r="C37" s="19">
        <v>0</v>
      </c>
      <c r="D37" s="59">
        <v>42143000</v>
      </c>
      <c r="E37" s="60">
        <v>59235000</v>
      </c>
      <c r="F37" s="60">
        <v>27836</v>
      </c>
      <c r="G37" s="60">
        <v>39546</v>
      </c>
      <c r="H37" s="60">
        <v>40220</v>
      </c>
      <c r="I37" s="60">
        <v>40220</v>
      </c>
      <c r="J37" s="60">
        <v>38459</v>
      </c>
      <c r="K37" s="60">
        <v>39981</v>
      </c>
      <c r="L37" s="60">
        <v>37653</v>
      </c>
      <c r="M37" s="60">
        <v>37653</v>
      </c>
      <c r="N37" s="60">
        <v>37621</v>
      </c>
      <c r="O37" s="60">
        <v>37888</v>
      </c>
      <c r="P37" s="60">
        <v>38045</v>
      </c>
      <c r="Q37" s="60">
        <v>38045</v>
      </c>
      <c r="R37" s="60">
        <v>23336</v>
      </c>
      <c r="S37" s="60">
        <v>24077</v>
      </c>
      <c r="T37" s="60">
        <v>21591</v>
      </c>
      <c r="U37" s="60">
        <v>21591</v>
      </c>
      <c r="V37" s="60">
        <v>21591</v>
      </c>
      <c r="W37" s="60">
        <v>59235000</v>
      </c>
      <c r="X37" s="60">
        <v>-59213409</v>
      </c>
      <c r="Y37" s="61">
        <v>-99.96</v>
      </c>
      <c r="Z37" s="62">
        <v>59235000</v>
      </c>
    </row>
    <row r="38" spans="1:26" ht="12.75">
      <c r="A38" s="58" t="s">
        <v>59</v>
      </c>
      <c r="B38" s="19">
        <v>139752007</v>
      </c>
      <c r="C38" s="19">
        <v>0</v>
      </c>
      <c r="D38" s="59">
        <v>137202000</v>
      </c>
      <c r="E38" s="60">
        <v>120111000</v>
      </c>
      <c r="F38" s="60">
        <v>74818</v>
      </c>
      <c r="G38" s="60">
        <v>82798</v>
      </c>
      <c r="H38" s="60">
        <v>82692</v>
      </c>
      <c r="I38" s="60">
        <v>82692</v>
      </c>
      <c r="J38" s="60">
        <v>82661</v>
      </c>
      <c r="K38" s="60">
        <v>81858</v>
      </c>
      <c r="L38" s="60">
        <v>81841</v>
      </c>
      <c r="M38" s="60">
        <v>81841</v>
      </c>
      <c r="N38" s="60">
        <v>81775</v>
      </c>
      <c r="O38" s="60">
        <v>81747</v>
      </c>
      <c r="P38" s="60">
        <v>81660</v>
      </c>
      <c r="Q38" s="60">
        <v>81660</v>
      </c>
      <c r="R38" s="60">
        <v>81642</v>
      </c>
      <c r="S38" s="60">
        <v>81642</v>
      </c>
      <c r="T38" s="60">
        <v>81642</v>
      </c>
      <c r="U38" s="60">
        <v>81642</v>
      </c>
      <c r="V38" s="60">
        <v>81642</v>
      </c>
      <c r="W38" s="60">
        <v>120111000</v>
      </c>
      <c r="X38" s="60">
        <v>-120029358</v>
      </c>
      <c r="Y38" s="61">
        <v>-99.93</v>
      </c>
      <c r="Z38" s="62">
        <v>120111000</v>
      </c>
    </row>
    <row r="39" spans="1:26" ht="12.75">
      <c r="A39" s="58" t="s">
        <v>60</v>
      </c>
      <c r="B39" s="19">
        <v>256809570</v>
      </c>
      <c r="C39" s="19">
        <v>0</v>
      </c>
      <c r="D39" s="59">
        <v>287649000</v>
      </c>
      <c r="E39" s="60">
        <v>287649000</v>
      </c>
      <c r="F39" s="60">
        <v>336090</v>
      </c>
      <c r="G39" s="60">
        <v>305470</v>
      </c>
      <c r="H39" s="60">
        <v>297107</v>
      </c>
      <c r="I39" s="60">
        <v>297107</v>
      </c>
      <c r="J39" s="60">
        <v>285639</v>
      </c>
      <c r="K39" s="60">
        <v>270938</v>
      </c>
      <c r="L39" s="60">
        <v>296732</v>
      </c>
      <c r="M39" s="60">
        <v>296732</v>
      </c>
      <c r="N39" s="60">
        <v>287637</v>
      </c>
      <c r="O39" s="60">
        <v>277231</v>
      </c>
      <c r="P39" s="60">
        <v>292402</v>
      </c>
      <c r="Q39" s="60">
        <v>292402</v>
      </c>
      <c r="R39" s="60">
        <v>299059</v>
      </c>
      <c r="S39" s="60">
        <v>288752</v>
      </c>
      <c r="T39" s="60">
        <v>271715</v>
      </c>
      <c r="U39" s="60">
        <v>271715</v>
      </c>
      <c r="V39" s="60">
        <v>271715</v>
      </c>
      <c r="W39" s="60">
        <v>287649000</v>
      </c>
      <c r="X39" s="60">
        <v>-287377285</v>
      </c>
      <c r="Y39" s="61">
        <v>-99.91</v>
      </c>
      <c r="Z39" s="62">
        <v>287649000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50382498</v>
      </c>
      <c r="C42" s="19">
        <v>0</v>
      </c>
      <c r="D42" s="59">
        <v>5432000</v>
      </c>
      <c r="E42" s="60">
        <v>-9614750</v>
      </c>
      <c r="F42" s="60">
        <v>52912969</v>
      </c>
      <c r="G42" s="60">
        <v>-6374219</v>
      </c>
      <c r="H42" s="60">
        <v>-8292422</v>
      </c>
      <c r="I42" s="60">
        <v>38246328</v>
      </c>
      <c r="J42" s="60">
        <v>-11434619</v>
      </c>
      <c r="K42" s="60">
        <v>-12035354</v>
      </c>
      <c r="L42" s="60">
        <v>26043347</v>
      </c>
      <c r="M42" s="60">
        <v>2573374</v>
      </c>
      <c r="N42" s="60">
        <v>-9085873</v>
      </c>
      <c r="O42" s="60">
        <v>-10396677</v>
      </c>
      <c r="P42" s="60">
        <v>15320074</v>
      </c>
      <c r="Q42" s="60">
        <v>-4162476</v>
      </c>
      <c r="R42" s="60">
        <v>9624695</v>
      </c>
      <c r="S42" s="60">
        <v>-10266941</v>
      </c>
      <c r="T42" s="60">
        <v>-14888902</v>
      </c>
      <c r="U42" s="60">
        <v>-15531148</v>
      </c>
      <c r="V42" s="60">
        <v>21126078</v>
      </c>
      <c r="W42" s="60">
        <v>-9614750</v>
      </c>
      <c r="X42" s="60">
        <v>30740828</v>
      </c>
      <c r="Y42" s="61">
        <v>-319.73</v>
      </c>
      <c r="Z42" s="62">
        <v>-9614750</v>
      </c>
    </row>
    <row r="43" spans="1:26" ht="12.75">
      <c r="A43" s="58" t="s">
        <v>63</v>
      </c>
      <c r="B43" s="19">
        <v>-5449559</v>
      </c>
      <c r="C43" s="19">
        <v>0</v>
      </c>
      <c r="D43" s="59">
        <v>-5415495</v>
      </c>
      <c r="E43" s="60">
        <v>-6713295</v>
      </c>
      <c r="F43" s="60">
        <v>-191581587</v>
      </c>
      <c r="G43" s="60">
        <v>15959290</v>
      </c>
      <c r="H43" s="60">
        <v>171759893</v>
      </c>
      <c r="I43" s="60">
        <v>-3862404</v>
      </c>
      <c r="J43" s="60">
        <v>-150791216</v>
      </c>
      <c r="K43" s="60">
        <v>8756737</v>
      </c>
      <c r="L43" s="60">
        <v>-32078845</v>
      </c>
      <c r="M43" s="60">
        <v>-174113324</v>
      </c>
      <c r="N43" s="60">
        <v>-674857</v>
      </c>
      <c r="O43" s="60">
        <v>48649901</v>
      </c>
      <c r="P43" s="60">
        <v>120410736</v>
      </c>
      <c r="Q43" s="60">
        <v>168385780</v>
      </c>
      <c r="R43" s="60">
        <v>-17644142</v>
      </c>
      <c r="S43" s="60">
        <v>253884</v>
      </c>
      <c r="T43" s="60">
        <v>-4970101</v>
      </c>
      <c r="U43" s="60">
        <v>-22360359</v>
      </c>
      <c r="V43" s="60">
        <v>-31950307</v>
      </c>
      <c r="W43" s="60">
        <v>-6713295</v>
      </c>
      <c r="X43" s="60">
        <v>-25237012</v>
      </c>
      <c r="Y43" s="61">
        <v>375.93</v>
      </c>
      <c r="Z43" s="62">
        <v>-6713295</v>
      </c>
    </row>
    <row r="44" spans="1:26" ht="12.75">
      <c r="A44" s="58" t="s">
        <v>64</v>
      </c>
      <c r="B44" s="19">
        <v>-681793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155333873</v>
      </c>
      <c r="C45" s="22">
        <v>0</v>
      </c>
      <c r="D45" s="99">
        <v>148555505</v>
      </c>
      <c r="E45" s="100">
        <v>132210955</v>
      </c>
      <c r="F45" s="100">
        <v>9888382</v>
      </c>
      <c r="G45" s="100">
        <v>19473453</v>
      </c>
      <c r="H45" s="100">
        <v>182940924</v>
      </c>
      <c r="I45" s="100">
        <v>182940924</v>
      </c>
      <c r="J45" s="100">
        <v>20715089</v>
      </c>
      <c r="K45" s="100">
        <v>17436472</v>
      </c>
      <c r="L45" s="100">
        <v>11400974</v>
      </c>
      <c r="M45" s="100">
        <v>11400974</v>
      </c>
      <c r="N45" s="100">
        <v>1640244</v>
      </c>
      <c r="O45" s="100">
        <v>39893468</v>
      </c>
      <c r="P45" s="100">
        <v>175624278</v>
      </c>
      <c r="Q45" s="100">
        <v>1640244</v>
      </c>
      <c r="R45" s="100">
        <v>167604831</v>
      </c>
      <c r="S45" s="100">
        <v>157591774</v>
      </c>
      <c r="T45" s="100">
        <v>137732771</v>
      </c>
      <c r="U45" s="100">
        <v>137732771</v>
      </c>
      <c r="V45" s="100">
        <v>137732771</v>
      </c>
      <c r="W45" s="100">
        <v>132210955</v>
      </c>
      <c r="X45" s="100">
        <v>5521816</v>
      </c>
      <c r="Y45" s="101">
        <v>4.18</v>
      </c>
      <c r="Z45" s="102">
        <v>132210955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1977628</v>
      </c>
      <c r="C49" s="52">
        <v>0</v>
      </c>
      <c r="D49" s="129">
        <v>48248</v>
      </c>
      <c r="E49" s="54">
        <v>312253</v>
      </c>
      <c r="F49" s="54">
        <v>0</v>
      </c>
      <c r="G49" s="54">
        <v>0</v>
      </c>
      <c r="H49" s="54">
        <v>0</v>
      </c>
      <c r="I49" s="54">
        <v>14632048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16970177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3004915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3004915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99.93946095231423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100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99.93946095231423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1106479</v>
      </c>
      <c r="C67" s="24"/>
      <c r="D67" s="25">
        <v>799484</v>
      </c>
      <c r="E67" s="26">
        <v>799484</v>
      </c>
      <c r="F67" s="26">
        <v>104227</v>
      </c>
      <c r="G67" s="26">
        <v>100244</v>
      </c>
      <c r="H67" s="26">
        <v>104077</v>
      </c>
      <c r="I67" s="26">
        <v>308548</v>
      </c>
      <c r="J67" s="26">
        <v>106219</v>
      </c>
      <c r="K67" s="26">
        <v>104921</v>
      </c>
      <c r="L67" s="26">
        <v>105309</v>
      </c>
      <c r="M67" s="26">
        <v>316449</v>
      </c>
      <c r="N67" s="26">
        <v>61155</v>
      </c>
      <c r="O67" s="26">
        <v>106822</v>
      </c>
      <c r="P67" s="26">
        <v>113977</v>
      </c>
      <c r="Q67" s="26">
        <v>281954</v>
      </c>
      <c r="R67" s="26">
        <v>111721</v>
      </c>
      <c r="S67" s="26">
        <v>116768</v>
      </c>
      <c r="T67" s="26">
        <v>41149</v>
      </c>
      <c r="U67" s="26">
        <v>269638</v>
      </c>
      <c r="V67" s="26">
        <v>1176589</v>
      </c>
      <c r="W67" s="26">
        <v>799484</v>
      </c>
      <c r="X67" s="26"/>
      <c r="Y67" s="25"/>
      <c r="Z67" s="27">
        <v>799484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1106479</v>
      </c>
      <c r="C75" s="28"/>
      <c r="D75" s="29">
        <v>799484</v>
      </c>
      <c r="E75" s="30">
        <v>799484</v>
      </c>
      <c r="F75" s="30">
        <v>104227</v>
      </c>
      <c r="G75" s="30">
        <v>100244</v>
      </c>
      <c r="H75" s="30">
        <v>104077</v>
      </c>
      <c r="I75" s="30">
        <v>308548</v>
      </c>
      <c r="J75" s="30">
        <v>106219</v>
      </c>
      <c r="K75" s="30">
        <v>104921</v>
      </c>
      <c r="L75" s="30">
        <v>105309</v>
      </c>
      <c r="M75" s="30">
        <v>316449</v>
      </c>
      <c r="N75" s="30">
        <v>61155</v>
      </c>
      <c r="O75" s="30">
        <v>106822</v>
      </c>
      <c r="P75" s="30">
        <v>113977</v>
      </c>
      <c r="Q75" s="30">
        <v>281954</v>
      </c>
      <c r="R75" s="30">
        <v>111721</v>
      </c>
      <c r="S75" s="30">
        <v>116768</v>
      </c>
      <c r="T75" s="30">
        <v>41149</v>
      </c>
      <c r="U75" s="30">
        <v>269638</v>
      </c>
      <c r="V75" s="30">
        <v>1176589</v>
      </c>
      <c r="W75" s="30">
        <v>799484</v>
      </c>
      <c r="X75" s="30"/>
      <c r="Y75" s="29"/>
      <c r="Z75" s="31">
        <v>799484</v>
      </c>
    </row>
    <row r="76" spans="1:26" ht="12.75" hidden="1">
      <c r="A76" s="42" t="s">
        <v>287</v>
      </c>
      <c r="B76" s="32">
        <v>1106479</v>
      </c>
      <c r="C76" s="32"/>
      <c r="D76" s="33">
        <v>799000</v>
      </c>
      <c r="E76" s="34">
        <v>799484</v>
      </c>
      <c r="F76" s="34">
        <v>104227</v>
      </c>
      <c r="G76" s="34">
        <v>100244</v>
      </c>
      <c r="H76" s="34">
        <v>104077</v>
      </c>
      <c r="I76" s="34">
        <v>308548</v>
      </c>
      <c r="J76" s="34">
        <v>106219</v>
      </c>
      <c r="K76" s="34">
        <v>104921</v>
      </c>
      <c r="L76" s="34">
        <v>105309</v>
      </c>
      <c r="M76" s="34">
        <v>316449</v>
      </c>
      <c r="N76" s="34">
        <v>61155</v>
      </c>
      <c r="O76" s="34">
        <v>106822</v>
      </c>
      <c r="P76" s="34">
        <v>113977</v>
      </c>
      <c r="Q76" s="34">
        <v>281954</v>
      </c>
      <c r="R76" s="34">
        <v>111721</v>
      </c>
      <c r="S76" s="34">
        <v>116768</v>
      </c>
      <c r="T76" s="34">
        <v>41149</v>
      </c>
      <c r="U76" s="34">
        <v>269638</v>
      </c>
      <c r="V76" s="34">
        <v>1176589</v>
      </c>
      <c r="W76" s="34">
        <v>799484</v>
      </c>
      <c r="X76" s="34"/>
      <c r="Y76" s="33"/>
      <c r="Z76" s="35">
        <v>799484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1106479</v>
      </c>
      <c r="C84" s="28"/>
      <c r="D84" s="29">
        <v>799000</v>
      </c>
      <c r="E84" s="30">
        <v>799484</v>
      </c>
      <c r="F84" s="30">
        <v>104227</v>
      </c>
      <c r="G84" s="30">
        <v>100244</v>
      </c>
      <c r="H84" s="30">
        <v>104077</v>
      </c>
      <c r="I84" s="30">
        <v>308548</v>
      </c>
      <c r="J84" s="30">
        <v>106219</v>
      </c>
      <c r="K84" s="30">
        <v>104921</v>
      </c>
      <c r="L84" s="30">
        <v>105309</v>
      </c>
      <c r="M84" s="30">
        <v>316449</v>
      </c>
      <c r="N84" s="30">
        <v>61155</v>
      </c>
      <c r="O84" s="30">
        <v>106822</v>
      </c>
      <c r="P84" s="30">
        <v>113977</v>
      </c>
      <c r="Q84" s="30">
        <v>281954</v>
      </c>
      <c r="R84" s="30">
        <v>111721</v>
      </c>
      <c r="S84" s="30">
        <v>116768</v>
      </c>
      <c r="T84" s="30">
        <v>41149</v>
      </c>
      <c r="U84" s="30">
        <v>269638</v>
      </c>
      <c r="V84" s="30">
        <v>1176589</v>
      </c>
      <c r="W84" s="30">
        <v>799484</v>
      </c>
      <c r="X84" s="30"/>
      <c r="Y84" s="29"/>
      <c r="Z84" s="31">
        <v>799484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2164000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2164000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3421500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3421500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5587500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196224557</v>
      </c>
      <c r="D5" s="153">
        <f>SUM(D6:D8)</f>
        <v>0</v>
      </c>
      <c r="E5" s="154">
        <f t="shared" si="0"/>
        <v>176268137</v>
      </c>
      <c r="F5" s="100">
        <f t="shared" si="0"/>
        <v>179928170</v>
      </c>
      <c r="G5" s="100">
        <f t="shared" si="0"/>
        <v>61416093</v>
      </c>
      <c r="H5" s="100">
        <f t="shared" si="0"/>
        <v>3748199</v>
      </c>
      <c r="I5" s="100">
        <f t="shared" si="0"/>
        <v>4292112</v>
      </c>
      <c r="J5" s="100">
        <f t="shared" si="0"/>
        <v>69456404</v>
      </c>
      <c r="K5" s="100">
        <f t="shared" si="0"/>
        <v>1458209</v>
      </c>
      <c r="L5" s="100">
        <f t="shared" si="0"/>
        <v>3898346</v>
      </c>
      <c r="M5" s="100">
        <f t="shared" si="0"/>
        <v>36635413</v>
      </c>
      <c r="N5" s="100">
        <f t="shared" si="0"/>
        <v>41991968</v>
      </c>
      <c r="O5" s="100">
        <f t="shared" si="0"/>
        <v>2288381</v>
      </c>
      <c r="P5" s="100">
        <f t="shared" si="0"/>
        <v>2604013</v>
      </c>
      <c r="Q5" s="100">
        <f t="shared" si="0"/>
        <v>39893091</v>
      </c>
      <c r="R5" s="100">
        <f t="shared" si="0"/>
        <v>44785485</v>
      </c>
      <c r="S5" s="100">
        <f t="shared" si="0"/>
        <v>17724689</v>
      </c>
      <c r="T5" s="100">
        <f t="shared" si="0"/>
        <v>3947791</v>
      </c>
      <c r="U5" s="100">
        <f t="shared" si="0"/>
        <v>2447304</v>
      </c>
      <c r="V5" s="100">
        <f t="shared" si="0"/>
        <v>24119784</v>
      </c>
      <c r="W5" s="100">
        <f t="shared" si="0"/>
        <v>180353641</v>
      </c>
      <c r="X5" s="100">
        <f t="shared" si="0"/>
        <v>176268138</v>
      </c>
      <c r="Y5" s="100">
        <f t="shared" si="0"/>
        <v>4085503</v>
      </c>
      <c r="Z5" s="137">
        <f>+IF(X5&lt;&gt;0,+(Y5/X5)*100,0)</f>
        <v>2.3177773625770075</v>
      </c>
      <c r="AA5" s="153">
        <f>SUM(AA6:AA8)</f>
        <v>179928170</v>
      </c>
    </row>
    <row r="6" spans="1:27" ht="12.75">
      <c r="A6" s="138" t="s">
        <v>75</v>
      </c>
      <c r="B6" s="136"/>
      <c r="C6" s="155">
        <v>196224557</v>
      </c>
      <c r="D6" s="155"/>
      <c r="E6" s="156">
        <v>175765095</v>
      </c>
      <c r="F6" s="60">
        <v>178792049</v>
      </c>
      <c r="G6" s="60">
        <v>61254843</v>
      </c>
      <c r="H6" s="60">
        <v>3765173</v>
      </c>
      <c r="I6" s="60">
        <v>4292112</v>
      </c>
      <c r="J6" s="60">
        <v>69312128</v>
      </c>
      <c r="K6" s="60">
        <v>1458209</v>
      </c>
      <c r="L6" s="60">
        <v>3898346</v>
      </c>
      <c r="M6" s="60">
        <v>36577437</v>
      </c>
      <c r="N6" s="60">
        <v>41933992</v>
      </c>
      <c r="O6" s="60">
        <v>2227937</v>
      </c>
      <c r="P6" s="60">
        <v>2604013</v>
      </c>
      <c r="Q6" s="60">
        <v>39893091</v>
      </c>
      <c r="R6" s="60">
        <v>44725041</v>
      </c>
      <c r="S6" s="60">
        <v>17724689</v>
      </c>
      <c r="T6" s="60">
        <v>3908927</v>
      </c>
      <c r="U6" s="60">
        <v>2257250</v>
      </c>
      <c r="V6" s="60">
        <v>23890866</v>
      </c>
      <c r="W6" s="60">
        <v>179862027</v>
      </c>
      <c r="X6" s="60">
        <v>175765096</v>
      </c>
      <c r="Y6" s="60">
        <v>4096931</v>
      </c>
      <c r="Z6" s="140">
        <v>2.33</v>
      </c>
      <c r="AA6" s="155">
        <v>178792049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>
        <v>-16974</v>
      </c>
      <c r="I7" s="159"/>
      <c r="J7" s="159">
        <v>-16974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-16974</v>
      </c>
      <c r="X7" s="159"/>
      <c r="Y7" s="159">
        <v>-16974</v>
      </c>
      <c r="Z7" s="141">
        <v>0</v>
      </c>
      <c r="AA7" s="157"/>
    </row>
    <row r="8" spans="1:27" ht="12.75">
      <c r="A8" s="138" t="s">
        <v>77</v>
      </c>
      <c r="B8" s="136"/>
      <c r="C8" s="155"/>
      <c r="D8" s="155"/>
      <c r="E8" s="156">
        <v>503042</v>
      </c>
      <c r="F8" s="60">
        <v>1136121</v>
      </c>
      <c r="G8" s="60">
        <v>161250</v>
      </c>
      <c r="H8" s="60"/>
      <c r="I8" s="60"/>
      <c r="J8" s="60">
        <v>161250</v>
      </c>
      <c r="K8" s="60"/>
      <c r="L8" s="60"/>
      <c r="M8" s="60">
        <v>57976</v>
      </c>
      <c r="N8" s="60">
        <v>57976</v>
      </c>
      <c r="O8" s="60">
        <v>60444</v>
      </c>
      <c r="P8" s="60"/>
      <c r="Q8" s="60"/>
      <c r="R8" s="60">
        <v>60444</v>
      </c>
      <c r="S8" s="60"/>
      <c r="T8" s="60">
        <v>38864</v>
      </c>
      <c r="U8" s="60">
        <v>190054</v>
      </c>
      <c r="V8" s="60">
        <v>228918</v>
      </c>
      <c r="W8" s="60">
        <v>508588</v>
      </c>
      <c r="X8" s="60">
        <v>503042</v>
      </c>
      <c r="Y8" s="60">
        <v>5546</v>
      </c>
      <c r="Z8" s="140">
        <v>1.1</v>
      </c>
      <c r="AA8" s="155">
        <v>1136121</v>
      </c>
    </row>
    <row r="9" spans="1:27" ht="12.75">
      <c r="A9" s="135" t="s">
        <v>78</v>
      </c>
      <c r="B9" s="136"/>
      <c r="C9" s="153">
        <f aca="true" t="shared" si="1" ref="C9:Y9">SUM(C10:C14)</f>
        <v>6814993</v>
      </c>
      <c r="D9" s="153">
        <f>SUM(D10:D14)</f>
        <v>0</v>
      </c>
      <c r="E9" s="154">
        <f t="shared" si="1"/>
        <v>6484959</v>
      </c>
      <c r="F9" s="100">
        <f t="shared" si="1"/>
        <v>6484959</v>
      </c>
      <c r="G9" s="100">
        <f t="shared" si="1"/>
        <v>386952</v>
      </c>
      <c r="H9" s="100">
        <f t="shared" si="1"/>
        <v>321905</v>
      </c>
      <c r="I9" s="100">
        <f t="shared" si="1"/>
        <v>322281</v>
      </c>
      <c r="J9" s="100">
        <f t="shared" si="1"/>
        <v>1031138</v>
      </c>
      <c r="K9" s="100">
        <f t="shared" si="1"/>
        <v>527474</v>
      </c>
      <c r="L9" s="100">
        <f t="shared" si="1"/>
        <v>436614</v>
      </c>
      <c r="M9" s="100">
        <f t="shared" si="1"/>
        <v>2124624</v>
      </c>
      <c r="N9" s="100">
        <f t="shared" si="1"/>
        <v>3088712</v>
      </c>
      <c r="O9" s="100">
        <f t="shared" si="1"/>
        <v>571737</v>
      </c>
      <c r="P9" s="100">
        <f t="shared" si="1"/>
        <v>428581</v>
      </c>
      <c r="Q9" s="100">
        <f t="shared" si="1"/>
        <v>553292</v>
      </c>
      <c r="R9" s="100">
        <f t="shared" si="1"/>
        <v>1553610</v>
      </c>
      <c r="S9" s="100">
        <f t="shared" si="1"/>
        <v>741399</v>
      </c>
      <c r="T9" s="100">
        <f t="shared" si="1"/>
        <v>445944</v>
      </c>
      <c r="U9" s="100">
        <f t="shared" si="1"/>
        <v>364302</v>
      </c>
      <c r="V9" s="100">
        <f t="shared" si="1"/>
        <v>1551645</v>
      </c>
      <c r="W9" s="100">
        <f t="shared" si="1"/>
        <v>7225105</v>
      </c>
      <c r="X9" s="100">
        <f t="shared" si="1"/>
        <v>6484959</v>
      </c>
      <c r="Y9" s="100">
        <f t="shared" si="1"/>
        <v>740146</v>
      </c>
      <c r="Z9" s="137">
        <f>+IF(X9&lt;&gt;0,+(Y9/X9)*100,0)</f>
        <v>11.413271849521331</v>
      </c>
      <c r="AA9" s="153">
        <f>SUM(AA10:AA14)</f>
        <v>6484959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>
        <v>6572794</v>
      </c>
      <c r="D11" s="155"/>
      <c r="E11" s="156">
        <v>6287952</v>
      </c>
      <c r="F11" s="60">
        <v>6287952</v>
      </c>
      <c r="G11" s="60">
        <v>371257</v>
      </c>
      <c r="H11" s="60">
        <v>302500</v>
      </c>
      <c r="I11" s="60">
        <v>298282</v>
      </c>
      <c r="J11" s="60">
        <v>972039</v>
      </c>
      <c r="K11" s="60">
        <v>505802</v>
      </c>
      <c r="L11" s="60">
        <v>409991</v>
      </c>
      <c r="M11" s="60">
        <v>2107382</v>
      </c>
      <c r="N11" s="60">
        <v>3023175</v>
      </c>
      <c r="O11" s="60">
        <v>559606</v>
      </c>
      <c r="P11" s="60">
        <v>409992</v>
      </c>
      <c r="Q11" s="60">
        <v>532696</v>
      </c>
      <c r="R11" s="60">
        <v>1502294</v>
      </c>
      <c r="S11" s="60">
        <v>725916</v>
      </c>
      <c r="T11" s="60">
        <v>421228</v>
      </c>
      <c r="U11" s="60">
        <v>346930</v>
      </c>
      <c r="V11" s="60">
        <v>1494074</v>
      </c>
      <c r="W11" s="60">
        <v>6991582</v>
      </c>
      <c r="X11" s="60">
        <v>6287952</v>
      </c>
      <c r="Y11" s="60">
        <v>703630</v>
      </c>
      <c r="Z11" s="140">
        <v>11.19</v>
      </c>
      <c r="AA11" s="155">
        <v>6287952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242199</v>
      </c>
      <c r="D14" s="157"/>
      <c r="E14" s="158">
        <v>197007</v>
      </c>
      <c r="F14" s="159">
        <v>197007</v>
      </c>
      <c r="G14" s="159">
        <v>15695</v>
      </c>
      <c r="H14" s="159">
        <v>19405</v>
      </c>
      <c r="I14" s="159">
        <v>23999</v>
      </c>
      <c r="J14" s="159">
        <v>59099</v>
      </c>
      <c r="K14" s="159">
        <v>21672</v>
      </c>
      <c r="L14" s="159">
        <v>26623</v>
      </c>
      <c r="M14" s="159">
        <v>17242</v>
      </c>
      <c r="N14" s="159">
        <v>65537</v>
      </c>
      <c r="O14" s="159">
        <v>12131</v>
      </c>
      <c r="P14" s="159">
        <v>18589</v>
      </c>
      <c r="Q14" s="159">
        <v>20596</v>
      </c>
      <c r="R14" s="159">
        <v>51316</v>
      </c>
      <c r="S14" s="159">
        <v>15483</v>
      </c>
      <c r="T14" s="159">
        <v>24716</v>
      </c>
      <c r="U14" s="159">
        <v>17372</v>
      </c>
      <c r="V14" s="159">
        <v>57571</v>
      </c>
      <c r="W14" s="159">
        <v>233523</v>
      </c>
      <c r="X14" s="159">
        <v>197007</v>
      </c>
      <c r="Y14" s="159">
        <v>36516</v>
      </c>
      <c r="Z14" s="141">
        <v>18.54</v>
      </c>
      <c r="AA14" s="157">
        <v>197007</v>
      </c>
    </row>
    <row r="15" spans="1:27" ht="12.75">
      <c r="A15" s="135" t="s">
        <v>84</v>
      </c>
      <c r="B15" s="142"/>
      <c r="C15" s="153">
        <f aca="true" t="shared" si="2" ref="C15:Y15">SUM(C16:C18)</f>
        <v>145330975</v>
      </c>
      <c r="D15" s="153">
        <f>SUM(D16:D18)</f>
        <v>0</v>
      </c>
      <c r="E15" s="154">
        <f t="shared" si="2"/>
        <v>132155000</v>
      </c>
      <c r="F15" s="100">
        <f t="shared" si="2"/>
        <v>144155000</v>
      </c>
      <c r="G15" s="100">
        <f t="shared" si="2"/>
        <v>35088</v>
      </c>
      <c r="H15" s="100">
        <f t="shared" si="2"/>
        <v>8022</v>
      </c>
      <c r="I15" s="100">
        <f t="shared" si="2"/>
        <v>13751</v>
      </c>
      <c r="J15" s="100">
        <f t="shared" si="2"/>
        <v>56861</v>
      </c>
      <c r="K15" s="100">
        <f t="shared" si="2"/>
        <v>0</v>
      </c>
      <c r="L15" s="100">
        <f t="shared" si="2"/>
        <v>33423</v>
      </c>
      <c r="M15" s="100">
        <f t="shared" si="2"/>
        <v>0</v>
      </c>
      <c r="N15" s="100">
        <f t="shared" si="2"/>
        <v>33423</v>
      </c>
      <c r="O15" s="100">
        <f t="shared" si="2"/>
        <v>2672</v>
      </c>
      <c r="P15" s="100">
        <f t="shared" si="2"/>
        <v>5772</v>
      </c>
      <c r="Q15" s="100">
        <f t="shared" si="2"/>
        <v>7316</v>
      </c>
      <c r="R15" s="100">
        <f t="shared" si="2"/>
        <v>15760</v>
      </c>
      <c r="S15" s="100">
        <f t="shared" si="2"/>
        <v>67727</v>
      </c>
      <c r="T15" s="100">
        <f t="shared" si="2"/>
        <v>17895</v>
      </c>
      <c r="U15" s="100">
        <f t="shared" si="2"/>
        <v>144023363</v>
      </c>
      <c r="V15" s="100">
        <f t="shared" si="2"/>
        <v>144108985</v>
      </c>
      <c r="W15" s="100">
        <f t="shared" si="2"/>
        <v>144215029</v>
      </c>
      <c r="X15" s="100">
        <f t="shared" si="2"/>
        <v>132155000</v>
      </c>
      <c r="Y15" s="100">
        <f t="shared" si="2"/>
        <v>12060029</v>
      </c>
      <c r="Z15" s="137">
        <f>+IF(X15&lt;&gt;0,+(Y15/X15)*100,0)</f>
        <v>9.125669857364459</v>
      </c>
      <c r="AA15" s="153">
        <f>SUM(AA16:AA18)</f>
        <v>144155000</v>
      </c>
    </row>
    <row r="16" spans="1:27" ht="12.75">
      <c r="A16" s="138" t="s">
        <v>85</v>
      </c>
      <c r="B16" s="136"/>
      <c r="C16" s="155">
        <v>10000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145198911</v>
      </c>
      <c r="D17" s="155"/>
      <c r="E17" s="156">
        <v>132000000</v>
      </c>
      <c r="F17" s="60">
        <v>144000000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>
        <v>144000000</v>
      </c>
      <c r="V17" s="60">
        <v>144000000</v>
      </c>
      <c r="W17" s="60">
        <v>144000000</v>
      </c>
      <c r="X17" s="60">
        <v>132000000</v>
      </c>
      <c r="Y17" s="60">
        <v>12000000</v>
      </c>
      <c r="Z17" s="140">
        <v>9.09</v>
      </c>
      <c r="AA17" s="155">
        <v>144000000</v>
      </c>
    </row>
    <row r="18" spans="1:27" ht="12.75">
      <c r="A18" s="138" t="s">
        <v>87</v>
      </c>
      <c r="B18" s="136"/>
      <c r="C18" s="155">
        <v>122064</v>
      </c>
      <c r="D18" s="155"/>
      <c r="E18" s="156">
        <v>155000</v>
      </c>
      <c r="F18" s="60">
        <v>155000</v>
      </c>
      <c r="G18" s="60">
        <v>35088</v>
      </c>
      <c r="H18" s="60">
        <v>8022</v>
      </c>
      <c r="I18" s="60">
        <v>13751</v>
      </c>
      <c r="J18" s="60">
        <v>56861</v>
      </c>
      <c r="K18" s="60"/>
      <c r="L18" s="60">
        <v>33423</v>
      </c>
      <c r="M18" s="60"/>
      <c r="N18" s="60">
        <v>33423</v>
      </c>
      <c r="O18" s="60">
        <v>2672</v>
      </c>
      <c r="P18" s="60">
        <v>5772</v>
      </c>
      <c r="Q18" s="60">
        <v>7316</v>
      </c>
      <c r="R18" s="60">
        <v>15760</v>
      </c>
      <c r="S18" s="60">
        <v>67727</v>
      </c>
      <c r="T18" s="60">
        <v>17895</v>
      </c>
      <c r="U18" s="60">
        <v>23363</v>
      </c>
      <c r="V18" s="60">
        <v>108985</v>
      </c>
      <c r="W18" s="60">
        <v>215029</v>
      </c>
      <c r="X18" s="60">
        <v>155000</v>
      </c>
      <c r="Y18" s="60">
        <v>60029</v>
      </c>
      <c r="Z18" s="140">
        <v>38.73</v>
      </c>
      <c r="AA18" s="155">
        <v>155000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3168312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2312819</v>
      </c>
      <c r="V19" s="100">
        <f t="shared" si="3"/>
        <v>2312819</v>
      </c>
      <c r="W19" s="100">
        <f t="shared" si="3"/>
        <v>2312819</v>
      </c>
      <c r="X19" s="100">
        <f t="shared" si="3"/>
        <v>0</v>
      </c>
      <c r="Y19" s="100">
        <f t="shared" si="3"/>
        <v>2312819</v>
      </c>
      <c r="Z19" s="137">
        <f>+IF(X19&lt;&gt;0,+(Y19/X19)*100,0)</f>
        <v>0</v>
      </c>
      <c r="AA19" s="153">
        <f>SUM(AA20:AA23)</f>
        <v>3168312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>
        <v>3168312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>
        <v>2312819</v>
      </c>
      <c r="V23" s="60">
        <v>2312819</v>
      </c>
      <c r="W23" s="60">
        <v>2312819</v>
      </c>
      <c r="X23" s="60"/>
      <c r="Y23" s="60">
        <v>2312819</v>
      </c>
      <c r="Z23" s="140">
        <v>0</v>
      </c>
      <c r="AA23" s="155">
        <v>3168312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348370525</v>
      </c>
      <c r="D25" s="168">
        <f>+D5+D9+D15+D19+D24</f>
        <v>0</v>
      </c>
      <c r="E25" s="169">
        <f t="shared" si="4"/>
        <v>314908096</v>
      </c>
      <c r="F25" s="73">
        <f t="shared" si="4"/>
        <v>333736441</v>
      </c>
      <c r="G25" s="73">
        <f t="shared" si="4"/>
        <v>61838133</v>
      </c>
      <c r="H25" s="73">
        <f t="shared" si="4"/>
        <v>4078126</v>
      </c>
      <c r="I25" s="73">
        <f t="shared" si="4"/>
        <v>4628144</v>
      </c>
      <c r="J25" s="73">
        <f t="shared" si="4"/>
        <v>70544403</v>
      </c>
      <c r="K25" s="73">
        <f t="shared" si="4"/>
        <v>1985683</v>
      </c>
      <c r="L25" s="73">
        <f t="shared" si="4"/>
        <v>4368383</v>
      </c>
      <c r="M25" s="73">
        <f t="shared" si="4"/>
        <v>38760037</v>
      </c>
      <c r="N25" s="73">
        <f t="shared" si="4"/>
        <v>45114103</v>
      </c>
      <c r="O25" s="73">
        <f t="shared" si="4"/>
        <v>2862790</v>
      </c>
      <c r="P25" s="73">
        <f t="shared" si="4"/>
        <v>3038366</v>
      </c>
      <c r="Q25" s="73">
        <f t="shared" si="4"/>
        <v>40453699</v>
      </c>
      <c r="R25" s="73">
        <f t="shared" si="4"/>
        <v>46354855</v>
      </c>
      <c r="S25" s="73">
        <f t="shared" si="4"/>
        <v>18533815</v>
      </c>
      <c r="T25" s="73">
        <f t="shared" si="4"/>
        <v>4411630</v>
      </c>
      <c r="U25" s="73">
        <f t="shared" si="4"/>
        <v>149147788</v>
      </c>
      <c r="V25" s="73">
        <f t="shared" si="4"/>
        <v>172093233</v>
      </c>
      <c r="W25" s="73">
        <f t="shared" si="4"/>
        <v>334106594</v>
      </c>
      <c r="X25" s="73">
        <f t="shared" si="4"/>
        <v>314908097</v>
      </c>
      <c r="Y25" s="73">
        <f t="shared" si="4"/>
        <v>19198497</v>
      </c>
      <c r="Z25" s="170">
        <f>+IF(X25&lt;&gt;0,+(Y25/X25)*100,0)</f>
        <v>6.096539651693999</v>
      </c>
      <c r="AA25" s="168">
        <f>+AA5+AA9+AA15+AA19+AA24</f>
        <v>333736441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85371033</v>
      </c>
      <c r="D28" s="153">
        <f>SUM(D29:D31)</f>
        <v>0</v>
      </c>
      <c r="E28" s="154">
        <f t="shared" si="5"/>
        <v>93647547</v>
      </c>
      <c r="F28" s="100">
        <f t="shared" si="5"/>
        <v>114077996</v>
      </c>
      <c r="G28" s="100">
        <f t="shared" si="5"/>
        <v>4327353</v>
      </c>
      <c r="H28" s="100">
        <f t="shared" si="5"/>
        <v>4570865</v>
      </c>
      <c r="I28" s="100">
        <f t="shared" si="5"/>
        <v>6573170</v>
      </c>
      <c r="J28" s="100">
        <f t="shared" si="5"/>
        <v>15471388</v>
      </c>
      <c r="K28" s="100">
        <f t="shared" si="5"/>
        <v>7093266</v>
      </c>
      <c r="L28" s="100">
        <f t="shared" si="5"/>
        <v>8259874</v>
      </c>
      <c r="M28" s="100">
        <f t="shared" si="5"/>
        <v>6326551</v>
      </c>
      <c r="N28" s="100">
        <f t="shared" si="5"/>
        <v>21679691</v>
      </c>
      <c r="O28" s="100">
        <f t="shared" si="5"/>
        <v>5681962</v>
      </c>
      <c r="P28" s="100">
        <f t="shared" si="5"/>
        <v>5696653</v>
      </c>
      <c r="Q28" s="100">
        <f t="shared" si="5"/>
        <v>18467912</v>
      </c>
      <c r="R28" s="100">
        <f t="shared" si="5"/>
        <v>29846527</v>
      </c>
      <c r="S28" s="100">
        <f t="shared" si="5"/>
        <v>2294337</v>
      </c>
      <c r="T28" s="100">
        <f t="shared" si="5"/>
        <v>8065128</v>
      </c>
      <c r="U28" s="100">
        <f t="shared" si="5"/>
        <v>10921164</v>
      </c>
      <c r="V28" s="100">
        <f t="shared" si="5"/>
        <v>21280629</v>
      </c>
      <c r="W28" s="100">
        <f t="shared" si="5"/>
        <v>88278235</v>
      </c>
      <c r="X28" s="100">
        <f t="shared" si="5"/>
        <v>93647548</v>
      </c>
      <c r="Y28" s="100">
        <f t="shared" si="5"/>
        <v>-5369313</v>
      </c>
      <c r="Z28" s="137">
        <f>+IF(X28&lt;&gt;0,+(Y28/X28)*100,0)</f>
        <v>-5.733532927098102</v>
      </c>
      <c r="AA28" s="153">
        <f>SUM(AA29:AA31)</f>
        <v>114077996</v>
      </c>
    </row>
    <row r="29" spans="1:27" ht="12.75">
      <c r="A29" s="138" t="s">
        <v>75</v>
      </c>
      <c r="B29" s="136"/>
      <c r="C29" s="155">
        <v>37866290</v>
      </c>
      <c r="D29" s="155"/>
      <c r="E29" s="156">
        <v>38228855</v>
      </c>
      <c r="F29" s="60">
        <v>60165763</v>
      </c>
      <c r="G29" s="60">
        <v>1275168</v>
      </c>
      <c r="H29" s="60">
        <v>798471</v>
      </c>
      <c r="I29" s="60">
        <v>2012551</v>
      </c>
      <c r="J29" s="60">
        <v>4086190</v>
      </c>
      <c r="K29" s="60">
        <v>3815547</v>
      </c>
      <c r="L29" s="60">
        <v>3422208</v>
      </c>
      <c r="M29" s="60">
        <v>2893201</v>
      </c>
      <c r="N29" s="60">
        <v>10130956</v>
      </c>
      <c r="O29" s="60">
        <v>1885992</v>
      </c>
      <c r="P29" s="60">
        <v>2194228</v>
      </c>
      <c r="Q29" s="60">
        <v>15282147</v>
      </c>
      <c r="R29" s="60">
        <v>19362367</v>
      </c>
      <c r="S29" s="60">
        <v>-1270928</v>
      </c>
      <c r="T29" s="60">
        <v>4307480</v>
      </c>
      <c r="U29" s="60">
        <v>4089836</v>
      </c>
      <c r="V29" s="60">
        <v>7126388</v>
      </c>
      <c r="W29" s="60">
        <v>40705901</v>
      </c>
      <c r="X29" s="60">
        <v>38228856</v>
      </c>
      <c r="Y29" s="60">
        <v>2477045</v>
      </c>
      <c r="Z29" s="140">
        <v>6.48</v>
      </c>
      <c r="AA29" s="155">
        <v>60165763</v>
      </c>
    </row>
    <row r="30" spans="1:27" ht="12.75">
      <c r="A30" s="138" t="s">
        <v>76</v>
      </c>
      <c r="B30" s="136"/>
      <c r="C30" s="157">
        <v>19672717</v>
      </c>
      <c r="D30" s="157"/>
      <c r="E30" s="158">
        <v>22123508</v>
      </c>
      <c r="F30" s="159">
        <v>21000341</v>
      </c>
      <c r="G30" s="159">
        <v>1091015</v>
      </c>
      <c r="H30" s="159">
        <v>1347170</v>
      </c>
      <c r="I30" s="159">
        <v>2171731</v>
      </c>
      <c r="J30" s="159">
        <v>4609916</v>
      </c>
      <c r="K30" s="159">
        <v>1455038</v>
      </c>
      <c r="L30" s="159">
        <v>2061459</v>
      </c>
      <c r="M30" s="159">
        <v>1462900</v>
      </c>
      <c r="N30" s="159">
        <v>4979397</v>
      </c>
      <c r="O30" s="159">
        <v>1292574</v>
      </c>
      <c r="P30" s="159">
        <v>1509136</v>
      </c>
      <c r="Q30" s="159">
        <v>1187577</v>
      </c>
      <c r="R30" s="159">
        <v>3989287</v>
      </c>
      <c r="S30" s="159">
        <v>1310897</v>
      </c>
      <c r="T30" s="159">
        <v>1430460</v>
      </c>
      <c r="U30" s="159">
        <v>1946927</v>
      </c>
      <c r="V30" s="159">
        <v>4688284</v>
      </c>
      <c r="W30" s="159">
        <v>18266884</v>
      </c>
      <c r="X30" s="159">
        <v>22123508</v>
      </c>
      <c r="Y30" s="159">
        <v>-3856624</v>
      </c>
      <c r="Z30" s="141">
        <v>-17.43</v>
      </c>
      <c r="AA30" s="157">
        <v>21000341</v>
      </c>
    </row>
    <row r="31" spans="1:27" ht="12.75">
      <c r="A31" s="138" t="s">
        <v>77</v>
      </c>
      <c r="B31" s="136"/>
      <c r="C31" s="155">
        <v>27832026</v>
      </c>
      <c r="D31" s="155"/>
      <c r="E31" s="156">
        <v>33295184</v>
      </c>
      <c r="F31" s="60">
        <v>32911892</v>
      </c>
      <c r="G31" s="60">
        <v>1961170</v>
      </c>
      <c r="H31" s="60">
        <v>2425224</v>
      </c>
      <c r="I31" s="60">
        <v>2388888</v>
      </c>
      <c r="J31" s="60">
        <v>6775282</v>
      </c>
      <c r="K31" s="60">
        <v>1822681</v>
      </c>
      <c r="L31" s="60">
        <v>2776207</v>
      </c>
      <c r="M31" s="60">
        <v>1970450</v>
      </c>
      <c r="N31" s="60">
        <v>6569338</v>
      </c>
      <c r="O31" s="60">
        <v>2503396</v>
      </c>
      <c r="P31" s="60">
        <v>1993289</v>
      </c>
      <c r="Q31" s="60">
        <v>1998188</v>
      </c>
      <c r="R31" s="60">
        <v>6494873</v>
      </c>
      <c r="S31" s="60">
        <v>2254368</v>
      </c>
      <c r="T31" s="60">
        <v>2327188</v>
      </c>
      <c r="U31" s="60">
        <v>4884401</v>
      </c>
      <c r="V31" s="60">
        <v>9465957</v>
      </c>
      <c r="W31" s="60">
        <v>29305450</v>
      </c>
      <c r="X31" s="60">
        <v>33295184</v>
      </c>
      <c r="Y31" s="60">
        <v>-3989734</v>
      </c>
      <c r="Z31" s="140">
        <v>-11.98</v>
      </c>
      <c r="AA31" s="155">
        <v>32911892</v>
      </c>
    </row>
    <row r="32" spans="1:27" ht="12.75">
      <c r="A32" s="135" t="s">
        <v>78</v>
      </c>
      <c r="B32" s="136"/>
      <c r="C32" s="153">
        <f aca="true" t="shared" si="6" ref="C32:Y32">SUM(C33:C37)</f>
        <v>74998652</v>
      </c>
      <c r="D32" s="153">
        <f>SUM(D33:D37)</f>
        <v>0</v>
      </c>
      <c r="E32" s="154">
        <f t="shared" si="6"/>
        <v>66080368</v>
      </c>
      <c r="F32" s="100">
        <f t="shared" si="6"/>
        <v>67750540</v>
      </c>
      <c r="G32" s="100">
        <f t="shared" si="6"/>
        <v>3742878</v>
      </c>
      <c r="H32" s="100">
        <f t="shared" si="6"/>
        <v>5052432</v>
      </c>
      <c r="I32" s="100">
        <f t="shared" si="6"/>
        <v>5460320</v>
      </c>
      <c r="J32" s="100">
        <f t="shared" si="6"/>
        <v>14255630</v>
      </c>
      <c r="K32" s="100">
        <f t="shared" si="6"/>
        <v>4967525</v>
      </c>
      <c r="L32" s="100">
        <f t="shared" si="6"/>
        <v>6393048</v>
      </c>
      <c r="M32" s="100">
        <f t="shared" si="6"/>
        <v>4767202</v>
      </c>
      <c r="N32" s="100">
        <f t="shared" si="6"/>
        <v>16127775</v>
      </c>
      <c r="O32" s="100">
        <f t="shared" si="6"/>
        <v>5164847</v>
      </c>
      <c r="P32" s="100">
        <f t="shared" si="6"/>
        <v>6441064</v>
      </c>
      <c r="Q32" s="100">
        <f t="shared" si="6"/>
        <v>5283824</v>
      </c>
      <c r="R32" s="100">
        <f t="shared" si="6"/>
        <v>16889735</v>
      </c>
      <c r="S32" s="100">
        <f t="shared" si="6"/>
        <v>5150111</v>
      </c>
      <c r="T32" s="100">
        <f t="shared" si="6"/>
        <v>5411853</v>
      </c>
      <c r="U32" s="100">
        <f t="shared" si="6"/>
        <v>6737348</v>
      </c>
      <c r="V32" s="100">
        <f t="shared" si="6"/>
        <v>17299312</v>
      </c>
      <c r="W32" s="100">
        <f t="shared" si="6"/>
        <v>64572452</v>
      </c>
      <c r="X32" s="100">
        <f t="shared" si="6"/>
        <v>66080367</v>
      </c>
      <c r="Y32" s="100">
        <f t="shared" si="6"/>
        <v>-1507915</v>
      </c>
      <c r="Z32" s="137">
        <f>+IF(X32&lt;&gt;0,+(Y32/X32)*100,0)</f>
        <v>-2.2819410188808424</v>
      </c>
      <c r="AA32" s="153">
        <f>SUM(AA33:AA37)</f>
        <v>67750540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>
        <v>9600667</v>
      </c>
      <c r="D34" s="155"/>
      <c r="E34" s="156">
        <v>12731333</v>
      </c>
      <c r="F34" s="60">
        <v>11068576</v>
      </c>
      <c r="G34" s="60">
        <v>518361</v>
      </c>
      <c r="H34" s="60">
        <v>797130</v>
      </c>
      <c r="I34" s="60">
        <v>942425</v>
      </c>
      <c r="J34" s="60">
        <v>2257916</v>
      </c>
      <c r="K34" s="60">
        <v>728940</v>
      </c>
      <c r="L34" s="60">
        <v>931087</v>
      </c>
      <c r="M34" s="60">
        <v>888132</v>
      </c>
      <c r="N34" s="60">
        <v>2548159</v>
      </c>
      <c r="O34" s="60">
        <v>972908</v>
      </c>
      <c r="P34" s="60">
        <v>788434</v>
      </c>
      <c r="Q34" s="60">
        <v>687872</v>
      </c>
      <c r="R34" s="60">
        <v>2449214</v>
      </c>
      <c r="S34" s="60">
        <v>1007431</v>
      </c>
      <c r="T34" s="60">
        <v>1044147</v>
      </c>
      <c r="U34" s="60">
        <v>1238404</v>
      </c>
      <c r="V34" s="60">
        <v>3289982</v>
      </c>
      <c r="W34" s="60">
        <v>10545271</v>
      </c>
      <c r="X34" s="60">
        <v>12731332</v>
      </c>
      <c r="Y34" s="60">
        <v>-2186061</v>
      </c>
      <c r="Z34" s="140">
        <v>-17.17</v>
      </c>
      <c r="AA34" s="155">
        <v>11068576</v>
      </c>
    </row>
    <row r="35" spans="1:27" ht="12.75">
      <c r="A35" s="138" t="s">
        <v>81</v>
      </c>
      <c r="B35" s="136"/>
      <c r="C35" s="155">
        <v>37253371</v>
      </c>
      <c r="D35" s="155"/>
      <c r="E35" s="156">
        <v>25501200</v>
      </c>
      <c r="F35" s="60">
        <v>29754308</v>
      </c>
      <c r="G35" s="60">
        <v>1400100</v>
      </c>
      <c r="H35" s="60">
        <v>2233455</v>
      </c>
      <c r="I35" s="60">
        <v>2447752</v>
      </c>
      <c r="J35" s="60">
        <v>6081307</v>
      </c>
      <c r="K35" s="60">
        <v>2200306</v>
      </c>
      <c r="L35" s="60">
        <v>2401754</v>
      </c>
      <c r="M35" s="60">
        <v>1706338</v>
      </c>
      <c r="N35" s="60">
        <v>6308398</v>
      </c>
      <c r="O35" s="60">
        <v>2177951</v>
      </c>
      <c r="P35" s="60">
        <v>3699921</v>
      </c>
      <c r="Q35" s="60">
        <v>2468531</v>
      </c>
      <c r="R35" s="60">
        <v>8346403</v>
      </c>
      <c r="S35" s="60">
        <v>2228438</v>
      </c>
      <c r="T35" s="60">
        <v>2183129</v>
      </c>
      <c r="U35" s="60">
        <v>3119865</v>
      </c>
      <c r="V35" s="60">
        <v>7531432</v>
      </c>
      <c r="W35" s="60">
        <v>28267540</v>
      </c>
      <c r="X35" s="60">
        <v>25501200</v>
      </c>
      <c r="Y35" s="60">
        <v>2766340</v>
      </c>
      <c r="Z35" s="140">
        <v>10.85</v>
      </c>
      <c r="AA35" s="155">
        <v>29754308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28144614</v>
      </c>
      <c r="D37" s="157"/>
      <c r="E37" s="158">
        <v>27847835</v>
      </c>
      <c r="F37" s="159">
        <v>26927656</v>
      </c>
      <c r="G37" s="159">
        <v>1824417</v>
      </c>
      <c r="H37" s="159">
        <v>2021847</v>
      </c>
      <c r="I37" s="159">
        <v>2070143</v>
      </c>
      <c r="J37" s="159">
        <v>5916407</v>
      </c>
      <c r="K37" s="159">
        <v>2038279</v>
      </c>
      <c r="L37" s="159">
        <v>3060207</v>
      </c>
      <c r="M37" s="159">
        <v>2172732</v>
      </c>
      <c r="N37" s="159">
        <v>7271218</v>
      </c>
      <c r="O37" s="159">
        <v>2013988</v>
      </c>
      <c r="P37" s="159">
        <v>1952709</v>
      </c>
      <c r="Q37" s="159">
        <v>2127421</v>
      </c>
      <c r="R37" s="159">
        <v>6094118</v>
      </c>
      <c r="S37" s="159">
        <v>1914242</v>
      </c>
      <c r="T37" s="159">
        <v>2184577</v>
      </c>
      <c r="U37" s="159">
        <v>2379079</v>
      </c>
      <c r="V37" s="159">
        <v>6477898</v>
      </c>
      <c r="W37" s="159">
        <v>25759641</v>
      </c>
      <c r="X37" s="159">
        <v>27847835</v>
      </c>
      <c r="Y37" s="159">
        <v>-2088194</v>
      </c>
      <c r="Z37" s="141">
        <v>-7.5</v>
      </c>
      <c r="AA37" s="157">
        <v>26927656</v>
      </c>
    </row>
    <row r="38" spans="1:27" ht="12.75">
      <c r="A38" s="135" t="s">
        <v>84</v>
      </c>
      <c r="B38" s="142"/>
      <c r="C38" s="153">
        <f aca="true" t="shared" si="7" ref="C38:Y38">SUM(C39:C41)</f>
        <v>156419250</v>
      </c>
      <c r="D38" s="153">
        <f>SUM(D39:D41)</f>
        <v>0</v>
      </c>
      <c r="E38" s="154">
        <f t="shared" si="7"/>
        <v>147012536</v>
      </c>
      <c r="F38" s="100">
        <f t="shared" si="7"/>
        <v>158775852</v>
      </c>
      <c r="G38" s="100">
        <f t="shared" si="7"/>
        <v>639471</v>
      </c>
      <c r="H38" s="100">
        <f t="shared" si="7"/>
        <v>640544</v>
      </c>
      <c r="I38" s="100">
        <f t="shared" si="7"/>
        <v>681913</v>
      </c>
      <c r="J38" s="100">
        <f t="shared" si="7"/>
        <v>1961928</v>
      </c>
      <c r="K38" s="100">
        <f t="shared" si="7"/>
        <v>1171502</v>
      </c>
      <c r="L38" s="100">
        <f t="shared" si="7"/>
        <v>1435704</v>
      </c>
      <c r="M38" s="100">
        <f t="shared" si="7"/>
        <v>1743698</v>
      </c>
      <c r="N38" s="100">
        <f t="shared" si="7"/>
        <v>4350904</v>
      </c>
      <c r="O38" s="100">
        <f t="shared" si="7"/>
        <v>979656</v>
      </c>
      <c r="P38" s="100">
        <f t="shared" si="7"/>
        <v>1170899</v>
      </c>
      <c r="Q38" s="100">
        <f t="shared" si="7"/>
        <v>1220131</v>
      </c>
      <c r="R38" s="100">
        <f t="shared" si="7"/>
        <v>3370686</v>
      </c>
      <c r="S38" s="100">
        <f t="shared" si="7"/>
        <v>1338465</v>
      </c>
      <c r="T38" s="100">
        <f t="shared" si="7"/>
        <v>1046025</v>
      </c>
      <c r="U38" s="100">
        <f t="shared" si="7"/>
        <v>145063980</v>
      </c>
      <c r="V38" s="100">
        <f t="shared" si="7"/>
        <v>147448470</v>
      </c>
      <c r="W38" s="100">
        <f t="shared" si="7"/>
        <v>157131988</v>
      </c>
      <c r="X38" s="100">
        <f t="shared" si="7"/>
        <v>147012536</v>
      </c>
      <c r="Y38" s="100">
        <f t="shared" si="7"/>
        <v>10119452</v>
      </c>
      <c r="Z38" s="137">
        <f>+IF(X38&lt;&gt;0,+(Y38/X38)*100,0)</f>
        <v>6.883393944037534</v>
      </c>
      <c r="AA38" s="153">
        <f>SUM(AA39:AA41)</f>
        <v>158775852</v>
      </c>
    </row>
    <row r="39" spans="1:27" ht="12.75">
      <c r="A39" s="138" t="s">
        <v>85</v>
      </c>
      <c r="B39" s="136"/>
      <c r="C39" s="155">
        <v>7936203</v>
      </c>
      <c r="D39" s="155"/>
      <c r="E39" s="156">
        <v>10787347</v>
      </c>
      <c r="F39" s="60">
        <v>10516440</v>
      </c>
      <c r="G39" s="60">
        <v>511568</v>
      </c>
      <c r="H39" s="60">
        <v>493085</v>
      </c>
      <c r="I39" s="60">
        <v>611132</v>
      </c>
      <c r="J39" s="60">
        <v>1615785</v>
      </c>
      <c r="K39" s="60">
        <v>825812</v>
      </c>
      <c r="L39" s="60">
        <v>1265168</v>
      </c>
      <c r="M39" s="60">
        <v>1295425</v>
      </c>
      <c r="N39" s="60">
        <v>3386405</v>
      </c>
      <c r="O39" s="60">
        <v>834468</v>
      </c>
      <c r="P39" s="60">
        <v>813527</v>
      </c>
      <c r="Q39" s="60">
        <v>811185</v>
      </c>
      <c r="R39" s="60">
        <v>2459180</v>
      </c>
      <c r="S39" s="60">
        <v>927549</v>
      </c>
      <c r="T39" s="60">
        <v>861040</v>
      </c>
      <c r="U39" s="60">
        <v>344976</v>
      </c>
      <c r="V39" s="60">
        <v>2133565</v>
      </c>
      <c r="W39" s="60">
        <v>9594935</v>
      </c>
      <c r="X39" s="60">
        <v>10787347</v>
      </c>
      <c r="Y39" s="60">
        <v>-1192412</v>
      </c>
      <c r="Z39" s="140">
        <v>-11.05</v>
      </c>
      <c r="AA39" s="155">
        <v>10516440</v>
      </c>
    </row>
    <row r="40" spans="1:27" ht="12.75">
      <c r="A40" s="138" t="s">
        <v>86</v>
      </c>
      <c r="B40" s="136"/>
      <c r="C40" s="155">
        <v>146332529</v>
      </c>
      <c r="D40" s="155"/>
      <c r="E40" s="156">
        <v>134364000</v>
      </c>
      <c r="F40" s="60">
        <v>146364000</v>
      </c>
      <c r="G40" s="60"/>
      <c r="H40" s="60"/>
      <c r="I40" s="60"/>
      <c r="J40" s="60"/>
      <c r="K40" s="60">
        <v>202400</v>
      </c>
      <c r="L40" s="60"/>
      <c r="M40" s="60">
        <v>319452</v>
      </c>
      <c r="N40" s="60">
        <v>521852</v>
      </c>
      <c r="O40" s="60"/>
      <c r="P40" s="60">
        <v>223201</v>
      </c>
      <c r="Q40" s="60">
        <v>254365</v>
      </c>
      <c r="R40" s="60">
        <v>477566</v>
      </c>
      <c r="S40" s="60">
        <v>290316</v>
      </c>
      <c r="T40" s="60"/>
      <c r="U40" s="60">
        <v>144549847</v>
      </c>
      <c r="V40" s="60">
        <v>144840163</v>
      </c>
      <c r="W40" s="60">
        <v>145839581</v>
      </c>
      <c r="X40" s="60">
        <v>134364000</v>
      </c>
      <c r="Y40" s="60">
        <v>11475581</v>
      </c>
      <c r="Z40" s="140">
        <v>8.54</v>
      </c>
      <c r="AA40" s="155">
        <v>146364000</v>
      </c>
    </row>
    <row r="41" spans="1:27" ht="12.75">
      <c r="A41" s="138" t="s">
        <v>87</v>
      </c>
      <c r="B41" s="136"/>
      <c r="C41" s="155">
        <v>2150518</v>
      </c>
      <c r="D41" s="155"/>
      <c r="E41" s="156">
        <v>1861189</v>
      </c>
      <c r="F41" s="60">
        <v>1895412</v>
      </c>
      <c r="G41" s="60">
        <v>127903</v>
      </c>
      <c r="H41" s="60">
        <v>147459</v>
      </c>
      <c r="I41" s="60">
        <v>70781</v>
      </c>
      <c r="J41" s="60">
        <v>346143</v>
      </c>
      <c r="K41" s="60">
        <v>143290</v>
      </c>
      <c r="L41" s="60">
        <v>170536</v>
      </c>
      <c r="M41" s="60">
        <v>128821</v>
      </c>
      <c r="N41" s="60">
        <v>442647</v>
      </c>
      <c r="O41" s="60">
        <v>145188</v>
      </c>
      <c r="P41" s="60">
        <v>134171</v>
      </c>
      <c r="Q41" s="60">
        <v>154581</v>
      </c>
      <c r="R41" s="60">
        <v>433940</v>
      </c>
      <c r="S41" s="60">
        <v>120600</v>
      </c>
      <c r="T41" s="60">
        <v>184985</v>
      </c>
      <c r="U41" s="60">
        <v>169157</v>
      </c>
      <c r="V41" s="60">
        <v>474742</v>
      </c>
      <c r="W41" s="60">
        <v>1697472</v>
      </c>
      <c r="X41" s="60">
        <v>1861189</v>
      </c>
      <c r="Y41" s="60">
        <v>-163717</v>
      </c>
      <c r="Z41" s="140">
        <v>-8.8</v>
      </c>
      <c r="AA41" s="155">
        <v>1895412</v>
      </c>
    </row>
    <row r="42" spans="1:27" ht="12.75">
      <c r="A42" s="135" t="s">
        <v>88</v>
      </c>
      <c r="B42" s="142"/>
      <c r="C42" s="153">
        <f aca="true" t="shared" si="8" ref="C42:Y42">SUM(C43:C46)</f>
        <v>3234726</v>
      </c>
      <c r="D42" s="153">
        <f>SUM(D43:D46)</f>
        <v>0</v>
      </c>
      <c r="E42" s="154">
        <f t="shared" si="8"/>
        <v>2734543</v>
      </c>
      <c r="F42" s="100">
        <f t="shared" si="8"/>
        <v>6416775</v>
      </c>
      <c r="G42" s="100">
        <f t="shared" si="8"/>
        <v>184675</v>
      </c>
      <c r="H42" s="100">
        <f t="shared" si="8"/>
        <v>188505</v>
      </c>
      <c r="I42" s="100">
        <f t="shared" si="8"/>
        <v>205162</v>
      </c>
      <c r="J42" s="100">
        <f t="shared" si="8"/>
        <v>578342</v>
      </c>
      <c r="K42" s="100">
        <f t="shared" si="8"/>
        <v>188496</v>
      </c>
      <c r="L42" s="100">
        <f t="shared" si="8"/>
        <v>315112</v>
      </c>
      <c r="M42" s="100">
        <f t="shared" si="8"/>
        <v>123630</v>
      </c>
      <c r="N42" s="100">
        <f t="shared" si="8"/>
        <v>627238</v>
      </c>
      <c r="O42" s="100">
        <f t="shared" si="8"/>
        <v>122203</v>
      </c>
      <c r="P42" s="100">
        <f t="shared" si="8"/>
        <v>126428</v>
      </c>
      <c r="Q42" s="100">
        <f t="shared" si="8"/>
        <v>194211</v>
      </c>
      <c r="R42" s="100">
        <f t="shared" si="8"/>
        <v>442842</v>
      </c>
      <c r="S42" s="100">
        <f t="shared" si="8"/>
        <v>126207</v>
      </c>
      <c r="T42" s="100">
        <f t="shared" si="8"/>
        <v>155565</v>
      </c>
      <c r="U42" s="100">
        <f t="shared" si="8"/>
        <v>1314034</v>
      </c>
      <c r="V42" s="100">
        <f t="shared" si="8"/>
        <v>1595806</v>
      </c>
      <c r="W42" s="100">
        <f t="shared" si="8"/>
        <v>3244228</v>
      </c>
      <c r="X42" s="100">
        <f t="shared" si="8"/>
        <v>2734543</v>
      </c>
      <c r="Y42" s="100">
        <f t="shared" si="8"/>
        <v>509685</v>
      </c>
      <c r="Z42" s="137">
        <f>+IF(X42&lt;&gt;0,+(Y42/X42)*100,0)</f>
        <v>18.63876340580492</v>
      </c>
      <c r="AA42" s="153">
        <f>SUM(AA43:AA46)</f>
        <v>6416775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823444</v>
      </c>
      <c r="D44" s="155"/>
      <c r="E44" s="156">
        <v>850150</v>
      </c>
      <c r="F44" s="60">
        <v>589128</v>
      </c>
      <c r="G44" s="60">
        <v>63991</v>
      </c>
      <c r="H44" s="60">
        <v>67820</v>
      </c>
      <c r="I44" s="60">
        <v>64697</v>
      </c>
      <c r="J44" s="60">
        <v>196508</v>
      </c>
      <c r="K44" s="60">
        <v>63543</v>
      </c>
      <c r="L44" s="60">
        <v>108272</v>
      </c>
      <c r="M44" s="60"/>
      <c r="N44" s="60">
        <v>171815</v>
      </c>
      <c r="O44" s="60"/>
      <c r="P44" s="60"/>
      <c r="Q44" s="60"/>
      <c r="R44" s="60"/>
      <c r="S44" s="60"/>
      <c r="T44" s="60"/>
      <c r="U44" s="60"/>
      <c r="V44" s="60"/>
      <c r="W44" s="60">
        <v>368323</v>
      </c>
      <c r="X44" s="60">
        <v>850150</v>
      </c>
      <c r="Y44" s="60">
        <v>-481827</v>
      </c>
      <c r="Z44" s="140">
        <v>-56.68</v>
      </c>
      <c r="AA44" s="155">
        <v>589128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2411282</v>
      </c>
      <c r="D46" s="155"/>
      <c r="E46" s="156">
        <v>1884393</v>
      </c>
      <c r="F46" s="60">
        <v>5827647</v>
      </c>
      <c r="G46" s="60">
        <v>120684</v>
      </c>
      <c r="H46" s="60">
        <v>120685</v>
      </c>
      <c r="I46" s="60">
        <v>140465</v>
      </c>
      <c r="J46" s="60">
        <v>381834</v>
      </c>
      <c r="K46" s="60">
        <v>124953</v>
      </c>
      <c r="L46" s="60">
        <v>206840</v>
      </c>
      <c r="M46" s="60">
        <v>123630</v>
      </c>
      <c r="N46" s="60">
        <v>455423</v>
      </c>
      <c r="O46" s="60">
        <v>122203</v>
      </c>
      <c r="P46" s="60">
        <v>126428</v>
      </c>
      <c r="Q46" s="60">
        <v>194211</v>
      </c>
      <c r="R46" s="60">
        <v>442842</v>
      </c>
      <c r="S46" s="60">
        <v>126207</v>
      </c>
      <c r="T46" s="60">
        <v>155565</v>
      </c>
      <c r="U46" s="60">
        <v>1314034</v>
      </c>
      <c r="V46" s="60">
        <v>1595806</v>
      </c>
      <c r="W46" s="60">
        <v>2875905</v>
      </c>
      <c r="X46" s="60">
        <v>1884393</v>
      </c>
      <c r="Y46" s="60">
        <v>991512</v>
      </c>
      <c r="Z46" s="140">
        <v>52.62</v>
      </c>
      <c r="AA46" s="155">
        <v>5827647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320023661</v>
      </c>
      <c r="D48" s="168">
        <f>+D28+D32+D38+D42+D47</f>
        <v>0</v>
      </c>
      <c r="E48" s="169">
        <f t="shared" si="9"/>
        <v>309474994</v>
      </c>
      <c r="F48" s="73">
        <f t="shared" si="9"/>
        <v>347021163</v>
      </c>
      <c r="G48" s="73">
        <f t="shared" si="9"/>
        <v>8894377</v>
      </c>
      <c r="H48" s="73">
        <f t="shared" si="9"/>
        <v>10452346</v>
      </c>
      <c r="I48" s="73">
        <f t="shared" si="9"/>
        <v>12920565</v>
      </c>
      <c r="J48" s="73">
        <f t="shared" si="9"/>
        <v>32267288</v>
      </c>
      <c r="K48" s="73">
        <f t="shared" si="9"/>
        <v>13420789</v>
      </c>
      <c r="L48" s="73">
        <f t="shared" si="9"/>
        <v>16403738</v>
      </c>
      <c r="M48" s="73">
        <f t="shared" si="9"/>
        <v>12961081</v>
      </c>
      <c r="N48" s="73">
        <f t="shared" si="9"/>
        <v>42785608</v>
      </c>
      <c r="O48" s="73">
        <f t="shared" si="9"/>
        <v>11948668</v>
      </c>
      <c r="P48" s="73">
        <f t="shared" si="9"/>
        <v>13435044</v>
      </c>
      <c r="Q48" s="73">
        <f t="shared" si="9"/>
        <v>25166078</v>
      </c>
      <c r="R48" s="73">
        <f t="shared" si="9"/>
        <v>50549790</v>
      </c>
      <c r="S48" s="73">
        <f t="shared" si="9"/>
        <v>8909120</v>
      </c>
      <c r="T48" s="73">
        <f t="shared" si="9"/>
        <v>14678571</v>
      </c>
      <c r="U48" s="73">
        <f t="shared" si="9"/>
        <v>164036526</v>
      </c>
      <c r="V48" s="73">
        <f t="shared" si="9"/>
        <v>187624217</v>
      </c>
      <c r="W48" s="73">
        <f t="shared" si="9"/>
        <v>313226903</v>
      </c>
      <c r="X48" s="73">
        <f t="shared" si="9"/>
        <v>309474994</v>
      </c>
      <c r="Y48" s="73">
        <f t="shared" si="9"/>
        <v>3751909</v>
      </c>
      <c r="Z48" s="170">
        <f>+IF(X48&lt;&gt;0,+(Y48/X48)*100,0)</f>
        <v>1.212346416589639</v>
      </c>
      <c r="AA48" s="168">
        <f>+AA28+AA32+AA38+AA42+AA47</f>
        <v>347021163</v>
      </c>
    </row>
    <row r="49" spans="1:27" ht="12.75">
      <c r="A49" s="148" t="s">
        <v>49</v>
      </c>
      <c r="B49" s="149"/>
      <c r="C49" s="171">
        <f aca="true" t="shared" si="10" ref="C49:Y49">+C25-C48</f>
        <v>28346864</v>
      </c>
      <c r="D49" s="171">
        <f>+D25-D48</f>
        <v>0</v>
      </c>
      <c r="E49" s="172">
        <f t="shared" si="10"/>
        <v>5433102</v>
      </c>
      <c r="F49" s="173">
        <f t="shared" si="10"/>
        <v>-13284722</v>
      </c>
      <c r="G49" s="173">
        <f t="shared" si="10"/>
        <v>52943756</v>
      </c>
      <c r="H49" s="173">
        <f t="shared" si="10"/>
        <v>-6374220</v>
      </c>
      <c r="I49" s="173">
        <f t="shared" si="10"/>
        <v>-8292421</v>
      </c>
      <c r="J49" s="173">
        <f t="shared" si="10"/>
        <v>38277115</v>
      </c>
      <c r="K49" s="173">
        <f t="shared" si="10"/>
        <v>-11435106</v>
      </c>
      <c r="L49" s="173">
        <f t="shared" si="10"/>
        <v>-12035355</v>
      </c>
      <c r="M49" s="173">
        <f t="shared" si="10"/>
        <v>25798956</v>
      </c>
      <c r="N49" s="173">
        <f t="shared" si="10"/>
        <v>2328495</v>
      </c>
      <c r="O49" s="173">
        <f t="shared" si="10"/>
        <v>-9085878</v>
      </c>
      <c r="P49" s="173">
        <f t="shared" si="10"/>
        <v>-10396678</v>
      </c>
      <c r="Q49" s="173">
        <f t="shared" si="10"/>
        <v>15287621</v>
      </c>
      <c r="R49" s="173">
        <f t="shared" si="10"/>
        <v>-4194935</v>
      </c>
      <c r="S49" s="173">
        <f t="shared" si="10"/>
        <v>9624695</v>
      </c>
      <c r="T49" s="173">
        <f t="shared" si="10"/>
        <v>-10266941</v>
      </c>
      <c r="U49" s="173">
        <f t="shared" si="10"/>
        <v>-14888738</v>
      </c>
      <c r="V49" s="173">
        <f t="shared" si="10"/>
        <v>-15530984</v>
      </c>
      <c r="W49" s="173">
        <f t="shared" si="10"/>
        <v>20879691</v>
      </c>
      <c r="X49" s="173">
        <f>IF(F25=F48,0,X25-X48)</f>
        <v>5433103</v>
      </c>
      <c r="Y49" s="173">
        <f t="shared" si="10"/>
        <v>15446588</v>
      </c>
      <c r="Z49" s="174">
        <f>+IF(X49&lt;&gt;0,+(Y49/X49)*100,0)</f>
        <v>284.30508311732723</v>
      </c>
      <c r="AA49" s="171">
        <f>+AA25-AA48</f>
        <v>-13284722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1282978</v>
      </c>
      <c r="D12" s="155">
        <v>0</v>
      </c>
      <c r="E12" s="156">
        <v>1424332</v>
      </c>
      <c r="F12" s="60">
        <v>1424332</v>
      </c>
      <c r="G12" s="60">
        <v>91585</v>
      </c>
      <c r="H12" s="60">
        <v>145379</v>
      </c>
      <c r="I12" s="60">
        <v>293113</v>
      </c>
      <c r="J12" s="60">
        <v>530077</v>
      </c>
      <c r="K12" s="60">
        <v>102454</v>
      </c>
      <c r="L12" s="60">
        <v>100375</v>
      </c>
      <c r="M12" s="60">
        <v>104393</v>
      </c>
      <c r="N12" s="60">
        <v>307222</v>
      </c>
      <c r="O12" s="60">
        <v>106949</v>
      </c>
      <c r="P12" s="60">
        <v>180385</v>
      </c>
      <c r="Q12" s="60">
        <v>103071</v>
      </c>
      <c r="R12" s="60">
        <v>390405</v>
      </c>
      <c r="S12" s="60">
        <v>97477</v>
      </c>
      <c r="T12" s="60">
        <v>98520</v>
      </c>
      <c r="U12" s="60">
        <v>-752413</v>
      </c>
      <c r="V12" s="60">
        <v>-556416</v>
      </c>
      <c r="W12" s="60">
        <v>671288</v>
      </c>
      <c r="X12" s="60">
        <v>1424332</v>
      </c>
      <c r="Y12" s="60">
        <v>-753044</v>
      </c>
      <c r="Z12" s="140">
        <v>-52.87</v>
      </c>
      <c r="AA12" s="155">
        <v>1424332</v>
      </c>
    </row>
    <row r="13" spans="1:27" ht="12.75">
      <c r="A13" s="181" t="s">
        <v>109</v>
      </c>
      <c r="B13" s="185"/>
      <c r="C13" s="155">
        <v>10792549</v>
      </c>
      <c r="D13" s="155">
        <v>0</v>
      </c>
      <c r="E13" s="156">
        <v>7973700</v>
      </c>
      <c r="F13" s="60">
        <v>10773700</v>
      </c>
      <c r="G13" s="60">
        <v>610342</v>
      </c>
      <c r="H13" s="60">
        <v>1940609</v>
      </c>
      <c r="I13" s="60">
        <v>1344959</v>
      </c>
      <c r="J13" s="60">
        <v>3895910</v>
      </c>
      <c r="K13" s="60">
        <v>0</v>
      </c>
      <c r="L13" s="60">
        <v>404079</v>
      </c>
      <c r="M13" s="60">
        <v>1734859</v>
      </c>
      <c r="N13" s="60">
        <v>2138938</v>
      </c>
      <c r="O13" s="60">
        <v>551574</v>
      </c>
      <c r="P13" s="60">
        <v>882424</v>
      </c>
      <c r="Q13" s="60">
        <v>2197342</v>
      </c>
      <c r="R13" s="60">
        <v>3631340</v>
      </c>
      <c r="S13" s="60">
        <v>682734</v>
      </c>
      <c r="T13" s="60">
        <v>970799</v>
      </c>
      <c r="U13" s="60">
        <v>1669899</v>
      </c>
      <c r="V13" s="60">
        <v>3323432</v>
      </c>
      <c r="W13" s="60">
        <v>12989620</v>
      </c>
      <c r="X13" s="60">
        <v>7973700</v>
      </c>
      <c r="Y13" s="60">
        <v>5015920</v>
      </c>
      <c r="Z13" s="140">
        <v>62.91</v>
      </c>
      <c r="AA13" s="155">
        <v>10773700</v>
      </c>
    </row>
    <row r="14" spans="1:27" ht="12.75">
      <c r="A14" s="181" t="s">
        <v>110</v>
      </c>
      <c r="B14" s="185"/>
      <c r="C14" s="155">
        <v>1106479</v>
      </c>
      <c r="D14" s="155">
        <v>0</v>
      </c>
      <c r="E14" s="156">
        <v>799484</v>
      </c>
      <c r="F14" s="60">
        <v>799484</v>
      </c>
      <c r="G14" s="60">
        <v>104227</v>
      </c>
      <c r="H14" s="60">
        <v>100244</v>
      </c>
      <c r="I14" s="60">
        <v>104077</v>
      </c>
      <c r="J14" s="60">
        <v>308548</v>
      </c>
      <c r="K14" s="60">
        <v>106219</v>
      </c>
      <c r="L14" s="60">
        <v>104921</v>
      </c>
      <c r="M14" s="60">
        <v>105309</v>
      </c>
      <c r="N14" s="60">
        <v>316449</v>
      </c>
      <c r="O14" s="60">
        <v>61155</v>
      </c>
      <c r="P14" s="60">
        <v>106822</v>
      </c>
      <c r="Q14" s="60">
        <v>113977</v>
      </c>
      <c r="R14" s="60">
        <v>281954</v>
      </c>
      <c r="S14" s="60">
        <v>111721</v>
      </c>
      <c r="T14" s="60">
        <v>116768</v>
      </c>
      <c r="U14" s="60">
        <v>41149</v>
      </c>
      <c r="V14" s="60">
        <v>269638</v>
      </c>
      <c r="W14" s="60">
        <v>1176589</v>
      </c>
      <c r="X14" s="60">
        <v>799484</v>
      </c>
      <c r="Y14" s="60">
        <v>377105</v>
      </c>
      <c r="Z14" s="140">
        <v>47.17</v>
      </c>
      <c r="AA14" s="155">
        <v>799484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122064</v>
      </c>
      <c r="D17" s="155">
        <v>0</v>
      </c>
      <c r="E17" s="156">
        <v>155000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155000</v>
      </c>
      <c r="Y17" s="60">
        <v>-155000</v>
      </c>
      <c r="Z17" s="140">
        <v>-100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14500000</v>
      </c>
      <c r="F18" s="60">
        <v>15000000</v>
      </c>
      <c r="G18" s="60">
        <v>1204075</v>
      </c>
      <c r="H18" s="60">
        <v>0</v>
      </c>
      <c r="I18" s="60">
        <v>1204075</v>
      </c>
      <c r="J18" s="60">
        <v>2408150</v>
      </c>
      <c r="K18" s="60">
        <v>1204075</v>
      </c>
      <c r="L18" s="60">
        <v>2408151</v>
      </c>
      <c r="M18" s="60">
        <v>1204070</v>
      </c>
      <c r="N18" s="60">
        <v>4816296</v>
      </c>
      <c r="O18" s="60">
        <v>1204075</v>
      </c>
      <c r="P18" s="60">
        <v>0</v>
      </c>
      <c r="Q18" s="60">
        <v>1626035</v>
      </c>
      <c r="R18" s="60">
        <v>2830110</v>
      </c>
      <c r="S18" s="60">
        <v>1204070</v>
      </c>
      <c r="T18" s="60">
        <v>2602000</v>
      </c>
      <c r="U18" s="60">
        <v>1301000</v>
      </c>
      <c r="V18" s="60">
        <v>5107070</v>
      </c>
      <c r="W18" s="60">
        <v>15161626</v>
      </c>
      <c r="X18" s="60">
        <v>14500000</v>
      </c>
      <c r="Y18" s="60">
        <v>661626</v>
      </c>
      <c r="Z18" s="140">
        <v>4.56</v>
      </c>
      <c r="AA18" s="155">
        <v>15000000</v>
      </c>
    </row>
    <row r="19" spans="1:27" ht="12.75">
      <c r="A19" s="181" t="s">
        <v>34</v>
      </c>
      <c r="B19" s="185"/>
      <c r="C19" s="155">
        <v>160317187</v>
      </c>
      <c r="D19" s="155">
        <v>0</v>
      </c>
      <c r="E19" s="156">
        <v>146708000</v>
      </c>
      <c r="F19" s="60">
        <v>147212914</v>
      </c>
      <c r="G19" s="60">
        <v>59205000</v>
      </c>
      <c r="H19" s="60">
        <v>1500000</v>
      </c>
      <c r="I19" s="60">
        <v>1300000</v>
      </c>
      <c r="J19" s="60">
        <v>62005000</v>
      </c>
      <c r="K19" s="60">
        <v>0</v>
      </c>
      <c r="L19" s="60">
        <v>450000</v>
      </c>
      <c r="M19" s="60">
        <v>33407000</v>
      </c>
      <c r="N19" s="60">
        <v>33857000</v>
      </c>
      <c r="O19" s="60">
        <v>0</v>
      </c>
      <c r="P19" s="60">
        <v>420000</v>
      </c>
      <c r="Q19" s="60">
        <v>35524000</v>
      </c>
      <c r="R19" s="60">
        <v>35944000</v>
      </c>
      <c r="S19" s="60">
        <v>15021379</v>
      </c>
      <c r="T19" s="60">
        <v>0</v>
      </c>
      <c r="U19" s="60">
        <v>0</v>
      </c>
      <c r="V19" s="60">
        <v>15021379</v>
      </c>
      <c r="W19" s="60">
        <v>146827379</v>
      </c>
      <c r="X19" s="60">
        <v>146708000</v>
      </c>
      <c r="Y19" s="60">
        <v>119379</v>
      </c>
      <c r="Z19" s="140">
        <v>0.08</v>
      </c>
      <c r="AA19" s="155">
        <v>147212914</v>
      </c>
    </row>
    <row r="20" spans="1:27" ht="12.75">
      <c r="A20" s="181" t="s">
        <v>35</v>
      </c>
      <c r="B20" s="185"/>
      <c r="C20" s="155">
        <v>174749268</v>
      </c>
      <c r="D20" s="155">
        <v>0</v>
      </c>
      <c r="E20" s="156">
        <v>143347580</v>
      </c>
      <c r="F20" s="54">
        <v>158526011</v>
      </c>
      <c r="G20" s="54">
        <v>622904</v>
      </c>
      <c r="H20" s="54">
        <v>391894</v>
      </c>
      <c r="I20" s="54">
        <v>381920</v>
      </c>
      <c r="J20" s="54">
        <v>1396718</v>
      </c>
      <c r="K20" s="54">
        <v>572935</v>
      </c>
      <c r="L20" s="54">
        <v>900857</v>
      </c>
      <c r="M20" s="54">
        <v>2204406</v>
      </c>
      <c r="N20" s="54">
        <v>3678198</v>
      </c>
      <c r="O20" s="54">
        <v>939037</v>
      </c>
      <c r="P20" s="54">
        <v>1448735</v>
      </c>
      <c r="Q20" s="54">
        <v>889274</v>
      </c>
      <c r="R20" s="54">
        <v>3277046</v>
      </c>
      <c r="S20" s="54">
        <v>1416434</v>
      </c>
      <c r="T20" s="54">
        <v>623543</v>
      </c>
      <c r="U20" s="54">
        <v>146888153</v>
      </c>
      <c r="V20" s="54">
        <v>148928130</v>
      </c>
      <c r="W20" s="54">
        <v>157280092</v>
      </c>
      <c r="X20" s="54">
        <v>143347582</v>
      </c>
      <c r="Y20" s="54">
        <v>13932510</v>
      </c>
      <c r="Z20" s="184">
        <v>9.72</v>
      </c>
      <c r="AA20" s="130">
        <v>158526011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348370525</v>
      </c>
      <c r="D22" s="188">
        <f>SUM(D5:D21)</f>
        <v>0</v>
      </c>
      <c r="E22" s="189">
        <f t="shared" si="0"/>
        <v>314908096</v>
      </c>
      <c r="F22" s="190">
        <f t="shared" si="0"/>
        <v>333736441</v>
      </c>
      <c r="G22" s="190">
        <f t="shared" si="0"/>
        <v>61838133</v>
      </c>
      <c r="H22" s="190">
        <f t="shared" si="0"/>
        <v>4078126</v>
      </c>
      <c r="I22" s="190">
        <f t="shared" si="0"/>
        <v>4628144</v>
      </c>
      <c r="J22" s="190">
        <f t="shared" si="0"/>
        <v>70544403</v>
      </c>
      <c r="K22" s="190">
        <f t="shared" si="0"/>
        <v>1985683</v>
      </c>
      <c r="L22" s="190">
        <f t="shared" si="0"/>
        <v>4368383</v>
      </c>
      <c r="M22" s="190">
        <f t="shared" si="0"/>
        <v>38760037</v>
      </c>
      <c r="N22" s="190">
        <f t="shared" si="0"/>
        <v>45114103</v>
      </c>
      <c r="O22" s="190">
        <f t="shared" si="0"/>
        <v>2862790</v>
      </c>
      <c r="P22" s="190">
        <f t="shared" si="0"/>
        <v>3038366</v>
      </c>
      <c r="Q22" s="190">
        <f t="shared" si="0"/>
        <v>40453699</v>
      </c>
      <c r="R22" s="190">
        <f t="shared" si="0"/>
        <v>46354855</v>
      </c>
      <c r="S22" s="190">
        <f t="shared" si="0"/>
        <v>18533815</v>
      </c>
      <c r="T22" s="190">
        <f t="shared" si="0"/>
        <v>4411630</v>
      </c>
      <c r="U22" s="190">
        <f t="shared" si="0"/>
        <v>149147788</v>
      </c>
      <c r="V22" s="190">
        <f t="shared" si="0"/>
        <v>172093233</v>
      </c>
      <c r="W22" s="190">
        <f t="shared" si="0"/>
        <v>334106594</v>
      </c>
      <c r="X22" s="190">
        <f t="shared" si="0"/>
        <v>314908098</v>
      </c>
      <c r="Y22" s="190">
        <f t="shared" si="0"/>
        <v>19198496</v>
      </c>
      <c r="Z22" s="191">
        <f>+IF(X22&lt;&gt;0,+(Y22/X22)*100,0)</f>
        <v>6.0965393147812925</v>
      </c>
      <c r="AA22" s="188">
        <f>SUM(AA5:AA21)</f>
        <v>333736441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166821820</v>
      </c>
      <c r="D25" s="155">
        <v>0</v>
      </c>
      <c r="E25" s="156">
        <v>105720413</v>
      </c>
      <c r="F25" s="60">
        <v>106093782</v>
      </c>
      <c r="G25" s="60">
        <v>7612660</v>
      </c>
      <c r="H25" s="60">
        <v>8386329</v>
      </c>
      <c r="I25" s="60">
        <v>8274407</v>
      </c>
      <c r="J25" s="60">
        <v>24273396</v>
      </c>
      <c r="K25" s="60">
        <v>8345917</v>
      </c>
      <c r="L25" s="60">
        <v>11786763</v>
      </c>
      <c r="M25" s="60">
        <v>8241721</v>
      </c>
      <c r="N25" s="60">
        <v>28374401</v>
      </c>
      <c r="O25" s="60">
        <v>8375094</v>
      </c>
      <c r="P25" s="60">
        <v>8017964</v>
      </c>
      <c r="Q25" s="60">
        <v>7900121</v>
      </c>
      <c r="R25" s="60">
        <v>24293179</v>
      </c>
      <c r="S25" s="60">
        <v>8045427</v>
      </c>
      <c r="T25" s="60">
        <v>8142207</v>
      </c>
      <c r="U25" s="60">
        <v>9578666</v>
      </c>
      <c r="V25" s="60">
        <v>25766300</v>
      </c>
      <c r="W25" s="60">
        <v>102707276</v>
      </c>
      <c r="X25" s="60">
        <v>105720414</v>
      </c>
      <c r="Y25" s="60">
        <v>-3013138</v>
      </c>
      <c r="Z25" s="140">
        <v>-2.85</v>
      </c>
      <c r="AA25" s="155">
        <v>106093782</v>
      </c>
    </row>
    <row r="26" spans="1:27" ht="12.75">
      <c r="A26" s="183" t="s">
        <v>38</v>
      </c>
      <c r="B26" s="182"/>
      <c r="C26" s="155">
        <v>7785719</v>
      </c>
      <c r="D26" s="155">
        <v>0</v>
      </c>
      <c r="E26" s="156">
        <v>8448061</v>
      </c>
      <c r="F26" s="60">
        <v>7844207</v>
      </c>
      <c r="G26" s="60">
        <v>585705</v>
      </c>
      <c r="H26" s="60">
        <v>161119</v>
      </c>
      <c r="I26" s="60">
        <v>827891</v>
      </c>
      <c r="J26" s="60">
        <v>1574715</v>
      </c>
      <c r="K26" s="60">
        <v>676941</v>
      </c>
      <c r="L26" s="60">
        <v>666340</v>
      </c>
      <c r="M26" s="60">
        <v>648591</v>
      </c>
      <c r="N26" s="60">
        <v>1991872</v>
      </c>
      <c r="O26" s="60">
        <v>616799</v>
      </c>
      <c r="P26" s="60">
        <v>646639</v>
      </c>
      <c r="Q26" s="60">
        <v>690479</v>
      </c>
      <c r="R26" s="60">
        <v>1953917</v>
      </c>
      <c r="S26" s="60">
        <v>679326</v>
      </c>
      <c r="T26" s="60">
        <v>2262522</v>
      </c>
      <c r="U26" s="60">
        <v>964187</v>
      </c>
      <c r="V26" s="60">
        <v>3906035</v>
      </c>
      <c r="W26" s="60">
        <v>9426539</v>
      </c>
      <c r="X26" s="60">
        <v>8448061</v>
      </c>
      <c r="Y26" s="60">
        <v>978478</v>
      </c>
      <c r="Z26" s="140">
        <v>11.58</v>
      </c>
      <c r="AA26" s="155">
        <v>7844207</v>
      </c>
    </row>
    <row r="27" spans="1:27" ht="12.75">
      <c r="A27" s="183" t="s">
        <v>118</v>
      </c>
      <c r="B27" s="182"/>
      <c r="C27" s="155">
        <v>7817253</v>
      </c>
      <c r="D27" s="155">
        <v>0</v>
      </c>
      <c r="E27" s="156">
        <v>1060000</v>
      </c>
      <c r="F27" s="60">
        <v>1060000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1060000</v>
      </c>
      <c r="Y27" s="60">
        <v>-1060000</v>
      </c>
      <c r="Z27" s="140">
        <v>-100</v>
      </c>
      <c r="AA27" s="155">
        <v>1060000</v>
      </c>
    </row>
    <row r="28" spans="1:27" ht="12.75">
      <c r="A28" s="183" t="s">
        <v>39</v>
      </c>
      <c r="B28" s="182"/>
      <c r="C28" s="155">
        <v>3278214</v>
      </c>
      <c r="D28" s="155">
        <v>0</v>
      </c>
      <c r="E28" s="156">
        <v>4086778</v>
      </c>
      <c r="F28" s="60">
        <v>3669970</v>
      </c>
      <c r="G28" s="60">
        <v>0</v>
      </c>
      <c r="H28" s="60">
        <v>0</v>
      </c>
      <c r="I28" s="60">
        <v>732976</v>
      </c>
      <c r="J28" s="60">
        <v>732976</v>
      </c>
      <c r="K28" s="60">
        <v>0</v>
      </c>
      <c r="L28" s="60">
        <v>249732</v>
      </c>
      <c r="M28" s="60">
        <v>244392</v>
      </c>
      <c r="N28" s="60">
        <v>494124</v>
      </c>
      <c r="O28" s="60">
        <v>504700</v>
      </c>
      <c r="P28" s="60">
        <v>227940</v>
      </c>
      <c r="Q28" s="60">
        <v>0</v>
      </c>
      <c r="R28" s="60">
        <v>732640</v>
      </c>
      <c r="S28" s="60">
        <v>234477</v>
      </c>
      <c r="T28" s="60">
        <v>249342</v>
      </c>
      <c r="U28" s="60">
        <v>517176</v>
      </c>
      <c r="V28" s="60">
        <v>1000995</v>
      </c>
      <c r="W28" s="60">
        <v>2960735</v>
      </c>
      <c r="X28" s="60">
        <v>4086778</v>
      </c>
      <c r="Y28" s="60">
        <v>-1126043</v>
      </c>
      <c r="Z28" s="140">
        <v>-27.55</v>
      </c>
      <c r="AA28" s="155">
        <v>3669970</v>
      </c>
    </row>
    <row r="29" spans="1:27" ht="12.75">
      <c r="A29" s="183" t="s">
        <v>40</v>
      </c>
      <c r="B29" s="182"/>
      <c r="C29" s="155">
        <v>199503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8430516</v>
      </c>
      <c r="D32" s="155">
        <v>0</v>
      </c>
      <c r="E32" s="156">
        <v>11213625</v>
      </c>
      <c r="F32" s="60">
        <v>17697905</v>
      </c>
      <c r="G32" s="60">
        <v>484690</v>
      </c>
      <c r="H32" s="60">
        <v>282264</v>
      </c>
      <c r="I32" s="60">
        <v>1108707</v>
      </c>
      <c r="J32" s="60">
        <v>1875661</v>
      </c>
      <c r="K32" s="60">
        <v>2473634</v>
      </c>
      <c r="L32" s="60">
        <v>1010592</v>
      </c>
      <c r="M32" s="60">
        <v>1065209</v>
      </c>
      <c r="N32" s="60">
        <v>4549435</v>
      </c>
      <c r="O32" s="60">
        <v>539377</v>
      </c>
      <c r="P32" s="60">
        <v>2406193</v>
      </c>
      <c r="Q32" s="60">
        <v>1098621</v>
      </c>
      <c r="R32" s="60">
        <v>4044191</v>
      </c>
      <c r="S32" s="60">
        <v>-2006224</v>
      </c>
      <c r="T32" s="60">
        <v>435632</v>
      </c>
      <c r="U32" s="60">
        <v>2904028</v>
      </c>
      <c r="V32" s="60">
        <v>1333436</v>
      </c>
      <c r="W32" s="60">
        <v>11802723</v>
      </c>
      <c r="X32" s="60">
        <v>11213625</v>
      </c>
      <c r="Y32" s="60">
        <v>589098</v>
      </c>
      <c r="Z32" s="140">
        <v>5.25</v>
      </c>
      <c r="AA32" s="155">
        <v>17697905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-5</v>
      </c>
      <c r="H33" s="60">
        <v>0</v>
      </c>
      <c r="I33" s="60">
        <v>0</v>
      </c>
      <c r="J33" s="60">
        <v>-5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-5</v>
      </c>
      <c r="X33" s="60"/>
      <c r="Y33" s="60">
        <v>-5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125527523</v>
      </c>
      <c r="D34" s="155">
        <v>0</v>
      </c>
      <c r="E34" s="156">
        <v>178946117</v>
      </c>
      <c r="F34" s="60">
        <v>210655299</v>
      </c>
      <c r="G34" s="60">
        <v>211327</v>
      </c>
      <c r="H34" s="60">
        <v>1622634</v>
      </c>
      <c r="I34" s="60">
        <v>1976584</v>
      </c>
      <c r="J34" s="60">
        <v>3810545</v>
      </c>
      <c r="K34" s="60">
        <v>1924297</v>
      </c>
      <c r="L34" s="60">
        <v>2690311</v>
      </c>
      <c r="M34" s="60">
        <v>2761168</v>
      </c>
      <c r="N34" s="60">
        <v>7375776</v>
      </c>
      <c r="O34" s="60">
        <v>1912698</v>
      </c>
      <c r="P34" s="60">
        <v>2136308</v>
      </c>
      <c r="Q34" s="60">
        <v>15476857</v>
      </c>
      <c r="R34" s="60">
        <v>19525863</v>
      </c>
      <c r="S34" s="60">
        <v>1956114</v>
      </c>
      <c r="T34" s="60">
        <v>3588868</v>
      </c>
      <c r="U34" s="60">
        <v>150072469</v>
      </c>
      <c r="V34" s="60">
        <v>155617451</v>
      </c>
      <c r="W34" s="60">
        <v>186329635</v>
      </c>
      <c r="X34" s="60">
        <v>178946116</v>
      </c>
      <c r="Y34" s="60">
        <v>7383519</v>
      </c>
      <c r="Z34" s="140">
        <v>4.13</v>
      </c>
      <c r="AA34" s="155">
        <v>210655299</v>
      </c>
    </row>
    <row r="35" spans="1:27" ht="12.75">
      <c r="A35" s="181" t="s">
        <v>122</v>
      </c>
      <c r="B35" s="185"/>
      <c r="C35" s="155">
        <v>163113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320023661</v>
      </c>
      <c r="D36" s="188">
        <f>SUM(D25:D35)</f>
        <v>0</v>
      </c>
      <c r="E36" s="189">
        <f t="shared" si="1"/>
        <v>309474994</v>
      </c>
      <c r="F36" s="190">
        <f t="shared" si="1"/>
        <v>347021163</v>
      </c>
      <c r="G36" s="190">
        <f t="shared" si="1"/>
        <v>8894377</v>
      </c>
      <c r="H36" s="190">
        <f t="shared" si="1"/>
        <v>10452346</v>
      </c>
      <c r="I36" s="190">
        <f t="shared" si="1"/>
        <v>12920565</v>
      </c>
      <c r="J36" s="190">
        <f t="shared" si="1"/>
        <v>32267288</v>
      </c>
      <c r="K36" s="190">
        <f t="shared" si="1"/>
        <v>13420789</v>
      </c>
      <c r="L36" s="190">
        <f t="shared" si="1"/>
        <v>16403738</v>
      </c>
      <c r="M36" s="190">
        <f t="shared" si="1"/>
        <v>12961081</v>
      </c>
      <c r="N36" s="190">
        <f t="shared" si="1"/>
        <v>42785608</v>
      </c>
      <c r="O36" s="190">
        <f t="shared" si="1"/>
        <v>11948668</v>
      </c>
      <c r="P36" s="190">
        <f t="shared" si="1"/>
        <v>13435044</v>
      </c>
      <c r="Q36" s="190">
        <f t="shared" si="1"/>
        <v>25166078</v>
      </c>
      <c r="R36" s="190">
        <f t="shared" si="1"/>
        <v>50549790</v>
      </c>
      <c r="S36" s="190">
        <f t="shared" si="1"/>
        <v>8909120</v>
      </c>
      <c r="T36" s="190">
        <f t="shared" si="1"/>
        <v>14678571</v>
      </c>
      <c r="U36" s="190">
        <f t="shared" si="1"/>
        <v>164036526</v>
      </c>
      <c r="V36" s="190">
        <f t="shared" si="1"/>
        <v>187624217</v>
      </c>
      <c r="W36" s="190">
        <f t="shared" si="1"/>
        <v>313226903</v>
      </c>
      <c r="X36" s="190">
        <f t="shared" si="1"/>
        <v>309474994</v>
      </c>
      <c r="Y36" s="190">
        <f t="shared" si="1"/>
        <v>3751909</v>
      </c>
      <c r="Z36" s="191">
        <f>+IF(X36&lt;&gt;0,+(Y36/X36)*100,0)</f>
        <v>1.212346416589639</v>
      </c>
      <c r="AA36" s="188">
        <f>SUM(AA25:AA35)</f>
        <v>347021163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28346864</v>
      </c>
      <c r="D38" s="199">
        <f>+D22-D36</f>
        <v>0</v>
      </c>
      <c r="E38" s="200">
        <f t="shared" si="2"/>
        <v>5433102</v>
      </c>
      <c r="F38" s="106">
        <f t="shared" si="2"/>
        <v>-13284722</v>
      </c>
      <c r="G38" s="106">
        <f t="shared" si="2"/>
        <v>52943756</v>
      </c>
      <c r="H38" s="106">
        <f t="shared" si="2"/>
        <v>-6374220</v>
      </c>
      <c r="I38" s="106">
        <f t="shared" si="2"/>
        <v>-8292421</v>
      </c>
      <c r="J38" s="106">
        <f t="shared" si="2"/>
        <v>38277115</v>
      </c>
      <c r="K38" s="106">
        <f t="shared" si="2"/>
        <v>-11435106</v>
      </c>
      <c r="L38" s="106">
        <f t="shared" si="2"/>
        <v>-12035355</v>
      </c>
      <c r="M38" s="106">
        <f t="shared" si="2"/>
        <v>25798956</v>
      </c>
      <c r="N38" s="106">
        <f t="shared" si="2"/>
        <v>2328495</v>
      </c>
      <c r="O38" s="106">
        <f t="shared" si="2"/>
        <v>-9085878</v>
      </c>
      <c r="P38" s="106">
        <f t="shared" si="2"/>
        <v>-10396678</v>
      </c>
      <c r="Q38" s="106">
        <f t="shared" si="2"/>
        <v>15287621</v>
      </c>
      <c r="R38" s="106">
        <f t="shared" si="2"/>
        <v>-4194935</v>
      </c>
      <c r="S38" s="106">
        <f t="shared" si="2"/>
        <v>9624695</v>
      </c>
      <c r="T38" s="106">
        <f t="shared" si="2"/>
        <v>-10266941</v>
      </c>
      <c r="U38" s="106">
        <f t="shared" si="2"/>
        <v>-14888738</v>
      </c>
      <c r="V38" s="106">
        <f t="shared" si="2"/>
        <v>-15530984</v>
      </c>
      <c r="W38" s="106">
        <f t="shared" si="2"/>
        <v>20879691</v>
      </c>
      <c r="X38" s="106">
        <f>IF(F22=F36,0,X22-X36)</f>
        <v>5433104</v>
      </c>
      <c r="Y38" s="106">
        <f t="shared" si="2"/>
        <v>15446587</v>
      </c>
      <c r="Z38" s="201">
        <f>+IF(X38&lt;&gt;0,+(Y38/X38)*100,0)</f>
        <v>284.3050123833448</v>
      </c>
      <c r="AA38" s="199">
        <f>+AA22-AA36</f>
        <v>-13284722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28346864</v>
      </c>
      <c r="D42" s="206">
        <f>SUM(D38:D41)</f>
        <v>0</v>
      </c>
      <c r="E42" s="207">
        <f t="shared" si="3"/>
        <v>5433102</v>
      </c>
      <c r="F42" s="88">
        <f t="shared" si="3"/>
        <v>-13284722</v>
      </c>
      <c r="G42" s="88">
        <f t="shared" si="3"/>
        <v>52943756</v>
      </c>
      <c r="H42" s="88">
        <f t="shared" si="3"/>
        <v>-6374220</v>
      </c>
      <c r="I42" s="88">
        <f t="shared" si="3"/>
        <v>-8292421</v>
      </c>
      <c r="J42" s="88">
        <f t="shared" si="3"/>
        <v>38277115</v>
      </c>
      <c r="K42" s="88">
        <f t="shared" si="3"/>
        <v>-11435106</v>
      </c>
      <c r="L42" s="88">
        <f t="shared" si="3"/>
        <v>-12035355</v>
      </c>
      <c r="M42" s="88">
        <f t="shared" si="3"/>
        <v>25798956</v>
      </c>
      <c r="N42" s="88">
        <f t="shared" si="3"/>
        <v>2328495</v>
      </c>
      <c r="O42" s="88">
        <f t="shared" si="3"/>
        <v>-9085878</v>
      </c>
      <c r="P42" s="88">
        <f t="shared" si="3"/>
        <v>-10396678</v>
      </c>
      <c r="Q42" s="88">
        <f t="shared" si="3"/>
        <v>15287621</v>
      </c>
      <c r="R42" s="88">
        <f t="shared" si="3"/>
        <v>-4194935</v>
      </c>
      <c r="S42" s="88">
        <f t="shared" si="3"/>
        <v>9624695</v>
      </c>
      <c r="T42" s="88">
        <f t="shared" si="3"/>
        <v>-10266941</v>
      </c>
      <c r="U42" s="88">
        <f t="shared" si="3"/>
        <v>-14888738</v>
      </c>
      <c r="V42" s="88">
        <f t="shared" si="3"/>
        <v>-15530984</v>
      </c>
      <c r="W42" s="88">
        <f t="shared" si="3"/>
        <v>20879691</v>
      </c>
      <c r="X42" s="88">
        <f t="shared" si="3"/>
        <v>5433104</v>
      </c>
      <c r="Y42" s="88">
        <f t="shared" si="3"/>
        <v>15446587</v>
      </c>
      <c r="Z42" s="208">
        <f>+IF(X42&lt;&gt;0,+(Y42/X42)*100,0)</f>
        <v>284.3050123833448</v>
      </c>
      <c r="AA42" s="206">
        <f>SUM(AA38:AA41)</f>
        <v>-13284722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28346864</v>
      </c>
      <c r="D44" s="210">
        <f>+D42-D43</f>
        <v>0</v>
      </c>
      <c r="E44" s="211">
        <f t="shared" si="4"/>
        <v>5433102</v>
      </c>
      <c r="F44" s="77">
        <f t="shared" si="4"/>
        <v>-13284722</v>
      </c>
      <c r="G44" s="77">
        <f t="shared" si="4"/>
        <v>52943756</v>
      </c>
      <c r="H44" s="77">
        <f t="shared" si="4"/>
        <v>-6374220</v>
      </c>
      <c r="I44" s="77">
        <f t="shared" si="4"/>
        <v>-8292421</v>
      </c>
      <c r="J44" s="77">
        <f t="shared" si="4"/>
        <v>38277115</v>
      </c>
      <c r="K44" s="77">
        <f t="shared" si="4"/>
        <v>-11435106</v>
      </c>
      <c r="L44" s="77">
        <f t="shared" si="4"/>
        <v>-12035355</v>
      </c>
      <c r="M44" s="77">
        <f t="shared" si="4"/>
        <v>25798956</v>
      </c>
      <c r="N44" s="77">
        <f t="shared" si="4"/>
        <v>2328495</v>
      </c>
      <c r="O44" s="77">
        <f t="shared" si="4"/>
        <v>-9085878</v>
      </c>
      <c r="P44" s="77">
        <f t="shared" si="4"/>
        <v>-10396678</v>
      </c>
      <c r="Q44" s="77">
        <f t="shared" si="4"/>
        <v>15287621</v>
      </c>
      <c r="R44" s="77">
        <f t="shared" si="4"/>
        <v>-4194935</v>
      </c>
      <c r="S44" s="77">
        <f t="shared" si="4"/>
        <v>9624695</v>
      </c>
      <c r="T44" s="77">
        <f t="shared" si="4"/>
        <v>-10266941</v>
      </c>
      <c r="U44" s="77">
        <f t="shared" si="4"/>
        <v>-14888738</v>
      </c>
      <c r="V44" s="77">
        <f t="shared" si="4"/>
        <v>-15530984</v>
      </c>
      <c r="W44" s="77">
        <f t="shared" si="4"/>
        <v>20879691</v>
      </c>
      <c r="X44" s="77">
        <f t="shared" si="4"/>
        <v>5433104</v>
      </c>
      <c r="Y44" s="77">
        <f t="shared" si="4"/>
        <v>15446587</v>
      </c>
      <c r="Z44" s="212">
        <f>+IF(X44&lt;&gt;0,+(Y44/X44)*100,0)</f>
        <v>284.3050123833448</v>
      </c>
      <c r="AA44" s="210">
        <f>+AA42-AA43</f>
        <v>-13284722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28346864</v>
      </c>
      <c r="D46" s="206">
        <f>SUM(D44:D45)</f>
        <v>0</v>
      </c>
      <c r="E46" s="207">
        <f t="shared" si="5"/>
        <v>5433102</v>
      </c>
      <c r="F46" s="88">
        <f t="shared" si="5"/>
        <v>-13284722</v>
      </c>
      <c r="G46" s="88">
        <f t="shared" si="5"/>
        <v>52943756</v>
      </c>
      <c r="H46" s="88">
        <f t="shared" si="5"/>
        <v>-6374220</v>
      </c>
      <c r="I46" s="88">
        <f t="shared" si="5"/>
        <v>-8292421</v>
      </c>
      <c r="J46" s="88">
        <f t="shared" si="5"/>
        <v>38277115</v>
      </c>
      <c r="K46" s="88">
        <f t="shared" si="5"/>
        <v>-11435106</v>
      </c>
      <c r="L46" s="88">
        <f t="shared" si="5"/>
        <v>-12035355</v>
      </c>
      <c r="M46" s="88">
        <f t="shared" si="5"/>
        <v>25798956</v>
      </c>
      <c r="N46" s="88">
        <f t="shared" si="5"/>
        <v>2328495</v>
      </c>
      <c r="O46" s="88">
        <f t="shared" si="5"/>
        <v>-9085878</v>
      </c>
      <c r="P46" s="88">
        <f t="shared" si="5"/>
        <v>-10396678</v>
      </c>
      <c r="Q46" s="88">
        <f t="shared" si="5"/>
        <v>15287621</v>
      </c>
      <c r="R46" s="88">
        <f t="shared" si="5"/>
        <v>-4194935</v>
      </c>
      <c r="S46" s="88">
        <f t="shared" si="5"/>
        <v>9624695</v>
      </c>
      <c r="T46" s="88">
        <f t="shared" si="5"/>
        <v>-10266941</v>
      </c>
      <c r="U46" s="88">
        <f t="shared" si="5"/>
        <v>-14888738</v>
      </c>
      <c r="V46" s="88">
        <f t="shared" si="5"/>
        <v>-15530984</v>
      </c>
      <c r="W46" s="88">
        <f t="shared" si="5"/>
        <v>20879691</v>
      </c>
      <c r="X46" s="88">
        <f t="shared" si="5"/>
        <v>5433104</v>
      </c>
      <c r="Y46" s="88">
        <f t="shared" si="5"/>
        <v>15446587</v>
      </c>
      <c r="Z46" s="208">
        <f>+IF(X46&lt;&gt;0,+(Y46/X46)*100,0)</f>
        <v>284.3050123833448</v>
      </c>
      <c r="AA46" s="206">
        <f>SUM(AA44:AA45)</f>
        <v>-13284722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28346864</v>
      </c>
      <c r="D48" s="217">
        <f>SUM(D46:D47)</f>
        <v>0</v>
      </c>
      <c r="E48" s="218">
        <f t="shared" si="6"/>
        <v>5433102</v>
      </c>
      <c r="F48" s="219">
        <f t="shared" si="6"/>
        <v>-13284722</v>
      </c>
      <c r="G48" s="219">
        <f t="shared" si="6"/>
        <v>52943756</v>
      </c>
      <c r="H48" s="220">
        <f t="shared" si="6"/>
        <v>-6374220</v>
      </c>
      <c r="I48" s="220">
        <f t="shared" si="6"/>
        <v>-8292421</v>
      </c>
      <c r="J48" s="220">
        <f t="shared" si="6"/>
        <v>38277115</v>
      </c>
      <c r="K48" s="220">
        <f t="shared" si="6"/>
        <v>-11435106</v>
      </c>
      <c r="L48" s="220">
        <f t="shared" si="6"/>
        <v>-12035355</v>
      </c>
      <c r="M48" s="219">
        <f t="shared" si="6"/>
        <v>25798956</v>
      </c>
      <c r="N48" s="219">
        <f t="shared" si="6"/>
        <v>2328495</v>
      </c>
      <c r="O48" s="220">
        <f t="shared" si="6"/>
        <v>-9085878</v>
      </c>
      <c r="P48" s="220">
        <f t="shared" si="6"/>
        <v>-10396678</v>
      </c>
      <c r="Q48" s="220">
        <f t="shared" si="6"/>
        <v>15287621</v>
      </c>
      <c r="R48" s="220">
        <f t="shared" si="6"/>
        <v>-4194935</v>
      </c>
      <c r="S48" s="220">
        <f t="shared" si="6"/>
        <v>9624695</v>
      </c>
      <c r="T48" s="219">
        <f t="shared" si="6"/>
        <v>-10266941</v>
      </c>
      <c r="U48" s="219">
        <f t="shared" si="6"/>
        <v>-14888738</v>
      </c>
      <c r="V48" s="220">
        <f t="shared" si="6"/>
        <v>-15530984</v>
      </c>
      <c r="W48" s="220">
        <f t="shared" si="6"/>
        <v>20879691</v>
      </c>
      <c r="X48" s="220">
        <f t="shared" si="6"/>
        <v>5433104</v>
      </c>
      <c r="Y48" s="220">
        <f t="shared" si="6"/>
        <v>15446587</v>
      </c>
      <c r="Z48" s="221">
        <f>+IF(X48&lt;&gt;0,+(Y48/X48)*100,0)</f>
        <v>284.3050123833448</v>
      </c>
      <c r="AA48" s="222">
        <f>SUM(AA46:AA47)</f>
        <v>-13284722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1093167</v>
      </c>
      <c r="D5" s="153">
        <f>SUM(D6:D8)</f>
        <v>0</v>
      </c>
      <c r="E5" s="154">
        <f t="shared" si="0"/>
        <v>2095494</v>
      </c>
      <c r="F5" s="100">
        <f t="shared" si="0"/>
        <v>4733100</v>
      </c>
      <c r="G5" s="100">
        <f t="shared" si="0"/>
        <v>0</v>
      </c>
      <c r="H5" s="100">
        <f t="shared" si="0"/>
        <v>0</v>
      </c>
      <c r="I5" s="100">
        <f t="shared" si="0"/>
        <v>27173</v>
      </c>
      <c r="J5" s="100">
        <f t="shared" si="0"/>
        <v>27173</v>
      </c>
      <c r="K5" s="100">
        <f t="shared" si="0"/>
        <v>5413</v>
      </c>
      <c r="L5" s="100">
        <f t="shared" si="0"/>
        <v>1183</v>
      </c>
      <c r="M5" s="100">
        <f t="shared" si="0"/>
        <v>2248</v>
      </c>
      <c r="N5" s="100">
        <f t="shared" si="0"/>
        <v>8844</v>
      </c>
      <c r="O5" s="100">
        <f t="shared" si="0"/>
        <v>0</v>
      </c>
      <c r="P5" s="100">
        <f t="shared" si="0"/>
        <v>8382</v>
      </c>
      <c r="Q5" s="100">
        <f t="shared" si="0"/>
        <v>85008</v>
      </c>
      <c r="R5" s="100">
        <f t="shared" si="0"/>
        <v>93390</v>
      </c>
      <c r="S5" s="100">
        <f t="shared" si="0"/>
        <v>2960411</v>
      </c>
      <c r="T5" s="100">
        <f t="shared" si="0"/>
        <v>59589</v>
      </c>
      <c r="U5" s="100">
        <f t="shared" si="0"/>
        <v>1510779</v>
      </c>
      <c r="V5" s="100">
        <f t="shared" si="0"/>
        <v>4530779</v>
      </c>
      <c r="W5" s="100">
        <f t="shared" si="0"/>
        <v>4660186</v>
      </c>
      <c r="X5" s="100">
        <f t="shared" si="0"/>
        <v>2095495</v>
      </c>
      <c r="Y5" s="100">
        <f t="shared" si="0"/>
        <v>2564691</v>
      </c>
      <c r="Z5" s="137">
        <f>+IF(X5&lt;&gt;0,+(Y5/X5)*100,0)</f>
        <v>122.39070004939168</v>
      </c>
      <c r="AA5" s="153">
        <f>SUM(AA6:AA8)</f>
        <v>4733100</v>
      </c>
    </row>
    <row r="6" spans="1:27" ht="12.75">
      <c r="A6" s="138" t="s">
        <v>75</v>
      </c>
      <c r="B6" s="136"/>
      <c r="C6" s="155">
        <v>6793</v>
      </c>
      <c r="D6" s="155"/>
      <c r="E6" s="156">
        <v>1690494</v>
      </c>
      <c r="F6" s="60">
        <v>3653000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>
        <v>2835096</v>
      </c>
      <c r="T6" s="60">
        <v>27742</v>
      </c>
      <c r="U6" s="60">
        <v>464220</v>
      </c>
      <c r="V6" s="60">
        <v>3327058</v>
      </c>
      <c r="W6" s="60">
        <v>3327058</v>
      </c>
      <c r="X6" s="60">
        <v>1690495</v>
      </c>
      <c r="Y6" s="60">
        <v>1636563</v>
      </c>
      <c r="Z6" s="140">
        <v>96.81</v>
      </c>
      <c r="AA6" s="62">
        <v>3653000</v>
      </c>
    </row>
    <row r="7" spans="1:27" ht="12.75">
      <c r="A7" s="138" t="s">
        <v>76</v>
      </c>
      <c r="B7" s="136"/>
      <c r="C7" s="157">
        <v>113190</v>
      </c>
      <c r="D7" s="157"/>
      <c r="E7" s="158"/>
      <c r="F7" s="159">
        <v>39100</v>
      </c>
      <c r="G7" s="159"/>
      <c r="H7" s="159"/>
      <c r="I7" s="159">
        <v>14763</v>
      </c>
      <c r="J7" s="159">
        <v>14763</v>
      </c>
      <c r="K7" s="159"/>
      <c r="L7" s="159"/>
      <c r="M7" s="159"/>
      <c r="N7" s="159"/>
      <c r="O7" s="159"/>
      <c r="P7" s="159">
        <v>8382</v>
      </c>
      <c r="Q7" s="159">
        <v>3144</v>
      </c>
      <c r="R7" s="159">
        <v>11526</v>
      </c>
      <c r="S7" s="159"/>
      <c r="T7" s="159">
        <v>3504</v>
      </c>
      <c r="U7" s="159">
        <v>7016</v>
      </c>
      <c r="V7" s="159">
        <v>10520</v>
      </c>
      <c r="W7" s="159">
        <v>36809</v>
      </c>
      <c r="X7" s="159"/>
      <c r="Y7" s="159">
        <v>36809</v>
      </c>
      <c r="Z7" s="141"/>
      <c r="AA7" s="225">
        <v>39100</v>
      </c>
    </row>
    <row r="8" spans="1:27" ht="12.75">
      <c r="A8" s="138" t="s">
        <v>77</v>
      </c>
      <c r="B8" s="136"/>
      <c r="C8" s="155">
        <v>973184</v>
      </c>
      <c r="D8" s="155"/>
      <c r="E8" s="156">
        <v>405000</v>
      </c>
      <c r="F8" s="60">
        <v>1041000</v>
      </c>
      <c r="G8" s="60"/>
      <c r="H8" s="60"/>
      <c r="I8" s="60">
        <v>12410</v>
      </c>
      <c r="J8" s="60">
        <v>12410</v>
      </c>
      <c r="K8" s="60">
        <v>5413</v>
      </c>
      <c r="L8" s="60">
        <v>1183</v>
      </c>
      <c r="M8" s="60">
        <v>2248</v>
      </c>
      <c r="N8" s="60">
        <v>8844</v>
      </c>
      <c r="O8" s="60"/>
      <c r="P8" s="60"/>
      <c r="Q8" s="60">
        <v>81864</v>
      </c>
      <c r="R8" s="60">
        <v>81864</v>
      </c>
      <c r="S8" s="60">
        <v>125315</v>
      </c>
      <c r="T8" s="60">
        <v>28343</v>
      </c>
      <c r="U8" s="60">
        <v>1039543</v>
      </c>
      <c r="V8" s="60">
        <v>1193201</v>
      </c>
      <c r="W8" s="60">
        <v>1296319</v>
      </c>
      <c r="X8" s="60">
        <v>405000</v>
      </c>
      <c r="Y8" s="60">
        <v>891319</v>
      </c>
      <c r="Z8" s="140">
        <v>220.08</v>
      </c>
      <c r="AA8" s="62">
        <v>1041000</v>
      </c>
    </row>
    <row r="9" spans="1:27" ht="12.75">
      <c r="A9" s="135" t="s">
        <v>78</v>
      </c>
      <c r="B9" s="136"/>
      <c r="C9" s="153">
        <f aca="true" t="shared" si="1" ref="C9:Y9">SUM(C10:C14)</f>
        <v>923958</v>
      </c>
      <c r="D9" s="153">
        <f>SUM(D10:D14)</f>
        <v>0</v>
      </c>
      <c r="E9" s="154">
        <f t="shared" si="1"/>
        <v>2840000</v>
      </c>
      <c r="F9" s="100">
        <f t="shared" si="1"/>
        <v>1486795</v>
      </c>
      <c r="G9" s="100">
        <f t="shared" si="1"/>
        <v>0</v>
      </c>
      <c r="H9" s="100">
        <f t="shared" si="1"/>
        <v>0</v>
      </c>
      <c r="I9" s="100">
        <f t="shared" si="1"/>
        <v>34677</v>
      </c>
      <c r="J9" s="100">
        <f t="shared" si="1"/>
        <v>34677</v>
      </c>
      <c r="K9" s="100">
        <f t="shared" si="1"/>
        <v>26335</v>
      </c>
      <c r="L9" s="100">
        <f t="shared" si="1"/>
        <v>163769</v>
      </c>
      <c r="M9" s="100">
        <f t="shared" si="1"/>
        <v>2095</v>
      </c>
      <c r="N9" s="100">
        <f t="shared" si="1"/>
        <v>192199</v>
      </c>
      <c r="O9" s="100">
        <f t="shared" si="1"/>
        <v>9896</v>
      </c>
      <c r="P9" s="100">
        <f t="shared" si="1"/>
        <v>1009</v>
      </c>
      <c r="Q9" s="100">
        <f t="shared" si="1"/>
        <v>31198</v>
      </c>
      <c r="R9" s="100">
        <f t="shared" si="1"/>
        <v>42103</v>
      </c>
      <c r="S9" s="100">
        <f t="shared" si="1"/>
        <v>69095</v>
      </c>
      <c r="T9" s="100">
        <f t="shared" si="1"/>
        <v>238584</v>
      </c>
      <c r="U9" s="100">
        <f t="shared" si="1"/>
        <v>627899</v>
      </c>
      <c r="V9" s="100">
        <f t="shared" si="1"/>
        <v>935578</v>
      </c>
      <c r="W9" s="100">
        <f t="shared" si="1"/>
        <v>1204557</v>
      </c>
      <c r="X9" s="100">
        <f t="shared" si="1"/>
        <v>2840000</v>
      </c>
      <c r="Y9" s="100">
        <f t="shared" si="1"/>
        <v>-1635443</v>
      </c>
      <c r="Z9" s="137">
        <f>+IF(X9&lt;&gt;0,+(Y9/X9)*100,0)</f>
        <v>-57.58602112676057</v>
      </c>
      <c r="AA9" s="102">
        <f>SUM(AA10:AA14)</f>
        <v>1486795</v>
      </c>
    </row>
    <row r="10" spans="1:27" ht="12.75">
      <c r="A10" s="138" t="s">
        <v>79</v>
      </c>
      <c r="B10" s="136"/>
      <c r="C10" s="155">
        <v>25444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>
        <v>102661</v>
      </c>
      <c r="D11" s="155"/>
      <c r="E11" s="156">
        <v>1870000</v>
      </c>
      <c r="F11" s="60">
        <v>564500</v>
      </c>
      <c r="G11" s="60"/>
      <c r="H11" s="60"/>
      <c r="I11" s="60">
        <v>19835</v>
      </c>
      <c r="J11" s="60">
        <v>19835</v>
      </c>
      <c r="K11" s="60">
        <v>11997</v>
      </c>
      <c r="L11" s="60">
        <v>146239</v>
      </c>
      <c r="M11" s="60"/>
      <c r="N11" s="60">
        <v>158236</v>
      </c>
      <c r="O11" s="60">
        <v>4897</v>
      </c>
      <c r="P11" s="60"/>
      <c r="Q11" s="60">
        <v>8371</v>
      </c>
      <c r="R11" s="60">
        <v>13268</v>
      </c>
      <c r="S11" s="60">
        <v>23005</v>
      </c>
      <c r="T11" s="60">
        <v>62824</v>
      </c>
      <c r="U11" s="60">
        <v>77134</v>
      </c>
      <c r="V11" s="60">
        <v>162963</v>
      </c>
      <c r="W11" s="60">
        <v>354302</v>
      </c>
      <c r="X11" s="60">
        <v>1870000</v>
      </c>
      <c r="Y11" s="60">
        <v>-1515698</v>
      </c>
      <c r="Z11" s="140">
        <v>-81.05</v>
      </c>
      <c r="AA11" s="62">
        <v>564500</v>
      </c>
    </row>
    <row r="12" spans="1:27" ht="12.75">
      <c r="A12" s="138" t="s">
        <v>81</v>
      </c>
      <c r="B12" s="136"/>
      <c r="C12" s="155">
        <v>733894</v>
      </c>
      <c r="D12" s="155"/>
      <c r="E12" s="156">
        <v>970000</v>
      </c>
      <c r="F12" s="60">
        <v>817100</v>
      </c>
      <c r="G12" s="60"/>
      <c r="H12" s="60"/>
      <c r="I12" s="60">
        <v>13157</v>
      </c>
      <c r="J12" s="60">
        <v>13157</v>
      </c>
      <c r="K12" s="60"/>
      <c r="L12" s="60">
        <v>15001</v>
      </c>
      <c r="M12" s="60"/>
      <c r="N12" s="60">
        <v>15001</v>
      </c>
      <c r="O12" s="60"/>
      <c r="P12" s="60">
        <v>1009</v>
      </c>
      <c r="Q12" s="60"/>
      <c r="R12" s="60">
        <v>1009</v>
      </c>
      <c r="S12" s="60">
        <v>46090</v>
      </c>
      <c r="T12" s="60">
        <v>172080</v>
      </c>
      <c r="U12" s="60">
        <v>531348</v>
      </c>
      <c r="V12" s="60">
        <v>749518</v>
      </c>
      <c r="W12" s="60">
        <v>778685</v>
      </c>
      <c r="X12" s="60">
        <v>970000</v>
      </c>
      <c r="Y12" s="60">
        <v>-191315</v>
      </c>
      <c r="Z12" s="140">
        <v>-19.72</v>
      </c>
      <c r="AA12" s="62">
        <v>817100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61959</v>
      </c>
      <c r="D14" s="157"/>
      <c r="E14" s="158"/>
      <c r="F14" s="159">
        <v>105195</v>
      </c>
      <c r="G14" s="159"/>
      <c r="H14" s="159"/>
      <c r="I14" s="159">
        <v>1685</v>
      </c>
      <c r="J14" s="159">
        <v>1685</v>
      </c>
      <c r="K14" s="159">
        <v>14338</v>
      </c>
      <c r="L14" s="159">
        <v>2529</v>
      </c>
      <c r="M14" s="159">
        <v>2095</v>
      </c>
      <c r="N14" s="159">
        <v>18962</v>
      </c>
      <c r="O14" s="159">
        <v>4999</v>
      </c>
      <c r="P14" s="159"/>
      <c r="Q14" s="159">
        <v>22827</v>
      </c>
      <c r="R14" s="159">
        <v>27826</v>
      </c>
      <c r="S14" s="159"/>
      <c r="T14" s="159">
        <v>3680</v>
      </c>
      <c r="U14" s="159">
        <v>19417</v>
      </c>
      <c r="V14" s="159">
        <v>23097</v>
      </c>
      <c r="W14" s="159">
        <v>71570</v>
      </c>
      <c r="X14" s="159"/>
      <c r="Y14" s="159">
        <v>71570</v>
      </c>
      <c r="Z14" s="141"/>
      <c r="AA14" s="225">
        <v>105195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480000</v>
      </c>
      <c r="F15" s="100">
        <f t="shared" si="2"/>
        <v>493400</v>
      </c>
      <c r="G15" s="100">
        <f t="shared" si="2"/>
        <v>0</v>
      </c>
      <c r="H15" s="100">
        <f t="shared" si="2"/>
        <v>28700</v>
      </c>
      <c r="I15" s="100">
        <f t="shared" si="2"/>
        <v>8741</v>
      </c>
      <c r="J15" s="100">
        <f t="shared" si="2"/>
        <v>37441</v>
      </c>
      <c r="K15" s="100">
        <f t="shared" si="2"/>
        <v>989</v>
      </c>
      <c r="L15" s="100">
        <f t="shared" si="2"/>
        <v>350877</v>
      </c>
      <c r="M15" s="100">
        <f t="shared" si="2"/>
        <v>0</v>
      </c>
      <c r="N15" s="100">
        <f t="shared" si="2"/>
        <v>351866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1218</v>
      </c>
      <c r="T15" s="100">
        <f t="shared" si="2"/>
        <v>7123</v>
      </c>
      <c r="U15" s="100">
        <f t="shared" si="2"/>
        <v>9660</v>
      </c>
      <c r="V15" s="100">
        <f t="shared" si="2"/>
        <v>18001</v>
      </c>
      <c r="W15" s="100">
        <f t="shared" si="2"/>
        <v>407308</v>
      </c>
      <c r="X15" s="100">
        <f t="shared" si="2"/>
        <v>480000</v>
      </c>
      <c r="Y15" s="100">
        <f t="shared" si="2"/>
        <v>-72692</v>
      </c>
      <c r="Z15" s="137">
        <f>+IF(X15&lt;&gt;0,+(Y15/X15)*100,0)</f>
        <v>-15.144166666666667</v>
      </c>
      <c r="AA15" s="102">
        <f>SUM(AA16:AA18)</f>
        <v>493400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9660</v>
      </c>
      <c r="V16" s="60">
        <v>9660</v>
      </c>
      <c r="W16" s="60">
        <v>9660</v>
      </c>
      <c r="X16" s="60"/>
      <c r="Y16" s="60">
        <v>9660</v>
      </c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>
        <v>480000</v>
      </c>
      <c r="F18" s="60">
        <v>493400</v>
      </c>
      <c r="G18" s="60"/>
      <c r="H18" s="60">
        <v>28700</v>
      </c>
      <c r="I18" s="60">
        <v>8741</v>
      </c>
      <c r="J18" s="60">
        <v>37441</v>
      </c>
      <c r="K18" s="60">
        <v>989</v>
      </c>
      <c r="L18" s="60">
        <v>350877</v>
      </c>
      <c r="M18" s="60"/>
      <c r="N18" s="60">
        <v>351866</v>
      </c>
      <c r="O18" s="60"/>
      <c r="P18" s="60"/>
      <c r="Q18" s="60"/>
      <c r="R18" s="60"/>
      <c r="S18" s="60">
        <v>1218</v>
      </c>
      <c r="T18" s="60">
        <v>7123</v>
      </c>
      <c r="U18" s="60"/>
      <c r="V18" s="60">
        <v>8341</v>
      </c>
      <c r="W18" s="60">
        <v>397648</v>
      </c>
      <c r="X18" s="60">
        <v>480000</v>
      </c>
      <c r="Y18" s="60">
        <v>-82352</v>
      </c>
      <c r="Z18" s="140">
        <v>-17.16</v>
      </c>
      <c r="AA18" s="62">
        <v>493400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2017125</v>
      </c>
      <c r="D25" s="217">
        <f>+D5+D9+D15+D19+D24</f>
        <v>0</v>
      </c>
      <c r="E25" s="230">
        <f t="shared" si="4"/>
        <v>5415494</v>
      </c>
      <c r="F25" s="219">
        <f t="shared" si="4"/>
        <v>6713295</v>
      </c>
      <c r="G25" s="219">
        <f t="shared" si="4"/>
        <v>0</v>
      </c>
      <c r="H25" s="219">
        <f t="shared" si="4"/>
        <v>28700</v>
      </c>
      <c r="I25" s="219">
        <f t="shared" si="4"/>
        <v>70591</v>
      </c>
      <c r="J25" s="219">
        <f t="shared" si="4"/>
        <v>99291</v>
      </c>
      <c r="K25" s="219">
        <f t="shared" si="4"/>
        <v>32737</v>
      </c>
      <c r="L25" s="219">
        <f t="shared" si="4"/>
        <v>515829</v>
      </c>
      <c r="M25" s="219">
        <f t="shared" si="4"/>
        <v>4343</v>
      </c>
      <c r="N25" s="219">
        <f t="shared" si="4"/>
        <v>552909</v>
      </c>
      <c r="O25" s="219">
        <f t="shared" si="4"/>
        <v>9896</v>
      </c>
      <c r="P25" s="219">
        <f t="shared" si="4"/>
        <v>9391</v>
      </c>
      <c r="Q25" s="219">
        <f t="shared" si="4"/>
        <v>116206</v>
      </c>
      <c r="R25" s="219">
        <f t="shared" si="4"/>
        <v>135493</v>
      </c>
      <c r="S25" s="219">
        <f t="shared" si="4"/>
        <v>3030724</v>
      </c>
      <c r="T25" s="219">
        <f t="shared" si="4"/>
        <v>305296</v>
      </c>
      <c r="U25" s="219">
        <f t="shared" si="4"/>
        <v>2148338</v>
      </c>
      <c r="V25" s="219">
        <f t="shared" si="4"/>
        <v>5484358</v>
      </c>
      <c r="W25" s="219">
        <f t="shared" si="4"/>
        <v>6272051</v>
      </c>
      <c r="X25" s="219">
        <f t="shared" si="4"/>
        <v>5415495</v>
      </c>
      <c r="Y25" s="219">
        <f t="shared" si="4"/>
        <v>856556</v>
      </c>
      <c r="Z25" s="231">
        <f>+IF(X25&lt;&gt;0,+(Y25/X25)*100,0)</f>
        <v>15.816762825928194</v>
      </c>
      <c r="AA25" s="232">
        <f>+AA5+AA9+AA15+AA19+AA24</f>
        <v>6713295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544075</v>
      </c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544075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>
        <v>28845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22827</v>
      </c>
      <c r="R33" s="60">
        <v>22827</v>
      </c>
      <c r="S33" s="60"/>
      <c r="T33" s="60">
        <v>62824</v>
      </c>
      <c r="U33" s="60">
        <v>77134</v>
      </c>
      <c r="V33" s="60">
        <v>139958</v>
      </c>
      <c r="W33" s="60">
        <v>162785</v>
      </c>
      <c r="X33" s="60"/>
      <c r="Y33" s="60">
        <v>162785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1444205</v>
      </c>
      <c r="D35" s="155"/>
      <c r="E35" s="156">
        <v>5415494</v>
      </c>
      <c r="F35" s="60">
        <v>6713295</v>
      </c>
      <c r="G35" s="60"/>
      <c r="H35" s="60">
        <v>28700</v>
      </c>
      <c r="I35" s="60">
        <v>70591</v>
      </c>
      <c r="J35" s="60">
        <v>99291</v>
      </c>
      <c r="K35" s="60">
        <v>32737</v>
      </c>
      <c r="L35" s="60">
        <v>515829</v>
      </c>
      <c r="M35" s="60">
        <v>4343</v>
      </c>
      <c r="N35" s="60">
        <v>552909</v>
      </c>
      <c r="O35" s="60">
        <v>9896</v>
      </c>
      <c r="P35" s="60">
        <v>9391</v>
      </c>
      <c r="Q35" s="60">
        <v>93379</v>
      </c>
      <c r="R35" s="60">
        <v>112666</v>
      </c>
      <c r="S35" s="60">
        <v>3030724</v>
      </c>
      <c r="T35" s="60">
        <v>242472</v>
      </c>
      <c r="U35" s="60">
        <v>2071204</v>
      </c>
      <c r="V35" s="60">
        <v>5344400</v>
      </c>
      <c r="W35" s="60">
        <v>6109266</v>
      </c>
      <c r="X35" s="60">
        <v>5415495</v>
      </c>
      <c r="Y35" s="60">
        <v>693771</v>
      </c>
      <c r="Z35" s="140">
        <v>12.81</v>
      </c>
      <c r="AA35" s="62">
        <v>6713295</v>
      </c>
    </row>
    <row r="36" spans="1:27" ht="12.75">
      <c r="A36" s="238" t="s">
        <v>139</v>
      </c>
      <c r="B36" s="149"/>
      <c r="C36" s="222">
        <f aca="true" t="shared" si="6" ref="C36:Y36">SUM(C32:C35)</f>
        <v>2017125</v>
      </c>
      <c r="D36" s="222">
        <f>SUM(D32:D35)</f>
        <v>0</v>
      </c>
      <c r="E36" s="218">
        <f t="shared" si="6"/>
        <v>5415494</v>
      </c>
      <c r="F36" s="220">
        <f t="shared" si="6"/>
        <v>6713295</v>
      </c>
      <c r="G36" s="220">
        <f t="shared" si="6"/>
        <v>0</v>
      </c>
      <c r="H36" s="220">
        <f t="shared" si="6"/>
        <v>28700</v>
      </c>
      <c r="I36" s="220">
        <f t="shared" si="6"/>
        <v>70591</v>
      </c>
      <c r="J36" s="220">
        <f t="shared" si="6"/>
        <v>99291</v>
      </c>
      <c r="K36" s="220">
        <f t="shared" si="6"/>
        <v>32737</v>
      </c>
      <c r="L36" s="220">
        <f t="shared" si="6"/>
        <v>515829</v>
      </c>
      <c r="M36" s="220">
        <f t="shared" si="6"/>
        <v>4343</v>
      </c>
      <c r="N36" s="220">
        <f t="shared" si="6"/>
        <v>552909</v>
      </c>
      <c r="O36" s="220">
        <f t="shared" si="6"/>
        <v>9896</v>
      </c>
      <c r="P36" s="220">
        <f t="shared" si="6"/>
        <v>9391</v>
      </c>
      <c r="Q36" s="220">
        <f t="shared" si="6"/>
        <v>116206</v>
      </c>
      <c r="R36" s="220">
        <f t="shared" si="6"/>
        <v>135493</v>
      </c>
      <c r="S36" s="220">
        <f t="shared" si="6"/>
        <v>3030724</v>
      </c>
      <c r="T36" s="220">
        <f t="shared" si="6"/>
        <v>305296</v>
      </c>
      <c r="U36" s="220">
        <f t="shared" si="6"/>
        <v>2148338</v>
      </c>
      <c r="V36" s="220">
        <f t="shared" si="6"/>
        <v>5484358</v>
      </c>
      <c r="W36" s="220">
        <f t="shared" si="6"/>
        <v>6272051</v>
      </c>
      <c r="X36" s="220">
        <f t="shared" si="6"/>
        <v>5415495</v>
      </c>
      <c r="Y36" s="220">
        <f t="shared" si="6"/>
        <v>856556</v>
      </c>
      <c r="Z36" s="221">
        <f>+IF(X36&lt;&gt;0,+(Y36/X36)*100,0)</f>
        <v>15.816762825928194</v>
      </c>
      <c r="AA36" s="239">
        <f>SUM(AA32:AA35)</f>
        <v>6713295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155333873</v>
      </c>
      <c r="D6" s="155"/>
      <c r="E6" s="59">
        <v>148557000</v>
      </c>
      <c r="F6" s="60">
        <v>148557000</v>
      </c>
      <c r="G6" s="60">
        <v>195578</v>
      </c>
      <c r="H6" s="60">
        <v>187639</v>
      </c>
      <c r="I6" s="60">
        <v>179882</v>
      </c>
      <c r="J6" s="60">
        <v>179882</v>
      </c>
      <c r="K6" s="60">
        <v>167437</v>
      </c>
      <c r="L6" s="60">
        <v>157555</v>
      </c>
      <c r="M6" s="60">
        <v>181300</v>
      </c>
      <c r="N6" s="60">
        <v>181300</v>
      </c>
      <c r="O6" s="60">
        <v>171608</v>
      </c>
      <c r="P6" s="60">
        <v>159164</v>
      </c>
      <c r="Q6" s="60">
        <v>174715</v>
      </c>
      <c r="R6" s="60">
        <v>174715</v>
      </c>
      <c r="S6" s="60">
        <v>167348</v>
      </c>
      <c r="T6" s="60">
        <v>157686</v>
      </c>
      <c r="U6" s="60">
        <v>140384</v>
      </c>
      <c r="V6" s="60">
        <v>140384</v>
      </c>
      <c r="W6" s="60">
        <v>140384</v>
      </c>
      <c r="X6" s="60">
        <v>148557000</v>
      </c>
      <c r="Y6" s="60">
        <v>-148416616</v>
      </c>
      <c r="Z6" s="140">
        <v>-99.91</v>
      </c>
      <c r="AA6" s="62">
        <v>148557000</v>
      </c>
    </row>
    <row r="7" spans="1:27" ht="12.75">
      <c r="A7" s="249" t="s">
        <v>144</v>
      </c>
      <c r="B7" s="182"/>
      <c r="C7" s="155"/>
      <c r="D7" s="155"/>
      <c r="E7" s="59"/>
      <c r="F7" s="60">
        <v>1000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1000</v>
      </c>
      <c r="Y7" s="60">
        <v>-1000</v>
      </c>
      <c r="Z7" s="140">
        <v>-100</v>
      </c>
      <c r="AA7" s="62">
        <v>1000</v>
      </c>
    </row>
    <row r="8" spans="1:27" ht="12.75">
      <c r="A8" s="249" t="s">
        <v>145</v>
      </c>
      <c r="B8" s="182"/>
      <c r="C8" s="155">
        <v>3415421</v>
      </c>
      <c r="D8" s="155"/>
      <c r="E8" s="59">
        <v>14898000</v>
      </c>
      <c r="F8" s="60">
        <v>14898000</v>
      </c>
      <c r="G8" s="60">
        <v>6832</v>
      </c>
      <c r="H8" s="60">
        <v>2675</v>
      </c>
      <c r="I8" s="60">
        <v>2969</v>
      </c>
      <c r="J8" s="60">
        <v>2969</v>
      </c>
      <c r="K8" s="60">
        <v>2950</v>
      </c>
      <c r="L8" s="60">
        <v>3149</v>
      </c>
      <c r="M8" s="60">
        <v>3309</v>
      </c>
      <c r="N8" s="60">
        <v>3309</v>
      </c>
      <c r="O8" s="60">
        <v>3709</v>
      </c>
      <c r="P8" s="60">
        <v>3977</v>
      </c>
      <c r="Q8" s="60">
        <v>4016</v>
      </c>
      <c r="R8" s="60">
        <v>4016</v>
      </c>
      <c r="S8" s="60">
        <v>4440</v>
      </c>
      <c r="T8" s="60">
        <v>4531</v>
      </c>
      <c r="U8" s="60">
        <v>5454</v>
      </c>
      <c r="V8" s="60">
        <v>5454</v>
      </c>
      <c r="W8" s="60">
        <v>5454</v>
      </c>
      <c r="X8" s="60">
        <v>14898000</v>
      </c>
      <c r="Y8" s="60">
        <v>-14892546</v>
      </c>
      <c r="Z8" s="140">
        <v>-99.96</v>
      </c>
      <c r="AA8" s="62">
        <v>14898000</v>
      </c>
    </row>
    <row r="9" spans="1:27" ht="12.75">
      <c r="A9" s="249" t="s">
        <v>146</v>
      </c>
      <c r="B9" s="182"/>
      <c r="C9" s="155">
        <v>2137937</v>
      </c>
      <c r="D9" s="155"/>
      <c r="E9" s="59">
        <v>5002000</v>
      </c>
      <c r="F9" s="60">
        <v>5002000</v>
      </c>
      <c r="G9" s="60">
        <v>3760</v>
      </c>
      <c r="H9" s="60">
        <v>5360</v>
      </c>
      <c r="I9" s="60">
        <v>5223</v>
      </c>
      <c r="J9" s="60">
        <v>5223</v>
      </c>
      <c r="K9" s="60">
        <v>5235</v>
      </c>
      <c r="L9" s="60">
        <v>619</v>
      </c>
      <c r="M9" s="60">
        <v>495</v>
      </c>
      <c r="N9" s="60">
        <v>495</v>
      </c>
      <c r="O9" s="60">
        <v>795</v>
      </c>
      <c r="P9" s="60">
        <v>3296</v>
      </c>
      <c r="Q9" s="60">
        <v>2845</v>
      </c>
      <c r="R9" s="60">
        <v>2845</v>
      </c>
      <c r="S9" s="60">
        <v>1721</v>
      </c>
      <c r="T9" s="60">
        <v>1524</v>
      </c>
      <c r="U9" s="60">
        <v>282</v>
      </c>
      <c r="V9" s="60">
        <v>282</v>
      </c>
      <c r="W9" s="60">
        <v>282</v>
      </c>
      <c r="X9" s="60">
        <v>5002000</v>
      </c>
      <c r="Y9" s="60">
        <v>-5001718</v>
      </c>
      <c r="Z9" s="140">
        <v>-99.99</v>
      </c>
      <c r="AA9" s="62">
        <v>5002000</v>
      </c>
    </row>
    <row r="10" spans="1:27" ht="12.75">
      <c r="A10" s="249" t="s">
        <v>147</v>
      </c>
      <c r="B10" s="182"/>
      <c r="C10" s="155">
        <v>3195074</v>
      </c>
      <c r="D10" s="155"/>
      <c r="E10" s="59">
        <v>2757000</v>
      </c>
      <c r="F10" s="60">
        <v>2757000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2757000</v>
      </c>
      <c r="Y10" s="159">
        <v>-2757000</v>
      </c>
      <c r="Z10" s="141">
        <v>-100</v>
      </c>
      <c r="AA10" s="225">
        <v>2757000</v>
      </c>
    </row>
    <row r="11" spans="1:27" ht="12.75">
      <c r="A11" s="249" t="s">
        <v>148</v>
      </c>
      <c r="B11" s="182"/>
      <c r="C11" s="155">
        <v>3365246</v>
      </c>
      <c r="D11" s="155"/>
      <c r="E11" s="59">
        <v>3851000</v>
      </c>
      <c r="F11" s="60">
        <v>3851000</v>
      </c>
      <c r="G11" s="60">
        <v>3983</v>
      </c>
      <c r="H11" s="60">
        <v>3740</v>
      </c>
      <c r="I11" s="60">
        <v>4278</v>
      </c>
      <c r="J11" s="60">
        <v>4278</v>
      </c>
      <c r="K11" s="60">
        <v>3470</v>
      </c>
      <c r="L11" s="60">
        <v>4037</v>
      </c>
      <c r="M11" s="60">
        <v>3949</v>
      </c>
      <c r="N11" s="60">
        <v>3949</v>
      </c>
      <c r="O11" s="60">
        <v>4252</v>
      </c>
      <c r="P11" s="60">
        <v>3989</v>
      </c>
      <c r="Q11" s="60">
        <v>4091</v>
      </c>
      <c r="R11" s="60">
        <v>4091</v>
      </c>
      <c r="S11" s="60">
        <v>4322</v>
      </c>
      <c r="T11" s="60">
        <v>4514</v>
      </c>
      <c r="U11" s="60">
        <v>3130</v>
      </c>
      <c r="V11" s="60">
        <v>3130</v>
      </c>
      <c r="W11" s="60">
        <v>3130</v>
      </c>
      <c r="X11" s="60">
        <v>3851000</v>
      </c>
      <c r="Y11" s="60">
        <v>-3847870</v>
      </c>
      <c r="Z11" s="140">
        <v>-99.92</v>
      </c>
      <c r="AA11" s="62">
        <v>3851000</v>
      </c>
    </row>
    <row r="12" spans="1:27" ht="12.75">
      <c r="A12" s="250" t="s">
        <v>56</v>
      </c>
      <c r="B12" s="251"/>
      <c r="C12" s="168">
        <f aca="true" t="shared" si="0" ref="C12:Y12">SUM(C6:C11)</f>
        <v>167447551</v>
      </c>
      <c r="D12" s="168">
        <f>SUM(D6:D11)</f>
        <v>0</v>
      </c>
      <c r="E12" s="72">
        <f t="shared" si="0"/>
        <v>175065000</v>
      </c>
      <c r="F12" s="73">
        <f t="shared" si="0"/>
        <v>175066000</v>
      </c>
      <c r="G12" s="73">
        <f t="shared" si="0"/>
        <v>210153</v>
      </c>
      <c r="H12" s="73">
        <f t="shared" si="0"/>
        <v>199414</v>
      </c>
      <c r="I12" s="73">
        <f t="shared" si="0"/>
        <v>192352</v>
      </c>
      <c r="J12" s="73">
        <f t="shared" si="0"/>
        <v>192352</v>
      </c>
      <c r="K12" s="73">
        <f t="shared" si="0"/>
        <v>179092</v>
      </c>
      <c r="L12" s="73">
        <f t="shared" si="0"/>
        <v>165360</v>
      </c>
      <c r="M12" s="73">
        <f t="shared" si="0"/>
        <v>189053</v>
      </c>
      <c r="N12" s="73">
        <f t="shared" si="0"/>
        <v>189053</v>
      </c>
      <c r="O12" s="73">
        <f t="shared" si="0"/>
        <v>180364</v>
      </c>
      <c r="P12" s="73">
        <f t="shared" si="0"/>
        <v>170426</v>
      </c>
      <c r="Q12" s="73">
        <f t="shared" si="0"/>
        <v>185667</v>
      </c>
      <c r="R12" s="73">
        <f t="shared" si="0"/>
        <v>185667</v>
      </c>
      <c r="S12" s="73">
        <f t="shared" si="0"/>
        <v>177831</v>
      </c>
      <c r="T12" s="73">
        <f t="shared" si="0"/>
        <v>168255</v>
      </c>
      <c r="U12" s="73">
        <f t="shared" si="0"/>
        <v>149250</v>
      </c>
      <c r="V12" s="73">
        <f t="shared" si="0"/>
        <v>149250</v>
      </c>
      <c r="W12" s="73">
        <f t="shared" si="0"/>
        <v>149250</v>
      </c>
      <c r="X12" s="73">
        <f t="shared" si="0"/>
        <v>175066000</v>
      </c>
      <c r="Y12" s="73">
        <f t="shared" si="0"/>
        <v>-174916750</v>
      </c>
      <c r="Z12" s="170">
        <f>+IF(X12&lt;&gt;0,+(Y12/X12)*100,0)</f>
        <v>-99.91474643848606</v>
      </c>
      <c r="AA12" s="74">
        <f>SUM(AA6:AA11)</f>
        <v>175066000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57977544</v>
      </c>
      <c r="D15" s="155"/>
      <c r="E15" s="59">
        <v>62292500</v>
      </c>
      <c r="F15" s="60">
        <v>62293000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62293000</v>
      </c>
      <c r="Y15" s="60">
        <v>-62293000</v>
      </c>
      <c r="Z15" s="140">
        <v>-100</v>
      </c>
      <c r="AA15" s="62">
        <v>62293000</v>
      </c>
    </row>
    <row r="16" spans="1:27" ht="12.75">
      <c r="A16" s="249" t="s">
        <v>151</v>
      </c>
      <c r="B16" s="182"/>
      <c r="C16" s="155">
        <v>26027</v>
      </c>
      <c r="D16" s="155"/>
      <c r="E16" s="59">
        <v>26000</v>
      </c>
      <c r="F16" s="60">
        <v>26000</v>
      </c>
      <c r="G16" s="159">
        <v>26</v>
      </c>
      <c r="H16" s="159">
        <v>26</v>
      </c>
      <c r="I16" s="159">
        <v>26</v>
      </c>
      <c r="J16" s="60">
        <v>26</v>
      </c>
      <c r="K16" s="159">
        <v>26</v>
      </c>
      <c r="L16" s="159">
        <v>26</v>
      </c>
      <c r="M16" s="60">
        <v>26</v>
      </c>
      <c r="N16" s="159">
        <v>26</v>
      </c>
      <c r="O16" s="159">
        <v>26</v>
      </c>
      <c r="P16" s="159">
        <v>26</v>
      </c>
      <c r="Q16" s="60">
        <v>26</v>
      </c>
      <c r="R16" s="159">
        <v>26</v>
      </c>
      <c r="S16" s="159">
        <v>26</v>
      </c>
      <c r="T16" s="60">
        <v>26</v>
      </c>
      <c r="U16" s="159">
        <v>26</v>
      </c>
      <c r="V16" s="159">
        <v>26</v>
      </c>
      <c r="W16" s="159">
        <v>26</v>
      </c>
      <c r="X16" s="60">
        <v>26000</v>
      </c>
      <c r="Y16" s="159">
        <v>-25974</v>
      </c>
      <c r="Z16" s="141">
        <v>-99.9</v>
      </c>
      <c r="AA16" s="225">
        <v>26000</v>
      </c>
    </row>
    <row r="17" spans="1:27" ht="12.75">
      <c r="A17" s="249" t="s">
        <v>152</v>
      </c>
      <c r="B17" s="182"/>
      <c r="C17" s="155">
        <v>85644952</v>
      </c>
      <c r="D17" s="155"/>
      <c r="E17" s="59">
        <v>85711500</v>
      </c>
      <c r="F17" s="60">
        <v>85712000</v>
      </c>
      <c r="G17" s="60">
        <v>85654</v>
      </c>
      <c r="H17" s="60">
        <v>85645</v>
      </c>
      <c r="I17" s="60">
        <v>85617</v>
      </c>
      <c r="J17" s="60">
        <v>85617</v>
      </c>
      <c r="K17" s="60">
        <v>85617</v>
      </c>
      <c r="L17" s="60">
        <v>85607</v>
      </c>
      <c r="M17" s="60">
        <v>85598</v>
      </c>
      <c r="N17" s="60">
        <v>85598</v>
      </c>
      <c r="O17" s="60">
        <v>85579</v>
      </c>
      <c r="P17" s="60">
        <v>85570</v>
      </c>
      <c r="Q17" s="60">
        <v>85570</v>
      </c>
      <c r="R17" s="60">
        <v>85570</v>
      </c>
      <c r="S17" s="60">
        <v>85561</v>
      </c>
      <c r="T17" s="60">
        <v>85561</v>
      </c>
      <c r="U17" s="60">
        <v>85542</v>
      </c>
      <c r="V17" s="60">
        <v>85542</v>
      </c>
      <c r="W17" s="60">
        <v>85542</v>
      </c>
      <c r="X17" s="60">
        <v>85712000</v>
      </c>
      <c r="Y17" s="60">
        <v>-85626458</v>
      </c>
      <c r="Z17" s="140">
        <v>-99.9</v>
      </c>
      <c r="AA17" s="62">
        <v>85712000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140878357</v>
      </c>
      <c r="D19" s="155"/>
      <c r="E19" s="59">
        <v>141798000</v>
      </c>
      <c r="F19" s="60">
        <v>141797000</v>
      </c>
      <c r="G19" s="60">
        <v>141024</v>
      </c>
      <c r="H19" s="60">
        <v>140878</v>
      </c>
      <c r="I19" s="60">
        <v>140270</v>
      </c>
      <c r="J19" s="60">
        <v>140270</v>
      </c>
      <c r="K19" s="60">
        <v>140270</v>
      </c>
      <c r="L19" s="60">
        <v>140063</v>
      </c>
      <c r="M19" s="60">
        <v>139859</v>
      </c>
      <c r="N19" s="60">
        <v>139859</v>
      </c>
      <c r="O19" s="60">
        <v>139439</v>
      </c>
      <c r="P19" s="60">
        <v>139249</v>
      </c>
      <c r="Q19" s="60">
        <v>139249</v>
      </c>
      <c r="R19" s="60">
        <v>139249</v>
      </c>
      <c r="S19" s="60">
        <v>139057</v>
      </c>
      <c r="T19" s="60">
        <v>139065</v>
      </c>
      <c r="U19" s="60">
        <v>138635</v>
      </c>
      <c r="V19" s="60">
        <v>138635</v>
      </c>
      <c r="W19" s="60">
        <v>138635</v>
      </c>
      <c r="X19" s="60">
        <v>141797000</v>
      </c>
      <c r="Y19" s="60">
        <v>-141658365</v>
      </c>
      <c r="Z19" s="140">
        <v>-99.9</v>
      </c>
      <c r="AA19" s="62">
        <v>141797000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1851194</v>
      </c>
      <c r="D22" s="155"/>
      <c r="E22" s="59">
        <v>2101000</v>
      </c>
      <c r="F22" s="60">
        <v>2101000</v>
      </c>
      <c r="G22" s="60">
        <v>1887</v>
      </c>
      <c r="H22" s="60">
        <v>1851</v>
      </c>
      <c r="I22" s="60">
        <v>1754</v>
      </c>
      <c r="J22" s="60">
        <v>1754</v>
      </c>
      <c r="K22" s="60">
        <v>1754</v>
      </c>
      <c r="L22" s="60">
        <v>1721</v>
      </c>
      <c r="M22" s="60">
        <v>1690</v>
      </c>
      <c r="N22" s="60">
        <v>1690</v>
      </c>
      <c r="O22" s="60">
        <v>1625</v>
      </c>
      <c r="P22" s="60">
        <v>1595</v>
      </c>
      <c r="Q22" s="60">
        <v>1595</v>
      </c>
      <c r="R22" s="60">
        <v>1595</v>
      </c>
      <c r="S22" s="60">
        <v>1562</v>
      </c>
      <c r="T22" s="60">
        <v>1564</v>
      </c>
      <c r="U22" s="60">
        <v>1495</v>
      </c>
      <c r="V22" s="60">
        <v>1495</v>
      </c>
      <c r="W22" s="60">
        <v>1495</v>
      </c>
      <c r="X22" s="60">
        <v>2101000</v>
      </c>
      <c r="Y22" s="60">
        <v>-2099505</v>
      </c>
      <c r="Z22" s="140">
        <v>-99.93</v>
      </c>
      <c r="AA22" s="62">
        <v>2101000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286378074</v>
      </c>
      <c r="D24" s="168">
        <f>SUM(D15:D23)</f>
        <v>0</v>
      </c>
      <c r="E24" s="76">
        <f t="shared" si="1"/>
        <v>291929000</v>
      </c>
      <c r="F24" s="77">
        <f t="shared" si="1"/>
        <v>291929000</v>
      </c>
      <c r="G24" s="77">
        <f t="shared" si="1"/>
        <v>228591</v>
      </c>
      <c r="H24" s="77">
        <f t="shared" si="1"/>
        <v>228400</v>
      </c>
      <c r="I24" s="77">
        <f t="shared" si="1"/>
        <v>227667</v>
      </c>
      <c r="J24" s="77">
        <f t="shared" si="1"/>
        <v>227667</v>
      </c>
      <c r="K24" s="77">
        <f t="shared" si="1"/>
        <v>227667</v>
      </c>
      <c r="L24" s="77">
        <f t="shared" si="1"/>
        <v>227417</v>
      </c>
      <c r="M24" s="77">
        <f t="shared" si="1"/>
        <v>227173</v>
      </c>
      <c r="N24" s="77">
        <f t="shared" si="1"/>
        <v>227173</v>
      </c>
      <c r="O24" s="77">
        <f t="shared" si="1"/>
        <v>226669</v>
      </c>
      <c r="P24" s="77">
        <f t="shared" si="1"/>
        <v>226440</v>
      </c>
      <c r="Q24" s="77">
        <f t="shared" si="1"/>
        <v>226440</v>
      </c>
      <c r="R24" s="77">
        <f t="shared" si="1"/>
        <v>226440</v>
      </c>
      <c r="S24" s="77">
        <f t="shared" si="1"/>
        <v>226206</v>
      </c>
      <c r="T24" s="77">
        <f t="shared" si="1"/>
        <v>226216</v>
      </c>
      <c r="U24" s="77">
        <f t="shared" si="1"/>
        <v>225698</v>
      </c>
      <c r="V24" s="77">
        <f t="shared" si="1"/>
        <v>225698</v>
      </c>
      <c r="W24" s="77">
        <f t="shared" si="1"/>
        <v>225698</v>
      </c>
      <c r="X24" s="77">
        <f t="shared" si="1"/>
        <v>291929000</v>
      </c>
      <c r="Y24" s="77">
        <f t="shared" si="1"/>
        <v>-291703302</v>
      </c>
      <c r="Z24" s="212">
        <f>+IF(X24&lt;&gt;0,+(Y24/X24)*100,0)</f>
        <v>-99.9226873657636</v>
      </c>
      <c r="AA24" s="79">
        <f>SUM(AA15:AA23)</f>
        <v>291929000</v>
      </c>
    </row>
    <row r="25" spans="1:27" ht="12.75">
      <c r="A25" s="250" t="s">
        <v>159</v>
      </c>
      <c r="B25" s="251"/>
      <c r="C25" s="168">
        <f aca="true" t="shared" si="2" ref="C25:Y25">+C12+C24</f>
        <v>453825625</v>
      </c>
      <c r="D25" s="168">
        <f>+D12+D24</f>
        <v>0</v>
      </c>
      <c r="E25" s="72">
        <f t="shared" si="2"/>
        <v>466994000</v>
      </c>
      <c r="F25" s="73">
        <f t="shared" si="2"/>
        <v>466995000</v>
      </c>
      <c r="G25" s="73">
        <f t="shared" si="2"/>
        <v>438744</v>
      </c>
      <c r="H25" s="73">
        <f t="shared" si="2"/>
        <v>427814</v>
      </c>
      <c r="I25" s="73">
        <f t="shared" si="2"/>
        <v>420019</v>
      </c>
      <c r="J25" s="73">
        <f t="shared" si="2"/>
        <v>420019</v>
      </c>
      <c r="K25" s="73">
        <f t="shared" si="2"/>
        <v>406759</v>
      </c>
      <c r="L25" s="73">
        <f t="shared" si="2"/>
        <v>392777</v>
      </c>
      <c r="M25" s="73">
        <f t="shared" si="2"/>
        <v>416226</v>
      </c>
      <c r="N25" s="73">
        <f t="shared" si="2"/>
        <v>416226</v>
      </c>
      <c r="O25" s="73">
        <f t="shared" si="2"/>
        <v>407033</v>
      </c>
      <c r="P25" s="73">
        <f t="shared" si="2"/>
        <v>396866</v>
      </c>
      <c r="Q25" s="73">
        <f t="shared" si="2"/>
        <v>412107</v>
      </c>
      <c r="R25" s="73">
        <f t="shared" si="2"/>
        <v>412107</v>
      </c>
      <c r="S25" s="73">
        <f t="shared" si="2"/>
        <v>404037</v>
      </c>
      <c r="T25" s="73">
        <f t="shared" si="2"/>
        <v>394471</v>
      </c>
      <c r="U25" s="73">
        <f t="shared" si="2"/>
        <v>374948</v>
      </c>
      <c r="V25" s="73">
        <f t="shared" si="2"/>
        <v>374948</v>
      </c>
      <c r="W25" s="73">
        <f t="shared" si="2"/>
        <v>374948</v>
      </c>
      <c r="X25" s="73">
        <f t="shared" si="2"/>
        <v>466995000</v>
      </c>
      <c r="Y25" s="73">
        <f t="shared" si="2"/>
        <v>-466620052</v>
      </c>
      <c r="Z25" s="170">
        <f>+IF(X25&lt;&gt;0,+(Y25/X25)*100,0)</f>
        <v>-99.91971048940567</v>
      </c>
      <c r="AA25" s="74">
        <f>+AA12+AA24</f>
        <v>466995000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29244920</v>
      </c>
      <c r="D32" s="155"/>
      <c r="E32" s="59">
        <v>39006000</v>
      </c>
      <c r="F32" s="60">
        <v>56098000</v>
      </c>
      <c r="G32" s="60">
        <v>21648</v>
      </c>
      <c r="H32" s="60">
        <v>33358</v>
      </c>
      <c r="I32" s="60">
        <v>34032</v>
      </c>
      <c r="J32" s="60">
        <v>34032</v>
      </c>
      <c r="K32" s="60">
        <v>32031</v>
      </c>
      <c r="L32" s="60">
        <v>33554</v>
      </c>
      <c r="M32" s="60">
        <v>31224</v>
      </c>
      <c r="N32" s="60">
        <v>31224</v>
      </c>
      <c r="O32" s="60">
        <v>31193</v>
      </c>
      <c r="P32" s="60">
        <v>31460</v>
      </c>
      <c r="Q32" s="60">
        <v>21281</v>
      </c>
      <c r="R32" s="60">
        <v>21281</v>
      </c>
      <c r="S32" s="60">
        <v>16908</v>
      </c>
      <c r="T32" s="60">
        <v>17649</v>
      </c>
      <c r="U32" s="60">
        <v>15163</v>
      </c>
      <c r="V32" s="60">
        <v>15163</v>
      </c>
      <c r="W32" s="60">
        <v>15163</v>
      </c>
      <c r="X32" s="60">
        <v>56098000</v>
      </c>
      <c r="Y32" s="60">
        <v>-56082837</v>
      </c>
      <c r="Z32" s="140">
        <v>-99.97</v>
      </c>
      <c r="AA32" s="62">
        <v>56098000</v>
      </c>
    </row>
    <row r="33" spans="1:27" ht="12.75">
      <c r="A33" s="249" t="s">
        <v>165</v>
      </c>
      <c r="B33" s="182"/>
      <c r="C33" s="155">
        <v>28019128</v>
      </c>
      <c r="D33" s="155"/>
      <c r="E33" s="59">
        <v>3137000</v>
      </c>
      <c r="F33" s="60">
        <v>3137000</v>
      </c>
      <c r="G33" s="60">
        <v>6188</v>
      </c>
      <c r="H33" s="60">
        <v>6188</v>
      </c>
      <c r="I33" s="60">
        <v>6188</v>
      </c>
      <c r="J33" s="60">
        <v>6188</v>
      </c>
      <c r="K33" s="60">
        <v>6428</v>
      </c>
      <c r="L33" s="60">
        <v>6427</v>
      </c>
      <c r="M33" s="60">
        <v>6429</v>
      </c>
      <c r="N33" s="60">
        <v>6429</v>
      </c>
      <c r="O33" s="60">
        <v>6428</v>
      </c>
      <c r="P33" s="60">
        <v>6428</v>
      </c>
      <c r="Q33" s="60">
        <v>16764</v>
      </c>
      <c r="R33" s="60">
        <v>16764</v>
      </c>
      <c r="S33" s="60">
        <v>6428</v>
      </c>
      <c r="T33" s="60">
        <v>6428</v>
      </c>
      <c r="U33" s="60">
        <v>6428</v>
      </c>
      <c r="V33" s="60">
        <v>6428</v>
      </c>
      <c r="W33" s="60">
        <v>6428</v>
      </c>
      <c r="X33" s="60">
        <v>3137000</v>
      </c>
      <c r="Y33" s="60">
        <v>-3130572</v>
      </c>
      <c r="Z33" s="140">
        <v>-99.8</v>
      </c>
      <c r="AA33" s="62">
        <v>3137000</v>
      </c>
    </row>
    <row r="34" spans="1:27" ht="12.75">
      <c r="A34" s="250" t="s">
        <v>58</v>
      </c>
      <c r="B34" s="251"/>
      <c r="C34" s="168">
        <f aca="true" t="shared" si="3" ref="C34:Y34">SUM(C29:C33)</f>
        <v>57264048</v>
      </c>
      <c r="D34" s="168">
        <f>SUM(D29:D33)</f>
        <v>0</v>
      </c>
      <c r="E34" s="72">
        <f t="shared" si="3"/>
        <v>42143000</v>
      </c>
      <c r="F34" s="73">
        <f t="shared" si="3"/>
        <v>59235000</v>
      </c>
      <c r="G34" s="73">
        <f t="shared" si="3"/>
        <v>27836</v>
      </c>
      <c r="H34" s="73">
        <f t="shared" si="3"/>
        <v>39546</v>
      </c>
      <c r="I34" s="73">
        <f t="shared" si="3"/>
        <v>40220</v>
      </c>
      <c r="J34" s="73">
        <f t="shared" si="3"/>
        <v>40220</v>
      </c>
      <c r="K34" s="73">
        <f t="shared" si="3"/>
        <v>38459</v>
      </c>
      <c r="L34" s="73">
        <f t="shared" si="3"/>
        <v>39981</v>
      </c>
      <c r="M34" s="73">
        <f t="shared" si="3"/>
        <v>37653</v>
      </c>
      <c r="N34" s="73">
        <f t="shared" si="3"/>
        <v>37653</v>
      </c>
      <c r="O34" s="73">
        <f t="shared" si="3"/>
        <v>37621</v>
      </c>
      <c r="P34" s="73">
        <f t="shared" si="3"/>
        <v>37888</v>
      </c>
      <c r="Q34" s="73">
        <f t="shared" si="3"/>
        <v>38045</v>
      </c>
      <c r="R34" s="73">
        <f t="shared" si="3"/>
        <v>38045</v>
      </c>
      <c r="S34" s="73">
        <f t="shared" si="3"/>
        <v>23336</v>
      </c>
      <c r="T34" s="73">
        <f t="shared" si="3"/>
        <v>24077</v>
      </c>
      <c r="U34" s="73">
        <f t="shared" si="3"/>
        <v>21591</v>
      </c>
      <c r="V34" s="73">
        <f t="shared" si="3"/>
        <v>21591</v>
      </c>
      <c r="W34" s="73">
        <f t="shared" si="3"/>
        <v>21591</v>
      </c>
      <c r="X34" s="73">
        <f t="shared" si="3"/>
        <v>59235000</v>
      </c>
      <c r="Y34" s="73">
        <f t="shared" si="3"/>
        <v>-59213409</v>
      </c>
      <c r="Z34" s="170">
        <f>+IF(X34&lt;&gt;0,+(Y34/X34)*100,0)</f>
        <v>-99.9635502658901</v>
      </c>
      <c r="AA34" s="74">
        <f>SUM(AA29:AA33)</f>
        <v>59235000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139752007</v>
      </c>
      <c r="D38" s="155"/>
      <c r="E38" s="59">
        <v>137202000</v>
      </c>
      <c r="F38" s="60">
        <v>120111000</v>
      </c>
      <c r="G38" s="60">
        <v>74818</v>
      </c>
      <c r="H38" s="60">
        <v>82798</v>
      </c>
      <c r="I38" s="60">
        <v>82692</v>
      </c>
      <c r="J38" s="60">
        <v>82692</v>
      </c>
      <c r="K38" s="60">
        <v>82661</v>
      </c>
      <c r="L38" s="60">
        <v>81858</v>
      </c>
      <c r="M38" s="60">
        <v>81841</v>
      </c>
      <c r="N38" s="60">
        <v>81841</v>
      </c>
      <c r="O38" s="60">
        <v>81775</v>
      </c>
      <c r="P38" s="60">
        <v>81747</v>
      </c>
      <c r="Q38" s="60">
        <v>81660</v>
      </c>
      <c r="R38" s="60">
        <v>81660</v>
      </c>
      <c r="S38" s="60">
        <v>81642</v>
      </c>
      <c r="T38" s="60">
        <v>81642</v>
      </c>
      <c r="U38" s="60">
        <v>81642</v>
      </c>
      <c r="V38" s="60">
        <v>81642</v>
      </c>
      <c r="W38" s="60">
        <v>81642</v>
      </c>
      <c r="X38" s="60">
        <v>120111000</v>
      </c>
      <c r="Y38" s="60">
        <v>-120029358</v>
      </c>
      <c r="Z38" s="140">
        <v>-99.93</v>
      </c>
      <c r="AA38" s="62">
        <v>120111000</v>
      </c>
    </row>
    <row r="39" spans="1:27" ht="12.75">
      <c r="A39" s="250" t="s">
        <v>59</v>
      </c>
      <c r="B39" s="253"/>
      <c r="C39" s="168">
        <f aca="true" t="shared" si="4" ref="C39:Y39">SUM(C37:C38)</f>
        <v>139752007</v>
      </c>
      <c r="D39" s="168">
        <f>SUM(D37:D38)</f>
        <v>0</v>
      </c>
      <c r="E39" s="76">
        <f t="shared" si="4"/>
        <v>137202000</v>
      </c>
      <c r="F39" s="77">
        <f t="shared" si="4"/>
        <v>120111000</v>
      </c>
      <c r="G39" s="77">
        <f t="shared" si="4"/>
        <v>74818</v>
      </c>
      <c r="H39" s="77">
        <f t="shared" si="4"/>
        <v>82798</v>
      </c>
      <c r="I39" s="77">
        <f t="shared" si="4"/>
        <v>82692</v>
      </c>
      <c r="J39" s="77">
        <f t="shared" si="4"/>
        <v>82692</v>
      </c>
      <c r="K39" s="77">
        <f t="shared" si="4"/>
        <v>82661</v>
      </c>
      <c r="L39" s="77">
        <f t="shared" si="4"/>
        <v>81858</v>
      </c>
      <c r="M39" s="77">
        <f t="shared" si="4"/>
        <v>81841</v>
      </c>
      <c r="N39" s="77">
        <f t="shared" si="4"/>
        <v>81841</v>
      </c>
      <c r="O39" s="77">
        <f t="shared" si="4"/>
        <v>81775</v>
      </c>
      <c r="P39" s="77">
        <f t="shared" si="4"/>
        <v>81747</v>
      </c>
      <c r="Q39" s="77">
        <f t="shared" si="4"/>
        <v>81660</v>
      </c>
      <c r="R39" s="77">
        <f t="shared" si="4"/>
        <v>81660</v>
      </c>
      <c r="S39" s="77">
        <f t="shared" si="4"/>
        <v>81642</v>
      </c>
      <c r="T39" s="77">
        <f t="shared" si="4"/>
        <v>81642</v>
      </c>
      <c r="U39" s="77">
        <f t="shared" si="4"/>
        <v>81642</v>
      </c>
      <c r="V39" s="77">
        <f t="shared" si="4"/>
        <v>81642</v>
      </c>
      <c r="W39" s="77">
        <f t="shared" si="4"/>
        <v>81642</v>
      </c>
      <c r="X39" s="77">
        <f t="shared" si="4"/>
        <v>120111000</v>
      </c>
      <c r="Y39" s="77">
        <f t="shared" si="4"/>
        <v>-120029358</v>
      </c>
      <c r="Z39" s="212">
        <f>+IF(X39&lt;&gt;0,+(Y39/X39)*100,0)</f>
        <v>-99.93202787421635</v>
      </c>
      <c r="AA39" s="79">
        <f>SUM(AA37:AA38)</f>
        <v>120111000</v>
      </c>
    </row>
    <row r="40" spans="1:27" ht="12.75">
      <c r="A40" s="250" t="s">
        <v>167</v>
      </c>
      <c r="B40" s="251"/>
      <c r="C40" s="168">
        <f aca="true" t="shared" si="5" ref="C40:Y40">+C34+C39</f>
        <v>197016055</v>
      </c>
      <c r="D40" s="168">
        <f>+D34+D39</f>
        <v>0</v>
      </c>
      <c r="E40" s="72">
        <f t="shared" si="5"/>
        <v>179345000</v>
      </c>
      <c r="F40" s="73">
        <f t="shared" si="5"/>
        <v>179346000</v>
      </c>
      <c r="G40" s="73">
        <f t="shared" si="5"/>
        <v>102654</v>
      </c>
      <c r="H40" s="73">
        <f t="shared" si="5"/>
        <v>122344</v>
      </c>
      <c r="I40" s="73">
        <f t="shared" si="5"/>
        <v>122912</v>
      </c>
      <c r="J40" s="73">
        <f t="shared" si="5"/>
        <v>122912</v>
      </c>
      <c r="K40" s="73">
        <f t="shared" si="5"/>
        <v>121120</v>
      </c>
      <c r="L40" s="73">
        <f t="shared" si="5"/>
        <v>121839</v>
      </c>
      <c r="M40" s="73">
        <f t="shared" si="5"/>
        <v>119494</v>
      </c>
      <c r="N40" s="73">
        <f t="shared" si="5"/>
        <v>119494</v>
      </c>
      <c r="O40" s="73">
        <f t="shared" si="5"/>
        <v>119396</v>
      </c>
      <c r="P40" s="73">
        <f t="shared" si="5"/>
        <v>119635</v>
      </c>
      <c r="Q40" s="73">
        <f t="shared" si="5"/>
        <v>119705</v>
      </c>
      <c r="R40" s="73">
        <f t="shared" si="5"/>
        <v>119705</v>
      </c>
      <c r="S40" s="73">
        <f t="shared" si="5"/>
        <v>104978</v>
      </c>
      <c r="T40" s="73">
        <f t="shared" si="5"/>
        <v>105719</v>
      </c>
      <c r="U40" s="73">
        <f t="shared" si="5"/>
        <v>103233</v>
      </c>
      <c r="V40" s="73">
        <f t="shared" si="5"/>
        <v>103233</v>
      </c>
      <c r="W40" s="73">
        <f t="shared" si="5"/>
        <v>103233</v>
      </c>
      <c r="X40" s="73">
        <f t="shared" si="5"/>
        <v>179346000</v>
      </c>
      <c r="Y40" s="73">
        <f t="shared" si="5"/>
        <v>-179242767</v>
      </c>
      <c r="Z40" s="170">
        <f>+IF(X40&lt;&gt;0,+(Y40/X40)*100,0)</f>
        <v>-99.94243919574454</v>
      </c>
      <c r="AA40" s="74">
        <f>+AA34+AA39</f>
        <v>179346000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256809570</v>
      </c>
      <c r="D42" s="257">
        <f>+D25-D40</f>
        <v>0</v>
      </c>
      <c r="E42" s="258">
        <f t="shared" si="6"/>
        <v>287649000</v>
      </c>
      <c r="F42" s="259">
        <f t="shared" si="6"/>
        <v>287649000</v>
      </c>
      <c r="G42" s="259">
        <f t="shared" si="6"/>
        <v>336090</v>
      </c>
      <c r="H42" s="259">
        <f t="shared" si="6"/>
        <v>305470</v>
      </c>
      <c r="I42" s="259">
        <f t="shared" si="6"/>
        <v>297107</v>
      </c>
      <c r="J42" s="259">
        <f t="shared" si="6"/>
        <v>297107</v>
      </c>
      <c r="K42" s="259">
        <f t="shared" si="6"/>
        <v>285639</v>
      </c>
      <c r="L42" s="259">
        <f t="shared" si="6"/>
        <v>270938</v>
      </c>
      <c r="M42" s="259">
        <f t="shared" si="6"/>
        <v>296732</v>
      </c>
      <c r="N42" s="259">
        <f t="shared" si="6"/>
        <v>296732</v>
      </c>
      <c r="O42" s="259">
        <f t="shared" si="6"/>
        <v>287637</v>
      </c>
      <c r="P42" s="259">
        <f t="shared" si="6"/>
        <v>277231</v>
      </c>
      <c r="Q42" s="259">
        <f t="shared" si="6"/>
        <v>292402</v>
      </c>
      <c r="R42" s="259">
        <f t="shared" si="6"/>
        <v>292402</v>
      </c>
      <c r="S42" s="259">
        <f t="shared" si="6"/>
        <v>299059</v>
      </c>
      <c r="T42" s="259">
        <f t="shared" si="6"/>
        <v>288752</v>
      </c>
      <c r="U42" s="259">
        <f t="shared" si="6"/>
        <v>271715</v>
      </c>
      <c r="V42" s="259">
        <f t="shared" si="6"/>
        <v>271715</v>
      </c>
      <c r="W42" s="259">
        <f t="shared" si="6"/>
        <v>271715</v>
      </c>
      <c r="X42" s="259">
        <f t="shared" si="6"/>
        <v>287649000</v>
      </c>
      <c r="Y42" s="259">
        <f t="shared" si="6"/>
        <v>-287377285</v>
      </c>
      <c r="Z42" s="260">
        <f>+IF(X42&lt;&gt;0,+(Y42/X42)*100,0)</f>
        <v>-99.90553939002048</v>
      </c>
      <c r="AA42" s="261">
        <f>+AA25-AA40</f>
        <v>287649000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232133932</v>
      </c>
      <c r="D45" s="155"/>
      <c r="E45" s="59">
        <v>266279000</v>
      </c>
      <c r="F45" s="60">
        <v>266279000</v>
      </c>
      <c r="G45" s="60">
        <v>314720</v>
      </c>
      <c r="H45" s="60">
        <v>280794</v>
      </c>
      <c r="I45" s="60">
        <v>272431</v>
      </c>
      <c r="J45" s="60">
        <v>272431</v>
      </c>
      <c r="K45" s="60">
        <v>260963</v>
      </c>
      <c r="L45" s="60">
        <v>246262</v>
      </c>
      <c r="M45" s="60">
        <v>272056</v>
      </c>
      <c r="N45" s="60">
        <v>272056</v>
      </c>
      <c r="O45" s="60">
        <v>262961</v>
      </c>
      <c r="P45" s="60">
        <v>252555</v>
      </c>
      <c r="Q45" s="60">
        <v>267726</v>
      </c>
      <c r="R45" s="60">
        <v>267726</v>
      </c>
      <c r="S45" s="60">
        <v>274383</v>
      </c>
      <c r="T45" s="60">
        <v>264076</v>
      </c>
      <c r="U45" s="60">
        <v>247039</v>
      </c>
      <c r="V45" s="60">
        <v>247039</v>
      </c>
      <c r="W45" s="60">
        <v>247039</v>
      </c>
      <c r="X45" s="60">
        <v>266279000</v>
      </c>
      <c r="Y45" s="60">
        <v>-266031961</v>
      </c>
      <c r="Z45" s="139">
        <v>-99.91</v>
      </c>
      <c r="AA45" s="62">
        <v>266279000</v>
      </c>
    </row>
    <row r="46" spans="1:27" ht="12.75">
      <c r="A46" s="249" t="s">
        <v>171</v>
      </c>
      <c r="B46" s="182"/>
      <c r="C46" s="155">
        <v>24675638</v>
      </c>
      <c r="D46" s="155"/>
      <c r="E46" s="59">
        <v>21370000</v>
      </c>
      <c r="F46" s="60">
        <v>21370000</v>
      </c>
      <c r="G46" s="60">
        <v>21370</v>
      </c>
      <c r="H46" s="60">
        <v>24676</v>
      </c>
      <c r="I46" s="60">
        <v>24676</v>
      </c>
      <c r="J46" s="60">
        <v>24676</v>
      </c>
      <c r="K46" s="60">
        <v>24676</v>
      </c>
      <c r="L46" s="60">
        <v>24676</v>
      </c>
      <c r="M46" s="60">
        <v>24676</v>
      </c>
      <c r="N46" s="60">
        <v>24676</v>
      </c>
      <c r="O46" s="60">
        <v>24676</v>
      </c>
      <c r="P46" s="60">
        <v>24676</v>
      </c>
      <c r="Q46" s="60">
        <v>24676</v>
      </c>
      <c r="R46" s="60">
        <v>24676</v>
      </c>
      <c r="S46" s="60">
        <v>24676</v>
      </c>
      <c r="T46" s="60">
        <v>24676</v>
      </c>
      <c r="U46" s="60">
        <v>24676</v>
      </c>
      <c r="V46" s="60">
        <v>24676</v>
      </c>
      <c r="W46" s="60">
        <v>24676</v>
      </c>
      <c r="X46" s="60">
        <v>21370000</v>
      </c>
      <c r="Y46" s="60">
        <v>-21345324</v>
      </c>
      <c r="Z46" s="139">
        <v>-99.88</v>
      </c>
      <c r="AA46" s="62">
        <v>21370000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256809570</v>
      </c>
      <c r="D48" s="217">
        <f>SUM(D45:D47)</f>
        <v>0</v>
      </c>
      <c r="E48" s="264">
        <f t="shared" si="7"/>
        <v>287649000</v>
      </c>
      <c r="F48" s="219">
        <f t="shared" si="7"/>
        <v>287649000</v>
      </c>
      <c r="G48" s="219">
        <f t="shared" si="7"/>
        <v>336090</v>
      </c>
      <c r="H48" s="219">
        <f t="shared" si="7"/>
        <v>305470</v>
      </c>
      <c r="I48" s="219">
        <f t="shared" si="7"/>
        <v>297107</v>
      </c>
      <c r="J48" s="219">
        <f t="shared" si="7"/>
        <v>297107</v>
      </c>
      <c r="K48" s="219">
        <f t="shared" si="7"/>
        <v>285639</v>
      </c>
      <c r="L48" s="219">
        <f t="shared" si="7"/>
        <v>270938</v>
      </c>
      <c r="M48" s="219">
        <f t="shared" si="7"/>
        <v>296732</v>
      </c>
      <c r="N48" s="219">
        <f t="shared" si="7"/>
        <v>296732</v>
      </c>
      <c r="O48" s="219">
        <f t="shared" si="7"/>
        <v>287637</v>
      </c>
      <c r="P48" s="219">
        <f t="shared" si="7"/>
        <v>277231</v>
      </c>
      <c r="Q48" s="219">
        <f t="shared" si="7"/>
        <v>292402</v>
      </c>
      <c r="R48" s="219">
        <f t="shared" si="7"/>
        <v>292402</v>
      </c>
      <c r="S48" s="219">
        <f t="shared" si="7"/>
        <v>299059</v>
      </c>
      <c r="T48" s="219">
        <f t="shared" si="7"/>
        <v>288752</v>
      </c>
      <c r="U48" s="219">
        <f t="shared" si="7"/>
        <v>271715</v>
      </c>
      <c r="V48" s="219">
        <f t="shared" si="7"/>
        <v>271715</v>
      </c>
      <c r="W48" s="219">
        <f t="shared" si="7"/>
        <v>271715</v>
      </c>
      <c r="X48" s="219">
        <f t="shared" si="7"/>
        <v>287649000</v>
      </c>
      <c r="Y48" s="219">
        <f t="shared" si="7"/>
        <v>-287377285</v>
      </c>
      <c r="Z48" s="265">
        <f>+IF(X48&lt;&gt;0,+(Y48/X48)*100,0)</f>
        <v>-99.90553939002048</v>
      </c>
      <c r="AA48" s="232">
        <f>SUM(AA45:AA47)</f>
        <v>287649000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207380087</v>
      </c>
      <c r="D8" s="155"/>
      <c r="E8" s="59">
        <v>159427000</v>
      </c>
      <c r="F8" s="60">
        <v>175455258</v>
      </c>
      <c r="G8" s="60">
        <v>1918563</v>
      </c>
      <c r="H8" s="60">
        <v>537273</v>
      </c>
      <c r="I8" s="60">
        <v>1879110</v>
      </c>
      <c r="J8" s="60">
        <v>4334946</v>
      </c>
      <c r="K8" s="60">
        <v>1879465</v>
      </c>
      <c r="L8" s="60">
        <v>3409383</v>
      </c>
      <c r="M8" s="60">
        <v>3512868</v>
      </c>
      <c r="N8" s="60">
        <v>8801716</v>
      </c>
      <c r="O8" s="60">
        <v>2250060</v>
      </c>
      <c r="P8" s="60">
        <v>1629121</v>
      </c>
      <c r="Q8" s="60">
        <v>2618380</v>
      </c>
      <c r="R8" s="60">
        <v>6497561</v>
      </c>
      <c r="S8" s="60">
        <v>2717981</v>
      </c>
      <c r="T8" s="60">
        <v>3324063</v>
      </c>
      <c r="U8" s="60">
        <v>147436741</v>
      </c>
      <c r="V8" s="60">
        <v>153478785</v>
      </c>
      <c r="W8" s="60">
        <v>173113008</v>
      </c>
      <c r="X8" s="60">
        <v>175455258</v>
      </c>
      <c r="Y8" s="60">
        <v>-2342250</v>
      </c>
      <c r="Z8" s="140">
        <v>-1.33</v>
      </c>
      <c r="AA8" s="62">
        <v>175455258</v>
      </c>
    </row>
    <row r="9" spans="1:27" ht="12.75">
      <c r="A9" s="249" t="s">
        <v>179</v>
      </c>
      <c r="B9" s="182"/>
      <c r="C9" s="155">
        <v>159773113</v>
      </c>
      <c r="D9" s="155"/>
      <c r="E9" s="59">
        <v>146708000</v>
      </c>
      <c r="F9" s="60">
        <v>146708000</v>
      </c>
      <c r="G9" s="60">
        <v>59205000</v>
      </c>
      <c r="H9" s="60">
        <v>1500000</v>
      </c>
      <c r="I9" s="60">
        <v>1300000</v>
      </c>
      <c r="J9" s="60">
        <v>62005000</v>
      </c>
      <c r="K9" s="60"/>
      <c r="L9" s="60">
        <v>450000</v>
      </c>
      <c r="M9" s="60">
        <v>33407000</v>
      </c>
      <c r="N9" s="60">
        <v>33857000</v>
      </c>
      <c r="O9" s="60"/>
      <c r="P9" s="60">
        <v>420000</v>
      </c>
      <c r="Q9" s="60">
        <v>35524000</v>
      </c>
      <c r="R9" s="60">
        <v>35944000</v>
      </c>
      <c r="S9" s="60">
        <v>15021378</v>
      </c>
      <c r="T9" s="60"/>
      <c r="U9" s="60"/>
      <c r="V9" s="60">
        <v>15021378</v>
      </c>
      <c r="W9" s="60">
        <v>146827378</v>
      </c>
      <c r="X9" s="60">
        <v>146708000</v>
      </c>
      <c r="Y9" s="60">
        <v>119378</v>
      </c>
      <c r="Z9" s="140">
        <v>0.08</v>
      </c>
      <c r="AA9" s="62">
        <v>146708000</v>
      </c>
    </row>
    <row r="10" spans="1:27" ht="12.75">
      <c r="A10" s="249" t="s">
        <v>180</v>
      </c>
      <c r="B10" s="182"/>
      <c r="C10" s="155">
        <v>544074</v>
      </c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11899028</v>
      </c>
      <c r="D11" s="155"/>
      <c r="E11" s="59">
        <v>8773000</v>
      </c>
      <c r="F11" s="60">
        <v>11573184</v>
      </c>
      <c r="G11" s="60">
        <v>714569</v>
      </c>
      <c r="H11" s="60">
        <v>2040853</v>
      </c>
      <c r="I11" s="60">
        <v>1449036</v>
      </c>
      <c r="J11" s="60">
        <v>4204458</v>
      </c>
      <c r="K11" s="60">
        <v>106219</v>
      </c>
      <c r="L11" s="60">
        <v>509000</v>
      </c>
      <c r="M11" s="60">
        <v>1840168</v>
      </c>
      <c r="N11" s="60">
        <v>2455387</v>
      </c>
      <c r="O11" s="60">
        <v>612729</v>
      </c>
      <c r="P11" s="60">
        <v>989246</v>
      </c>
      <c r="Q11" s="60">
        <v>2311319</v>
      </c>
      <c r="R11" s="60">
        <v>3913294</v>
      </c>
      <c r="S11" s="60">
        <v>794455</v>
      </c>
      <c r="T11" s="60">
        <v>1087567</v>
      </c>
      <c r="U11" s="60">
        <v>1711048</v>
      </c>
      <c r="V11" s="60">
        <v>3593070</v>
      </c>
      <c r="W11" s="60">
        <v>14166209</v>
      </c>
      <c r="X11" s="60">
        <v>11573184</v>
      </c>
      <c r="Y11" s="60">
        <v>2593025</v>
      </c>
      <c r="Z11" s="140">
        <v>22.41</v>
      </c>
      <c r="AA11" s="62">
        <v>11573184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-329014301</v>
      </c>
      <c r="D14" s="155"/>
      <c r="E14" s="59">
        <v>-309476000</v>
      </c>
      <c r="F14" s="60">
        <v>-343351192</v>
      </c>
      <c r="G14" s="60">
        <v>-8925163</v>
      </c>
      <c r="H14" s="60">
        <v>-10452345</v>
      </c>
      <c r="I14" s="60">
        <v>-12920568</v>
      </c>
      <c r="J14" s="60">
        <v>-32298076</v>
      </c>
      <c r="K14" s="60">
        <v>-13420303</v>
      </c>
      <c r="L14" s="60">
        <v>-16403737</v>
      </c>
      <c r="M14" s="60">
        <v>-12716689</v>
      </c>
      <c r="N14" s="60">
        <v>-42540729</v>
      </c>
      <c r="O14" s="60">
        <v>-11948662</v>
      </c>
      <c r="P14" s="60">
        <v>-13435044</v>
      </c>
      <c r="Q14" s="60">
        <v>-25133625</v>
      </c>
      <c r="R14" s="60">
        <v>-50517331</v>
      </c>
      <c r="S14" s="60">
        <v>-8909119</v>
      </c>
      <c r="T14" s="60">
        <v>-14678571</v>
      </c>
      <c r="U14" s="60">
        <v>-164036691</v>
      </c>
      <c r="V14" s="60">
        <v>-187624381</v>
      </c>
      <c r="W14" s="60">
        <v>-312980517</v>
      </c>
      <c r="X14" s="60">
        <v>-343351192</v>
      </c>
      <c r="Y14" s="60">
        <v>30370675</v>
      </c>
      <c r="Z14" s="140">
        <v>-8.85</v>
      </c>
      <c r="AA14" s="62">
        <v>-343351192</v>
      </c>
    </row>
    <row r="15" spans="1:27" ht="12.75">
      <c r="A15" s="249" t="s">
        <v>40</v>
      </c>
      <c r="B15" s="182"/>
      <c r="C15" s="155">
        <v>-199503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50382498</v>
      </c>
      <c r="D17" s="168">
        <f t="shared" si="0"/>
        <v>0</v>
      </c>
      <c r="E17" s="72">
        <f t="shared" si="0"/>
        <v>5432000</v>
      </c>
      <c r="F17" s="73">
        <f t="shared" si="0"/>
        <v>-9614750</v>
      </c>
      <c r="G17" s="73">
        <f t="shared" si="0"/>
        <v>52912969</v>
      </c>
      <c r="H17" s="73">
        <f t="shared" si="0"/>
        <v>-6374219</v>
      </c>
      <c r="I17" s="73">
        <f t="shared" si="0"/>
        <v>-8292422</v>
      </c>
      <c r="J17" s="73">
        <f t="shared" si="0"/>
        <v>38246328</v>
      </c>
      <c r="K17" s="73">
        <f t="shared" si="0"/>
        <v>-11434619</v>
      </c>
      <c r="L17" s="73">
        <f t="shared" si="0"/>
        <v>-12035354</v>
      </c>
      <c r="M17" s="73">
        <f t="shared" si="0"/>
        <v>26043347</v>
      </c>
      <c r="N17" s="73">
        <f t="shared" si="0"/>
        <v>2573374</v>
      </c>
      <c r="O17" s="73">
        <f t="shared" si="0"/>
        <v>-9085873</v>
      </c>
      <c r="P17" s="73">
        <f t="shared" si="0"/>
        <v>-10396677</v>
      </c>
      <c r="Q17" s="73">
        <f t="shared" si="0"/>
        <v>15320074</v>
      </c>
      <c r="R17" s="73">
        <f t="shared" si="0"/>
        <v>-4162476</v>
      </c>
      <c r="S17" s="73">
        <f t="shared" si="0"/>
        <v>9624695</v>
      </c>
      <c r="T17" s="73">
        <f t="shared" si="0"/>
        <v>-10266941</v>
      </c>
      <c r="U17" s="73">
        <f t="shared" si="0"/>
        <v>-14888902</v>
      </c>
      <c r="V17" s="73">
        <f t="shared" si="0"/>
        <v>-15531148</v>
      </c>
      <c r="W17" s="73">
        <f t="shared" si="0"/>
        <v>21126078</v>
      </c>
      <c r="X17" s="73">
        <f t="shared" si="0"/>
        <v>-9614750</v>
      </c>
      <c r="Y17" s="73">
        <f t="shared" si="0"/>
        <v>30740828</v>
      </c>
      <c r="Z17" s="170">
        <f>+IF(X17&lt;&gt;0,+(Y17/X17)*100,0)</f>
        <v>-319.7257130970644</v>
      </c>
      <c r="AA17" s="74">
        <f>SUM(AA6:AA16)</f>
        <v>-9614750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30195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>
        <v>-29230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-3491474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-191581587</v>
      </c>
      <c r="H24" s="60">
        <v>15987990</v>
      </c>
      <c r="I24" s="60">
        <v>171830484</v>
      </c>
      <c r="J24" s="60">
        <v>-3763113</v>
      </c>
      <c r="K24" s="60">
        <v>-150758479</v>
      </c>
      <c r="L24" s="60">
        <v>9272566</v>
      </c>
      <c r="M24" s="60">
        <v>-32074502</v>
      </c>
      <c r="N24" s="60">
        <v>-173560415</v>
      </c>
      <c r="O24" s="60">
        <v>-664961</v>
      </c>
      <c r="P24" s="60">
        <v>48659292</v>
      </c>
      <c r="Q24" s="60">
        <v>120526942</v>
      </c>
      <c r="R24" s="60">
        <v>168521273</v>
      </c>
      <c r="S24" s="60">
        <v>-14613418</v>
      </c>
      <c r="T24" s="60">
        <v>559181</v>
      </c>
      <c r="U24" s="60">
        <v>-2821761</v>
      </c>
      <c r="V24" s="60">
        <v>-16875998</v>
      </c>
      <c r="W24" s="60">
        <v>-25678253</v>
      </c>
      <c r="X24" s="60"/>
      <c r="Y24" s="60">
        <v>-25678253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-1959050</v>
      </c>
      <c r="D26" s="155"/>
      <c r="E26" s="59">
        <v>-5415495</v>
      </c>
      <c r="F26" s="60">
        <v>-6713295</v>
      </c>
      <c r="G26" s="60"/>
      <c r="H26" s="60">
        <v>-28700</v>
      </c>
      <c r="I26" s="60">
        <v>-70591</v>
      </c>
      <c r="J26" s="60">
        <v>-99291</v>
      </c>
      <c r="K26" s="60">
        <v>-32737</v>
      </c>
      <c r="L26" s="60">
        <v>-515829</v>
      </c>
      <c r="M26" s="60">
        <v>-4343</v>
      </c>
      <c r="N26" s="60">
        <v>-552909</v>
      </c>
      <c r="O26" s="60">
        <v>-9896</v>
      </c>
      <c r="P26" s="60">
        <v>-9391</v>
      </c>
      <c r="Q26" s="60">
        <v>-116206</v>
      </c>
      <c r="R26" s="60">
        <v>-135493</v>
      </c>
      <c r="S26" s="60">
        <v>-3030724</v>
      </c>
      <c r="T26" s="60">
        <v>-305297</v>
      </c>
      <c r="U26" s="60">
        <v>-2148340</v>
      </c>
      <c r="V26" s="60">
        <v>-5484361</v>
      </c>
      <c r="W26" s="60">
        <v>-6272054</v>
      </c>
      <c r="X26" s="60">
        <v>-6713295</v>
      </c>
      <c r="Y26" s="60">
        <v>441241</v>
      </c>
      <c r="Z26" s="140">
        <v>-6.57</v>
      </c>
      <c r="AA26" s="62">
        <v>-6713295</v>
      </c>
    </row>
    <row r="27" spans="1:27" ht="12.75">
      <c r="A27" s="250" t="s">
        <v>192</v>
      </c>
      <c r="B27" s="251"/>
      <c r="C27" s="168">
        <f aca="true" t="shared" si="1" ref="C27:Y27">SUM(C21:C26)</f>
        <v>-5449559</v>
      </c>
      <c r="D27" s="168">
        <f>SUM(D21:D26)</f>
        <v>0</v>
      </c>
      <c r="E27" s="72">
        <f t="shared" si="1"/>
        <v>-5415495</v>
      </c>
      <c r="F27" s="73">
        <f t="shared" si="1"/>
        <v>-6713295</v>
      </c>
      <c r="G27" s="73">
        <f t="shared" si="1"/>
        <v>-191581587</v>
      </c>
      <c r="H27" s="73">
        <f t="shared" si="1"/>
        <v>15959290</v>
      </c>
      <c r="I27" s="73">
        <f t="shared" si="1"/>
        <v>171759893</v>
      </c>
      <c r="J27" s="73">
        <f t="shared" si="1"/>
        <v>-3862404</v>
      </c>
      <c r="K27" s="73">
        <f t="shared" si="1"/>
        <v>-150791216</v>
      </c>
      <c r="L27" s="73">
        <f t="shared" si="1"/>
        <v>8756737</v>
      </c>
      <c r="M27" s="73">
        <f t="shared" si="1"/>
        <v>-32078845</v>
      </c>
      <c r="N27" s="73">
        <f t="shared" si="1"/>
        <v>-174113324</v>
      </c>
      <c r="O27" s="73">
        <f t="shared" si="1"/>
        <v>-674857</v>
      </c>
      <c r="P27" s="73">
        <f t="shared" si="1"/>
        <v>48649901</v>
      </c>
      <c r="Q27" s="73">
        <f t="shared" si="1"/>
        <v>120410736</v>
      </c>
      <c r="R27" s="73">
        <f t="shared" si="1"/>
        <v>168385780</v>
      </c>
      <c r="S27" s="73">
        <f t="shared" si="1"/>
        <v>-17644142</v>
      </c>
      <c r="T27" s="73">
        <f t="shared" si="1"/>
        <v>253884</v>
      </c>
      <c r="U27" s="73">
        <f t="shared" si="1"/>
        <v>-4970101</v>
      </c>
      <c r="V27" s="73">
        <f t="shared" si="1"/>
        <v>-22360359</v>
      </c>
      <c r="W27" s="73">
        <f t="shared" si="1"/>
        <v>-31950307</v>
      </c>
      <c r="X27" s="73">
        <f t="shared" si="1"/>
        <v>-6713295</v>
      </c>
      <c r="Y27" s="73">
        <f t="shared" si="1"/>
        <v>-25237012</v>
      </c>
      <c r="Z27" s="170">
        <f>+IF(X27&lt;&gt;0,+(Y27/X27)*100,0)</f>
        <v>375.92586054984923</v>
      </c>
      <c r="AA27" s="74">
        <f>SUM(AA21:AA26)</f>
        <v>-6713295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-681793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-681793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44251146</v>
      </c>
      <c r="D38" s="153">
        <f>+D17+D27+D36</f>
        <v>0</v>
      </c>
      <c r="E38" s="99">
        <f t="shared" si="3"/>
        <v>16505</v>
      </c>
      <c r="F38" s="100">
        <f t="shared" si="3"/>
        <v>-16328045</v>
      </c>
      <c r="G38" s="100">
        <f t="shared" si="3"/>
        <v>-138668618</v>
      </c>
      <c r="H38" s="100">
        <f t="shared" si="3"/>
        <v>9585071</v>
      </c>
      <c r="I38" s="100">
        <f t="shared" si="3"/>
        <v>163467471</v>
      </c>
      <c r="J38" s="100">
        <f t="shared" si="3"/>
        <v>34383924</v>
      </c>
      <c r="K38" s="100">
        <f t="shared" si="3"/>
        <v>-162225835</v>
      </c>
      <c r="L38" s="100">
        <f t="shared" si="3"/>
        <v>-3278617</v>
      </c>
      <c r="M38" s="100">
        <f t="shared" si="3"/>
        <v>-6035498</v>
      </c>
      <c r="N38" s="100">
        <f t="shared" si="3"/>
        <v>-171539950</v>
      </c>
      <c r="O38" s="100">
        <f t="shared" si="3"/>
        <v>-9760730</v>
      </c>
      <c r="P38" s="100">
        <f t="shared" si="3"/>
        <v>38253224</v>
      </c>
      <c r="Q38" s="100">
        <f t="shared" si="3"/>
        <v>135730810</v>
      </c>
      <c r="R38" s="100">
        <f t="shared" si="3"/>
        <v>164223304</v>
      </c>
      <c r="S38" s="100">
        <f t="shared" si="3"/>
        <v>-8019447</v>
      </c>
      <c r="T38" s="100">
        <f t="shared" si="3"/>
        <v>-10013057</v>
      </c>
      <c r="U38" s="100">
        <f t="shared" si="3"/>
        <v>-19859003</v>
      </c>
      <c r="V38" s="100">
        <f t="shared" si="3"/>
        <v>-37891507</v>
      </c>
      <c r="W38" s="100">
        <f t="shared" si="3"/>
        <v>-10824229</v>
      </c>
      <c r="X38" s="100">
        <f t="shared" si="3"/>
        <v>-16328045</v>
      </c>
      <c r="Y38" s="100">
        <f t="shared" si="3"/>
        <v>5503816</v>
      </c>
      <c r="Z38" s="137">
        <f>+IF(X38&lt;&gt;0,+(Y38/X38)*100,0)</f>
        <v>-33.70774639584837</v>
      </c>
      <c r="AA38" s="102">
        <f>+AA17+AA27+AA36</f>
        <v>-16328045</v>
      </c>
    </row>
    <row r="39" spans="1:27" ht="12.75">
      <c r="A39" s="249" t="s">
        <v>200</v>
      </c>
      <c r="B39" s="182"/>
      <c r="C39" s="153">
        <v>111082727</v>
      </c>
      <c r="D39" s="153"/>
      <c r="E39" s="99">
        <v>148539000</v>
      </c>
      <c r="F39" s="100">
        <v>148539000</v>
      </c>
      <c r="G39" s="100">
        <v>148557000</v>
      </c>
      <c r="H39" s="100">
        <v>9888382</v>
      </c>
      <c r="I39" s="100">
        <v>19473453</v>
      </c>
      <c r="J39" s="100">
        <v>148557000</v>
      </c>
      <c r="K39" s="100">
        <v>182940924</v>
      </c>
      <c r="L39" s="100">
        <v>20715089</v>
      </c>
      <c r="M39" s="100">
        <v>17436472</v>
      </c>
      <c r="N39" s="100">
        <v>182940924</v>
      </c>
      <c r="O39" s="100">
        <v>11400974</v>
      </c>
      <c r="P39" s="100">
        <v>1640244</v>
      </c>
      <c r="Q39" s="100">
        <v>39893468</v>
      </c>
      <c r="R39" s="100">
        <v>11400974</v>
      </c>
      <c r="S39" s="100">
        <v>175624278</v>
      </c>
      <c r="T39" s="100">
        <v>167604831</v>
      </c>
      <c r="U39" s="100">
        <v>157591774</v>
      </c>
      <c r="V39" s="100">
        <v>175624278</v>
      </c>
      <c r="W39" s="100">
        <v>148557000</v>
      </c>
      <c r="X39" s="100">
        <v>148539000</v>
      </c>
      <c r="Y39" s="100">
        <v>18000</v>
      </c>
      <c r="Z39" s="137">
        <v>0.01</v>
      </c>
      <c r="AA39" s="102">
        <v>148539000</v>
      </c>
    </row>
    <row r="40" spans="1:27" ht="12.75">
      <c r="A40" s="269" t="s">
        <v>201</v>
      </c>
      <c r="B40" s="256"/>
      <c r="C40" s="257">
        <v>155333873</v>
      </c>
      <c r="D40" s="257"/>
      <c r="E40" s="258">
        <v>148555505</v>
      </c>
      <c r="F40" s="259">
        <v>132210955</v>
      </c>
      <c r="G40" s="259">
        <v>9888382</v>
      </c>
      <c r="H40" s="259">
        <v>19473453</v>
      </c>
      <c r="I40" s="259">
        <v>182940924</v>
      </c>
      <c r="J40" s="259">
        <v>182940924</v>
      </c>
      <c r="K40" s="259">
        <v>20715089</v>
      </c>
      <c r="L40" s="259">
        <v>17436472</v>
      </c>
      <c r="M40" s="259">
        <v>11400974</v>
      </c>
      <c r="N40" s="259">
        <v>11400974</v>
      </c>
      <c r="O40" s="259">
        <v>1640244</v>
      </c>
      <c r="P40" s="259">
        <v>39893468</v>
      </c>
      <c r="Q40" s="259">
        <v>175624278</v>
      </c>
      <c r="R40" s="259">
        <v>1640244</v>
      </c>
      <c r="S40" s="259">
        <v>167604831</v>
      </c>
      <c r="T40" s="259">
        <v>157591774</v>
      </c>
      <c r="U40" s="259">
        <v>137732771</v>
      </c>
      <c r="V40" s="259">
        <v>137732771</v>
      </c>
      <c r="W40" s="259">
        <v>137732771</v>
      </c>
      <c r="X40" s="259">
        <v>132210955</v>
      </c>
      <c r="Y40" s="259">
        <v>5521816</v>
      </c>
      <c r="Z40" s="260">
        <v>4.18</v>
      </c>
      <c r="AA40" s="261">
        <v>132210955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2017125</v>
      </c>
      <c r="D5" s="200">
        <f t="shared" si="0"/>
        <v>0</v>
      </c>
      <c r="E5" s="106">
        <f t="shared" si="0"/>
        <v>1320000</v>
      </c>
      <c r="F5" s="106">
        <f t="shared" si="0"/>
        <v>4199000</v>
      </c>
      <c r="G5" s="106">
        <f t="shared" si="0"/>
        <v>0</v>
      </c>
      <c r="H5" s="106">
        <f t="shared" si="0"/>
        <v>27735</v>
      </c>
      <c r="I5" s="106">
        <f t="shared" si="0"/>
        <v>0</v>
      </c>
      <c r="J5" s="106">
        <f t="shared" si="0"/>
        <v>27735</v>
      </c>
      <c r="K5" s="106">
        <f t="shared" si="0"/>
        <v>0</v>
      </c>
      <c r="L5" s="106">
        <f t="shared" si="0"/>
        <v>404501</v>
      </c>
      <c r="M5" s="106">
        <f t="shared" si="0"/>
        <v>0</v>
      </c>
      <c r="N5" s="106">
        <f t="shared" si="0"/>
        <v>404501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2834772</v>
      </c>
      <c r="T5" s="106">
        <f t="shared" si="0"/>
        <v>61251</v>
      </c>
      <c r="U5" s="106">
        <f t="shared" si="0"/>
        <v>690284</v>
      </c>
      <c r="V5" s="106">
        <f t="shared" si="0"/>
        <v>3586307</v>
      </c>
      <c r="W5" s="106">
        <f t="shared" si="0"/>
        <v>4018543</v>
      </c>
      <c r="X5" s="106">
        <f t="shared" si="0"/>
        <v>4199000</v>
      </c>
      <c r="Y5" s="106">
        <f t="shared" si="0"/>
        <v>-180457</v>
      </c>
      <c r="Z5" s="201">
        <f>+IF(X5&lt;&gt;0,+(Y5/X5)*100,0)</f>
        <v>-4.297618480590617</v>
      </c>
      <c r="AA5" s="199">
        <f>SUM(AA11:AA18)</f>
        <v>4199000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>
        <v>54000</v>
      </c>
      <c r="G9" s="60"/>
      <c r="H9" s="60"/>
      <c r="I9" s="60"/>
      <c r="J9" s="60"/>
      <c r="K9" s="60"/>
      <c r="L9" s="60">
        <v>53624</v>
      </c>
      <c r="M9" s="60"/>
      <c r="N9" s="60">
        <v>53624</v>
      </c>
      <c r="O9" s="60"/>
      <c r="P9" s="60"/>
      <c r="Q9" s="60"/>
      <c r="R9" s="60"/>
      <c r="S9" s="60"/>
      <c r="T9" s="60"/>
      <c r="U9" s="60"/>
      <c r="V9" s="60"/>
      <c r="W9" s="60">
        <v>53624</v>
      </c>
      <c r="X9" s="60">
        <v>54000</v>
      </c>
      <c r="Y9" s="60">
        <v>-376</v>
      </c>
      <c r="Z9" s="140">
        <v>-0.7</v>
      </c>
      <c r="AA9" s="155">
        <v>54000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54000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53624</v>
      </c>
      <c r="M11" s="295">
        <f t="shared" si="1"/>
        <v>0</v>
      </c>
      <c r="N11" s="295">
        <f t="shared" si="1"/>
        <v>53624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53624</v>
      </c>
      <c r="X11" s="295">
        <f t="shared" si="1"/>
        <v>54000</v>
      </c>
      <c r="Y11" s="295">
        <f t="shared" si="1"/>
        <v>-376</v>
      </c>
      <c r="Z11" s="296">
        <f>+IF(X11&lt;&gt;0,+(Y11/X11)*100,0)</f>
        <v>-0.6962962962962963</v>
      </c>
      <c r="AA11" s="297">
        <f>SUM(AA6:AA10)</f>
        <v>54000</v>
      </c>
    </row>
    <row r="12" spans="1:27" ht="12.75">
      <c r="A12" s="298" t="s">
        <v>211</v>
      </c>
      <c r="B12" s="136"/>
      <c r="C12" s="62">
        <v>80017</v>
      </c>
      <c r="D12" s="156"/>
      <c r="E12" s="60">
        <v>735000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1907878</v>
      </c>
      <c r="D15" s="156"/>
      <c r="E15" s="60">
        <v>585000</v>
      </c>
      <c r="F15" s="60">
        <v>4145000</v>
      </c>
      <c r="G15" s="60"/>
      <c r="H15" s="60">
        <v>27735</v>
      </c>
      <c r="I15" s="60"/>
      <c r="J15" s="60">
        <v>27735</v>
      </c>
      <c r="K15" s="60"/>
      <c r="L15" s="60">
        <v>350877</v>
      </c>
      <c r="M15" s="60"/>
      <c r="N15" s="60">
        <v>350877</v>
      </c>
      <c r="O15" s="60"/>
      <c r="P15" s="60"/>
      <c r="Q15" s="60"/>
      <c r="R15" s="60"/>
      <c r="S15" s="60">
        <v>2834772</v>
      </c>
      <c r="T15" s="60">
        <v>61251</v>
      </c>
      <c r="U15" s="60">
        <v>690284</v>
      </c>
      <c r="V15" s="60">
        <v>3586307</v>
      </c>
      <c r="W15" s="60">
        <v>3964919</v>
      </c>
      <c r="X15" s="60">
        <v>4145000</v>
      </c>
      <c r="Y15" s="60">
        <v>-180081</v>
      </c>
      <c r="Z15" s="140">
        <v>-4.34</v>
      </c>
      <c r="AA15" s="155">
        <v>4145000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29230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4095494</v>
      </c>
      <c r="F20" s="100">
        <f t="shared" si="2"/>
        <v>2514295</v>
      </c>
      <c r="G20" s="100">
        <f t="shared" si="2"/>
        <v>0</v>
      </c>
      <c r="H20" s="100">
        <f t="shared" si="2"/>
        <v>965</v>
      </c>
      <c r="I20" s="100">
        <f t="shared" si="2"/>
        <v>70591</v>
      </c>
      <c r="J20" s="100">
        <f t="shared" si="2"/>
        <v>71556</v>
      </c>
      <c r="K20" s="100">
        <f t="shared" si="2"/>
        <v>32737</v>
      </c>
      <c r="L20" s="100">
        <f t="shared" si="2"/>
        <v>111328</v>
      </c>
      <c r="M20" s="100">
        <f t="shared" si="2"/>
        <v>4343</v>
      </c>
      <c r="N20" s="100">
        <f t="shared" si="2"/>
        <v>148408</v>
      </c>
      <c r="O20" s="100">
        <f t="shared" si="2"/>
        <v>9896</v>
      </c>
      <c r="P20" s="100">
        <f t="shared" si="2"/>
        <v>9391</v>
      </c>
      <c r="Q20" s="100">
        <f t="shared" si="2"/>
        <v>116206</v>
      </c>
      <c r="R20" s="100">
        <f t="shared" si="2"/>
        <v>135493</v>
      </c>
      <c r="S20" s="100">
        <f t="shared" si="2"/>
        <v>195952</v>
      </c>
      <c r="T20" s="100">
        <f t="shared" si="2"/>
        <v>244045</v>
      </c>
      <c r="U20" s="100">
        <f t="shared" si="2"/>
        <v>1458054</v>
      </c>
      <c r="V20" s="100">
        <f t="shared" si="2"/>
        <v>1898051</v>
      </c>
      <c r="W20" s="100">
        <f t="shared" si="2"/>
        <v>2253508</v>
      </c>
      <c r="X20" s="100">
        <f t="shared" si="2"/>
        <v>2514295</v>
      </c>
      <c r="Y20" s="100">
        <f t="shared" si="2"/>
        <v>-260787</v>
      </c>
      <c r="Z20" s="137">
        <f>+IF(X20&lt;&gt;0,+(Y20/X20)*100,0)</f>
        <v>-10.372171920955973</v>
      </c>
      <c r="AA20" s="153">
        <f>SUM(AA26:AA33)</f>
        <v>2514295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>
        <v>1950000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>
        <v>7123</v>
      </c>
      <c r="U27" s="60"/>
      <c r="V27" s="60">
        <v>7123</v>
      </c>
      <c r="W27" s="60">
        <v>7123</v>
      </c>
      <c r="X27" s="60"/>
      <c r="Y27" s="60">
        <v>7123</v>
      </c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2145494</v>
      </c>
      <c r="F30" s="60">
        <v>2514295</v>
      </c>
      <c r="G30" s="60"/>
      <c r="H30" s="60">
        <v>965</v>
      </c>
      <c r="I30" s="60">
        <v>70591</v>
      </c>
      <c r="J30" s="60">
        <v>71556</v>
      </c>
      <c r="K30" s="60">
        <v>32737</v>
      </c>
      <c r="L30" s="60">
        <v>111328</v>
      </c>
      <c r="M30" s="60">
        <v>4343</v>
      </c>
      <c r="N30" s="60">
        <v>148408</v>
      </c>
      <c r="O30" s="60">
        <v>9896</v>
      </c>
      <c r="P30" s="60">
        <v>9391</v>
      </c>
      <c r="Q30" s="60">
        <v>116206</v>
      </c>
      <c r="R30" s="60">
        <v>135493</v>
      </c>
      <c r="S30" s="60">
        <v>195952</v>
      </c>
      <c r="T30" s="60">
        <v>236922</v>
      </c>
      <c r="U30" s="60">
        <v>1458054</v>
      </c>
      <c r="V30" s="60">
        <v>1890928</v>
      </c>
      <c r="W30" s="60">
        <v>2246385</v>
      </c>
      <c r="X30" s="60">
        <v>2514295</v>
      </c>
      <c r="Y30" s="60">
        <v>-267910</v>
      </c>
      <c r="Z30" s="140">
        <v>-10.66</v>
      </c>
      <c r="AA30" s="155">
        <v>2514295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54000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53624</v>
      </c>
      <c r="M39" s="60">
        <f t="shared" si="4"/>
        <v>0</v>
      </c>
      <c r="N39" s="60">
        <f t="shared" si="4"/>
        <v>53624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53624</v>
      </c>
      <c r="X39" s="60">
        <f t="shared" si="4"/>
        <v>54000</v>
      </c>
      <c r="Y39" s="60">
        <f t="shared" si="4"/>
        <v>-376</v>
      </c>
      <c r="Z39" s="140">
        <f t="shared" si="5"/>
        <v>-0.6962962962962963</v>
      </c>
      <c r="AA39" s="155">
        <f>AA9+AA24</f>
        <v>54000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54000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53624</v>
      </c>
      <c r="M41" s="295">
        <f t="shared" si="6"/>
        <v>0</v>
      </c>
      <c r="N41" s="295">
        <f t="shared" si="6"/>
        <v>53624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53624</v>
      </c>
      <c r="X41" s="295">
        <f t="shared" si="6"/>
        <v>54000</v>
      </c>
      <c r="Y41" s="295">
        <f t="shared" si="6"/>
        <v>-376</v>
      </c>
      <c r="Z41" s="296">
        <f t="shared" si="5"/>
        <v>-0.6962962962962963</v>
      </c>
      <c r="AA41" s="297">
        <f>SUM(AA36:AA40)</f>
        <v>54000</v>
      </c>
    </row>
    <row r="42" spans="1:27" ht="12.75">
      <c r="A42" s="298" t="s">
        <v>211</v>
      </c>
      <c r="B42" s="136"/>
      <c r="C42" s="95">
        <f aca="true" t="shared" si="7" ref="C42:Y48">C12+C27</f>
        <v>80017</v>
      </c>
      <c r="D42" s="129">
        <f t="shared" si="7"/>
        <v>0</v>
      </c>
      <c r="E42" s="54">
        <f t="shared" si="7"/>
        <v>2685000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7123</v>
      </c>
      <c r="U42" s="54">
        <f t="shared" si="7"/>
        <v>0</v>
      </c>
      <c r="V42" s="54">
        <f t="shared" si="7"/>
        <v>7123</v>
      </c>
      <c r="W42" s="54">
        <f t="shared" si="7"/>
        <v>7123</v>
      </c>
      <c r="X42" s="54">
        <f t="shared" si="7"/>
        <v>0</v>
      </c>
      <c r="Y42" s="54">
        <f t="shared" si="7"/>
        <v>7123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1907878</v>
      </c>
      <c r="D45" s="129">
        <f t="shared" si="7"/>
        <v>0</v>
      </c>
      <c r="E45" s="54">
        <f t="shared" si="7"/>
        <v>2730494</v>
      </c>
      <c r="F45" s="54">
        <f t="shared" si="7"/>
        <v>6659295</v>
      </c>
      <c r="G45" s="54">
        <f t="shared" si="7"/>
        <v>0</v>
      </c>
      <c r="H45" s="54">
        <f t="shared" si="7"/>
        <v>28700</v>
      </c>
      <c r="I45" s="54">
        <f t="shared" si="7"/>
        <v>70591</v>
      </c>
      <c r="J45" s="54">
        <f t="shared" si="7"/>
        <v>99291</v>
      </c>
      <c r="K45" s="54">
        <f t="shared" si="7"/>
        <v>32737</v>
      </c>
      <c r="L45" s="54">
        <f t="shared" si="7"/>
        <v>462205</v>
      </c>
      <c r="M45" s="54">
        <f t="shared" si="7"/>
        <v>4343</v>
      </c>
      <c r="N45" s="54">
        <f t="shared" si="7"/>
        <v>499285</v>
      </c>
      <c r="O45" s="54">
        <f t="shared" si="7"/>
        <v>9896</v>
      </c>
      <c r="P45" s="54">
        <f t="shared" si="7"/>
        <v>9391</v>
      </c>
      <c r="Q45" s="54">
        <f t="shared" si="7"/>
        <v>116206</v>
      </c>
      <c r="R45" s="54">
        <f t="shared" si="7"/>
        <v>135493</v>
      </c>
      <c r="S45" s="54">
        <f t="shared" si="7"/>
        <v>3030724</v>
      </c>
      <c r="T45" s="54">
        <f t="shared" si="7"/>
        <v>298173</v>
      </c>
      <c r="U45" s="54">
        <f t="shared" si="7"/>
        <v>2148338</v>
      </c>
      <c r="V45" s="54">
        <f t="shared" si="7"/>
        <v>5477235</v>
      </c>
      <c r="W45" s="54">
        <f t="shared" si="7"/>
        <v>6211304</v>
      </c>
      <c r="X45" s="54">
        <f t="shared" si="7"/>
        <v>6659295</v>
      </c>
      <c r="Y45" s="54">
        <f t="shared" si="7"/>
        <v>-447991</v>
      </c>
      <c r="Z45" s="184">
        <f t="shared" si="5"/>
        <v>-6.72730371608406</v>
      </c>
      <c r="AA45" s="130">
        <f t="shared" si="8"/>
        <v>6659295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29230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2017125</v>
      </c>
      <c r="D49" s="218">
        <f t="shared" si="9"/>
        <v>0</v>
      </c>
      <c r="E49" s="220">
        <f t="shared" si="9"/>
        <v>5415494</v>
      </c>
      <c r="F49" s="220">
        <f t="shared" si="9"/>
        <v>6713295</v>
      </c>
      <c r="G49" s="220">
        <f t="shared" si="9"/>
        <v>0</v>
      </c>
      <c r="H49" s="220">
        <f t="shared" si="9"/>
        <v>28700</v>
      </c>
      <c r="I49" s="220">
        <f t="shared" si="9"/>
        <v>70591</v>
      </c>
      <c r="J49" s="220">
        <f t="shared" si="9"/>
        <v>99291</v>
      </c>
      <c r="K49" s="220">
        <f t="shared" si="9"/>
        <v>32737</v>
      </c>
      <c r="L49" s="220">
        <f t="shared" si="9"/>
        <v>515829</v>
      </c>
      <c r="M49" s="220">
        <f t="shared" si="9"/>
        <v>4343</v>
      </c>
      <c r="N49" s="220">
        <f t="shared" si="9"/>
        <v>552909</v>
      </c>
      <c r="O49" s="220">
        <f t="shared" si="9"/>
        <v>9896</v>
      </c>
      <c r="P49" s="220">
        <f t="shared" si="9"/>
        <v>9391</v>
      </c>
      <c r="Q49" s="220">
        <f t="shared" si="9"/>
        <v>116206</v>
      </c>
      <c r="R49" s="220">
        <f t="shared" si="9"/>
        <v>135493</v>
      </c>
      <c r="S49" s="220">
        <f t="shared" si="9"/>
        <v>3030724</v>
      </c>
      <c r="T49" s="220">
        <f t="shared" si="9"/>
        <v>305296</v>
      </c>
      <c r="U49" s="220">
        <f t="shared" si="9"/>
        <v>2148338</v>
      </c>
      <c r="V49" s="220">
        <f t="shared" si="9"/>
        <v>5484358</v>
      </c>
      <c r="W49" s="220">
        <f t="shared" si="9"/>
        <v>6272051</v>
      </c>
      <c r="X49" s="220">
        <f t="shared" si="9"/>
        <v>6713295</v>
      </c>
      <c r="Y49" s="220">
        <f t="shared" si="9"/>
        <v>-441244</v>
      </c>
      <c r="Z49" s="221">
        <f t="shared" si="5"/>
        <v>-6.572688970170386</v>
      </c>
      <c r="AA49" s="222">
        <f>SUM(AA41:AA48)</f>
        <v>6713295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5587500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2000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2164000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3421500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79161</v>
      </c>
      <c r="H66" s="275">
        <v>412105</v>
      </c>
      <c r="I66" s="275">
        <v>412105</v>
      </c>
      <c r="J66" s="275">
        <v>903371</v>
      </c>
      <c r="K66" s="275">
        <v>283546</v>
      </c>
      <c r="L66" s="275">
        <v>416229</v>
      </c>
      <c r="M66" s="275">
        <v>472052</v>
      </c>
      <c r="N66" s="275">
        <v>1171827</v>
      </c>
      <c r="O66" s="275">
        <v>539665</v>
      </c>
      <c r="P66" s="275">
        <v>468120</v>
      </c>
      <c r="Q66" s="275">
        <v>268920</v>
      </c>
      <c r="R66" s="275">
        <v>1276705</v>
      </c>
      <c r="S66" s="275">
        <v>430567</v>
      </c>
      <c r="T66" s="275">
        <v>501751</v>
      </c>
      <c r="U66" s="275">
        <v>575249</v>
      </c>
      <c r="V66" s="275">
        <v>1507567</v>
      </c>
      <c r="W66" s="275">
        <v>4859470</v>
      </c>
      <c r="X66" s="275"/>
      <c r="Y66" s="275">
        <v>4859470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5588877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5588877</v>
      </c>
      <c r="F69" s="220">
        <f t="shared" si="12"/>
        <v>0</v>
      </c>
      <c r="G69" s="220">
        <f t="shared" si="12"/>
        <v>79161</v>
      </c>
      <c r="H69" s="220">
        <f t="shared" si="12"/>
        <v>412105</v>
      </c>
      <c r="I69" s="220">
        <f t="shared" si="12"/>
        <v>412105</v>
      </c>
      <c r="J69" s="220">
        <f t="shared" si="12"/>
        <v>903371</v>
      </c>
      <c r="K69" s="220">
        <f t="shared" si="12"/>
        <v>283546</v>
      </c>
      <c r="L69" s="220">
        <f t="shared" si="12"/>
        <v>416229</v>
      </c>
      <c r="M69" s="220">
        <f t="shared" si="12"/>
        <v>472052</v>
      </c>
      <c r="N69" s="220">
        <f t="shared" si="12"/>
        <v>1171827</v>
      </c>
      <c r="O69" s="220">
        <f t="shared" si="12"/>
        <v>539665</v>
      </c>
      <c r="P69" s="220">
        <f t="shared" si="12"/>
        <v>468120</v>
      </c>
      <c r="Q69" s="220">
        <f t="shared" si="12"/>
        <v>268920</v>
      </c>
      <c r="R69" s="220">
        <f t="shared" si="12"/>
        <v>1276705</v>
      </c>
      <c r="S69" s="220">
        <f t="shared" si="12"/>
        <v>430567</v>
      </c>
      <c r="T69" s="220">
        <f t="shared" si="12"/>
        <v>501751</v>
      </c>
      <c r="U69" s="220">
        <f t="shared" si="12"/>
        <v>575249</v>
      </c>
      <c r="V69" s="220">
        <f t="shared" si="12"/>
        <v>1507567</v>
      </c>
      <c r="W69" s="220">
        <f t="shared" si="12"/>
        <v>4859470</v>
      </c>
      <c r="X69" s="220">
        <f t="shared" si="12"/>
        <v>0</v>
      </c>
      <c r="Y69" s="220">
        <f t="shared" si="12"/>
        <v>4859470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54000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53624</v>
      </c>
      <c r="M5" s="356">
        <f t="shared" si="0"/>
        <v>0</v>
      </c>
      <c r="N5" s="358">
        <f t="shared" si="0"/>
        <v>53624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53624</v>
      </c>
      <c r="X5" s="356">
        <f t="shared" si="0"/>
        <v>54000</v>
      </c>
      <c r="Y5" s="358">
        <f t="shared" si="0"/>
        <v>-376</v>
      </c>
      <c r="Z5" s="359">
        <f>+IF(X5&lt;&gt;0,+(Y5/X5)*100,0)</f>
        <v>-0.6962962962962963</v>
      </c>
      <c r="AA5" s="360">
        <f>+AA6+AA8+AA11+AA13+AA15</f>
        <v>54000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54000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53624</v>
      </c>
      <c r="M13" s="275">
        <f t="shared" si="4"/>
        <v>0</v>
      </c>
      <c r="N13" s="342">
        <f t="shared" si="4"/>
        <v>53624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53624</v>
      </c>
      <c r="X13" s="275">
        <f t="shared" si="4"/>
        <v>54000</v>
      </c>
      <c r="Y13" s="342">
        <f t="shared" si="4"/>
        <v>-376</v>
      </c>
      <c r="Z13" s="335">
        <f>+IF(X13&lt;&gt;0,+(Y13/X13)*100,0)</f>
        <v>-0.6962962962962963</v>
      </c>
      <c r="AA13" s="273">
        <f t="shared" si="4"/>
        <v>54000</v>
      </c>
    </row>
    <row r="14" spans="1:27" ht="12.75">
      <c r="A14" s="291" t="s">
        <v>233</v>
      </c>
      <c r="B14" s="136"/>
      <c r="C14" s="60"/>
      <c r="D14" s="340"/>
      <c r="E14" s="60"/>
      <c r="F14" s="59">
        <v>54000</v>
      </c>
      <c r="G14" s="59"/>
      <c r="H14" s="60"/>
      <c r="I14" s="60"/>
      <c r="J14" s="59"/>
      <c r="K14" s="59"/>
      <c r="L14" s="60">
        <v>53624</v>
      </c>
      <c r="M14" s="60"/>
      <c r="N14" s="59">
        <v>53624</v>
      </c>
      <c r="O14" s="59"/>
      <c r="P14" s="60"/>
      <c r="Q14" s="60"/>
      <c r="R14" s="59"/>
      <c r="S14" s="59"/>
      <c r="T14" s="60"/>
      <c r="U14" s="60"/>
      <c r="V14" s="59"/>
      <c r="W14" s="59">
        <v>53624</v>
      </c>
      <c r="X14" s="60">
        <v>54000</v>
      </c>
      <c r="Y14" s="59">
        <v>-376</v>
      </c>
      <c r="Z14" s="61">
        <v>-0.7</v>
      </c>
      <c r="AA14" s="62">
        <v>54000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80017</v>
      </c>
      <c r="D22" s="344">
        <f t="shared" si="6"/>
        <v>0</v>
      </c>
      <c r="E22" s="343">
        <f t="shared" si="6"/>
        <v>735000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80017</v>
      </c>
      <c r="D27" s="340"/>
      <c r="E27" s="60">
        <v>120000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615000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1907878</v>
      </c>
      <c r="D40" s="344">
        <f t="shared" si="9"/>
        <v>0</v>
      </c>
      <c r="E40" s="343">
        <f t="shared" si="9"/>
        <v>585000</v>
      </c>
      <c r="F40" s="345">
        <f t="shared" si="9"/>
        <v>4145000</v>
      </c>
      <c r="G40" s="345">
        <f t="shared" si="9"/>
        <v>0</v>
      </c>
      <c r="H40" s="343">
        <f t="shared" si="9"/>
        <v>27735</v>
      </c>
      <c r="I40" s="343">
        <f t="shared" si="9"/>
        <v>0</v>
      </c>
      <c r="J40" s="345">
        <f t="shared" si="9"/>
        <v>27735</v>
      </c>
      <c r="K40" s="345">
        <f t="shared" si="9"/>
        <v>0</v>
      </c>
      <c r="L40" s="343">
        <f t="shared" si="9"/>
        <v>350877</v>
      </c>
      <c r="M40" s="343">
        <f t="shared" si="9"/>
        <v>0</v>
      </c>
      <c r="N40" s="345">
        <f t="shared" si="9"/>
        <v>350877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2834772</v>
      </c>
      <c r="T40" s="343">
        <f t="shared" si="9"/>
        <v>61251</v>
      </c>
      <c r="U40" s="343">
        <f t="shared" si="9"/>
        <v>690284</v>
      </c>
      <c r="V40" s="345">
        <f t="shared" si="9"/>
        <v>3586307</v>
      </c>
      <c r="W40" s="345">
        <f t="shared" si="9"/>
        <v>3964919</v>
      </c>
      <c r="X40" s="343">
        <f t="shared" si="9"/>
        <v>4145000</v>
      </c>
      <c r="Y40" s="345">
        <f t="shared" si="9"/>
        <v>-180081</v>
      </c>
      <c r="Z40" s="336">
        <f>+IF(X40&lt;&gt;0,+(Y40/X40)*100,0)</f>
        <v>-4.34453558504222</v>
      </c>
      <c r="AA40" s="350">
        <f>SUM(AA41:AA49)</f>
        <v>4145000</v>
      </c>
    </row>
    <row r="41" spans="1:27" ht="12.75">
      <c r="A41" s="361" t="s">
        <v>248</v>
      </c>
      <c r="B41" s="142"/>
      <c r="C41" s="362">
        <v>149860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155552</v>
      </c>
      <c r="D43" s="369"/>
      <c r="E43" s="305">
        <v>480000</v>
      </c>
      <c r="F43" s="370">
        <v>985000</v>
      </c>
      <c r="G43" s="370"/>
      <c r="H43" s="305">
        <v>27735</v>
      </c>
      <c r="I43" s="305"/>
      <c r="J43" s="370">
        <v>27735</v>
      </c>
      <c r="K43" s="370"/>
      <c r="L43" s="305">
        <v>350877</v>
      </c>
      <c r="M43" s="305"/>
      <c r="N43" s="370">
        <v>350877</v>
      </c>
      <c r="O43" s="370"/>
      <c r="P43" s="305"/>
      <c r="Q43" s="305"/>
      <c r="R43" s="370"/>
      <c r="S43" s="370"/>
      <c r="T43" s="305">
        <v>35175</v>
      </c>
      <c r="U43" s="305">
        <v>399682</v>
      </c>
      <c r="V43" s="370">
        <v>434857</v>
      </c>
      <c r="W43" s="370">
        <v>813469</v>
      </c>
      <c r="X43" s="305">
        <v>985000</v>
      </c>
      <c r="Y43" s="370">
        <v>-171531</v>
      </c>
      <c r="Z43" s="371">
        <v>-17.41</v>
      </c>
      <c r="AA43" s="303">
        <v>985000</v>
      </c>
    </row>
    <row r="44" spans="1:27" ht="12.75">
      <c r="A44" s="361" t="s">
        <v>251</v>
      </c>
      <c r="B44" s="136"/>
      <c r="C44" s="60">
        <v>1566865</v>
      </c>
      <c r="D44" s="368"/>
      <c r="E44" s="54">
        <v>105000</v>
      </c>
      <c r="F44" s="53">
        <v>60000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>
        <v>26076</v>
      </c>
      <c r="U44" s="54"/>
      <c r="V44" s="53">
        <v>26076</v>
      </c>
      <c r="W44" s="53">
        <v>26076</v>
      </c>
      <c r="X44" s="54">
        <v>60000</v>
      </c>
      <c r="Y44" s="53">
        <v>-33924</v>
      </c>
      <c r="Z44" s="94">
        <v>-56.54</v>
      </c>
      <c r="AA44" s="95">
        <v>60000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35601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>
        <v>3100000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>
        <v>2834772</v>
      </c>
      <c r="T48" s="54"/>
      <c r="U48" s="54">
        <v>290602</v>
      </c>
      <c r="V48" s="53">
        <v>3125374</v>
      </c>
      <c r="W48" s="53">
        <v>3125374</v>
      </c>
      <c r="X48" s="54">
        <v>3100000</v>
      </c>
      <c r="Y48" s="53">
        <v>25374</v>
      </c>
      <c r="Z48" s="94">
        <v>0.82</v>
      </c>
      <c r="AA48" s="95">
        <v>3100000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29230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29230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2017125</v>
      </c>
      <c r="D60" s="346">
        <f t="shared" si="14"/>
        <v>0</v>
      </c>
      <c r="E60" s="219">
        <f t="shared" si="14"/>
        <v>1320000</v>
      </c>
      <c r="F60" s="264">
        <f t="shared" si="14"/>
        <v>4199000</v>
      </c>
      <c r="G60" s="264">
        <f t="shared" si="14"/>
        <v>0</v>
      </c>
      <c r="H60" s="219">
        <f t="shared" si="14"/>
        <v>27735</v>
      </c>
      <c r="I60" s="219">
        <f t="shared" si="14"/>
        <v>0</v>
      </c>
      <c r="J60" s="264">
        <f t="shared" si="14"/>
        <v>27735</v>
      </c>
      <c r="K60" s="264">
        <f t="shared" si="14"/>
        <v>0</v>
      </c>
      <c r="L60" s="219">
        <f t="shared" si="14"/>
        <v>404501</v>
      </c>
      <c r="M60" s="219">
        <f t="shared" si="14"/>
        <v>0</v>
      </c>
      <c r="N60" s="264">
        <f t="shared" si="14"/>
        <v>404501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2834772</v>
      </c>
      <c r="T60" s="219">
        <f t="shared" si="14"/>
        <v>61251</v>
      </c>
      <c r="U60" s="219">
        <f t="shared" si="14"/>
        <v>690284</v>
      </c>
      <c r="V60" s="264">
        <f t="shared" si="14"/>
        <v>3586307</v>
      </c>
      <c r="W60" s="264">
        <f t="shared" si="14"/>
        <v>4018543</v>
      </c>
      <c r="X60" s="219">
        <f t="shared" si="14"/>
        <v>4199000</v>
      </c>
      <c r="Y60" s="264">
        <f t="shared" si="14"/>
        <v>-180457</v>
      </c>
      <c r="Z60" s="337">
        <f>+IF(X60&lt;&gt;0,+(Y60/X60)*100,0)</f>
        <v>-4.297618480590617</v>
      </c>
      <c r="AA60" s="232">
        <f>+AA57+AA54+AA51+AA40+AA37+AA34+AA22+AA5</f>
        <v>4199000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1950000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7123</v>
      </c>
      <c r="U22" s="343">
        <f t="shared" si="6"/>
        <v>0</v>
      </c>
      <c r="V22" s="345">
        <f t="shared" si="6"/>
        <v>7123</v>
      </c>
      <c r="W22" s="345">
        <f t="shared" si="6"/>
        <v>7123</v>
      </c>
      <c r="X22" s="343">
        <f t="shared" si="6"/>
        <v>0</v>
      </c>
      <c r="Y22" s="345">
        <f t="shared" si="6"/>
        <v>7123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1750000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>
        <v>7123</v>
      </c>
      <c r="U28" s="275"/>
      <c r="V28" s="342">
        <v>7123</v>
      </c>
      <c r="W28" s="342">
        <v>7123</v>
      </c>
      <c r="X28" s="275"/>
      <c r="Y28" s="342">
        <v>7123</v>
      </c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2145494</v>
      </c>
      <c r="F40" s="345">
        <f t="shared" si="9"/>
        <v>2514295</v>
      </c>
      <c r="G40" s="345">
        <f t="shared" si="9"/>
        <v>0</v>
      </c>
      <c r="H40" s="343">
        <f t="shared" si="9"/>
        <v>965</v>
      </c>
      <c r="I40" s="343">
        <f t="shared" si="9"/>
        <v>70591</v>
      </c>
      <c r="J40" s="345">
        <f t="shared" si="9"/>
        <v>71556</v>
      </c>
      <c r="K40" s="345">
        <f t="shared" si="9"/>
        <v>32737</v>
      </c>
      <c r="L40" s="343">
        <f t="shared" si="9"/>
        <v>111328</v>
      </c>
      <c r="M40" s="343">
        <f t="shared" si="9"/>
        <v>4343</v>
      </c>
      <c r="N40" s="345">
        <f t="shared" si="9"/>
        <v>148408</v>
      </c>
      <c r="O40" s="345">
        <f t="shared" si="9"/>
        <v>9896</v>
      </c>
      <c r="P40" s="343">
        <f t="shared" si="9"/>
        <v>9391</v>
      </c>
      <c r="Q40" s="343">
        <f t="shared" si="9"/>
        <v>116206</v>
      </c>
      <c r="R40" s="345">
        <f t="shared" si="9"/>
        <v>135493</v>
      </c>
      <c r="S40" s="345">
        <f t="shared" si="9"/>
        <v>195952</v>
      </c>
      <c r="T40" s="343">
        <f t="shared" si="9"/>
        <v>236922</v>
      </c>
      <c r="U40" s="343">
        <f t="shared" si="9"/>
        <v>1458054</v>
      </c>
      <c r="V40" s="345">
        <f t="shared" si="9"/>
        <v>1890928</v>
      </c>
      <c r="W40" s="345">
        <f t="shared" si="9"/>
        <v>2246385</v>
      </c>
      <c r="X40" s="343">
        <f t="shared" si="9"/>
        <v>2514295</v>
      </c>
      <c r="Y40" s="345">
        <f t="shared" si="9"/>
        <v>-267910</v>
      </c>
      <c r="Z40" s="336">
        <f>+IF(X40&lt;&gt;0,+(Y40/X40)*100,0)</f>
        <v>-10.65547201104087</v>
      </c>
      <c r="AA40" s="350">
        <f>SUM(AA41:AA49)</f>
        <v>2514295</v>
      </c>
    </row>
    <row r="41" spans="1:27" ht="12.75">
      <c r="A41" s="361" t="s">
        <v>248</v>
      </c>
      <c r="B41" s="142"/>
      <c r="C41" s="362"/>
      <c r="D41" s="363"/>
      <c r="E41" s="362">
        <v>155000</v>
      </c>
      <c r="F41" s="364">
        <v>155000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>
        <v>136905</v>
      </c>
      <c r="U41" s="362">
        <v>104834</v>
      </c>
      <c r="V41" s="364">
        <v>241739</v>
      </c>
      <c r="W41" s="364">
        <v>241739</v>
      </c>
      <c r="X41" s="362">
        <v>155000</v>
      </c>
      <c r="Y41" s="364">
        <v>86739</v>
      </c>
      <c r="Z41" s="365">
        <v>55.96</v>
      </c>
      <c r="AA41" s="366">
        <v>155000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1040000</v>
      </c>
      <c r="F43" s="370">
        <v>1414600</v>
      </c>
      <c r="G43" s="370"/>
      <c r="H43" s="305"/>
      <c r="I43" s="305">
        <v>37798</v>
      </c>
      <c r="J43" s="370">
        <v>37798</v>
      </c>
      <c r="K43" s="370">
        <v>855</v>
      </c>
      <c r="L43" s="305">
        <v>109640</v>
      </c>
      <c r="M43" s="305"/>
      <c r="N43" s="370">
        <v>110495</v>
      </c>
      <c r="O43" s="370">
        <v>4897</v>
      </c>
      <c r="P43" s="305">
        <v>1009</v>
      </c>
      <c r="Q43" s="305">
        <v>106735</v>
      </c>
      <c r="R43" s="370">
        <v>112641</v>
      </c>
      <c r="S43" s="370">
        <v>151991</v>
      </c>
      <c r="T43" s="305">
        <v>90027</v>
      </c>
      <c r="U43" s="305">
        <v>1074241</v>
      </c>
      <c r="V43" s="370">
        <v>1316259</v>
      </c>
      <c r="W43" s="370">
        <v>1577193</v>
      </c>
      <c r="X43" s="305">
        <v>1414600</v>
      </c>
      <c r="Y43" s="370">
        <v>162593</v>
      </c>
      <c r="Z43" s="371">
        <v>11.49</v>
      </c>
      <c r="AA43" s="303">
        <v>1414600</v>
      </c>
    </row>
    <row r="44" spans="1:27" ht="12.75">
      <c r="A44" s="361" t="s">
        <v>251</v>
      </c>
      <c r="B44" s="136"/>
      <c r="C44" s="60"/>
      <c r="D44" s="368"/>
      <c r="E44" s="54">
        <v>950494</v>
      </c>
      <c r="F44" s="53">
        <v>759695</v>
      </c>
      <c r="G44" s="53"/>
      <c r="H44" s="54">
        <v>965</v>
      </c>
      <c r="I44" s="54">
        <v>32793</v>
      </c>
      <c r="J44" s="53">
        <v>33758</v>
      </c>
      <c r="K44" s="53">
        <v>31882</v>
      </c>
      <c r="L44" s="54">
        <v>1688</v>
      </c>
      <c r="M44" s="54">
        <v>4343</v>
      </c>
      <c r="N44" s="53">
        <v>37913</v>
      </c>
      <c r="O44" s="53">
        <v>4999</v>
      </c>
      <c r="P44" s="54">
        <v>8382</v>
      </c>
      <c r="Q44" s="54">
        <v>9471</v>
      </c>
      <c r="R44" s="53">
        <v>22852</v>
      </c>
      <c r="S44" s="53">
        <v>43961</v>
      </c>
      <c r="T44" s="54">
        <v>9990</v>
      </c>
      <c r="U44" s="54">
        <v>271963</v>
      </c>
      <c r="V44" s="53">
        <v>325914</v>
      </c>
      <c r="W44" s="53">
        <v>420437</v>
      </c>
      <c r="X44" s="54">
        <v>759695</v>
      </c>
      <c r="Y44" s="53">
        <v>-339258</v>
      </c>
      <c r="Z44" s="94">
        <v>-44.66</v>
      </c>
      <c r="AA44" s="95">
        <v>759695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>
        <v>185000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185000</v>
      </c>
      <c r="Y48" s="53">
        <v>-185000</v>
      </c>
      <c r="Z48" s="94">
        <v>-100</v>
      </c>
      <c r="AA48" s="95">
        <v>185000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7016</v>
      </c>
      <c r="V49" s="53">
        <v>7016</v>
      </c>
      <c r="W49" s="53">
        <v>7016</v>
      </c>
      <c r="X49" s="54"/>
      <c r="Y49" s="53">
        <v>7016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4095494</v>
      </c>
      <c r="F60" s="264">
        <f t="shared" si="14"/>
        <v>2514295</v>
      </c>
      <c r="G60" s="264">
        <f t="shared" si="14"/>
        <v>0</v>
      </c>
      <c r="H60" s="219">
        <f t="shared" si="14"/>
        <v>965</v>
      </c>
      <c r="I60" s="219">
        <f t="shared" si="14"/>
        <v>70591</v>
      </c>
      <c r="J60" s="264">
        <f t="shared" si="14"/>
        <v>71556</v>
      </c>
      <c r="K60" s="264">
        <f t="shared" si="14"/>
        <v>32737</v>
      </c>
      <c r="L60" s="219">
        <f t="shared" si="14"/>
        <v>111328</v>
      </c>
      <c r="M60" s="219">
        <f t="shared" si="14"/>
        <v>4343</v>
      </c>
      <c r="N60" s="264">
        <f t="shared" si="14"/>
        <v>148408</v>
      </c>
      <c r="O60" s="264">
        <f t="shared" si="14"/>
        <v>9896</v>
      </c>
      <c r="P60" s="219">
        <f t="shared" si="14"/>
        <v>9391</v>
      </c>
      <c r="Q60" s="219">
        <f t="shared" si="14"/>
        <v>116206</v>
      </c>
      <c r="R60" s="264">
        <f t="shared" si="14"/>
        <v>135493</v>
      </c>
      <c r="S60" s="264">
        <f t="shared" si="14"/>
        <v>195952</v>
      </c>
      <c r="T60" s="219">
        <f t="shared" si="14"/>
        <v>244045</v>
      </c>
      <c r="U60" s="219">
        <f t="shared" si="14"/>
        <v>1458054</v>
      </c>
      <c r="V60" s="264">
        <f t="shared" si="14"/>
        <v>1898051</v>
      </c>
      <c r="W60" s="264">
        <f t="shared" si="14"/>
        <v>2253508</v>
      </c>
      <c r="X60" s="219">
        <f t="shared" si="14"/>
        <v>2514295</v>
      </c>
      <c r="Y60" s="264">
        <f t="shared" si="14"/>
        <v>-260787</v>
      </c>
      <c r="Z60" s="337">
        <f>+IF(X60&lt;&gt;0,+(Y60/X60)*100,0)</f>
        <v>-10.372171920955973</v>
      </c>
      <c r="AA60" s="232">
        <f>+AA57+AA54+AA51+AA40+AA37+AA34+AA22+AA5</f>
        <v>2514295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2017-08-01T10:08:08Z</dcterms:created>
  <dcterms:modified xsi:type="dcterms:W3CDTF">2017-08-01T10:08:11Z</dcterms:modified>
  <cp:category/>
  <cp:version/>
  <cp:contentType/>
  <cp:contentStatus/>
</cp:coreProperties>
</file>