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<sst xmlns="http://schemas.openxmlformats.org/spreadsheetml/2006/main" count="857" uniqueCount="303">
  <si>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Dr Kenneth Kaunda(DC40)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</si>
  <si>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</si>
  <si>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</si>
  <si>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</si>
  <si>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</si>
  <si>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</si>
  <si>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</si>
  <si>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</si>
  <si>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</si>
  <si>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</si>
  <si>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</si>
  <si>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</si>
  <si>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</si>
  <si>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</si>
  <si>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</si>
  <si>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</si>
  <si>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</si>
  <si>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</si>
  <si>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</si>
  <si>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</si>
  <si>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</si>
  <si>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</si>
  <si>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</si>
  <si>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</si>
  <si>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</si>
  <si>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</si>
  <si>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</si>
  <si>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</si>
  <si>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</si>
  <si>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</si>
  <si>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</si>
  <si>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</si>
  <si>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</si>
  <si>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</si>
  <si>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</si>
  <si>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</si>
  <si>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</si>
  <si>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</si>
  <si>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</si>
  <si>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</si>
  <si>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</si>
  <si>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</si>
  <si>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</si>
  <si>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</si>
  <si>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</si>
  <si>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</si>
  <si>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</si>
  <si>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</si>
  <si>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</si>
  <si>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</si>
  <si>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</si>
  <si>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</si>
  <si>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</si>
  <si>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</si>
  <si>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</si>
  <si>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</si>
  <si>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</si>
  <si>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</si>
  <si>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</si>
  <si>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</si>
  <si>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</si>
  <si>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</si>
  <si>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</si>
  <si>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</si>
  <si>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</si>
  <si>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</si>
  <si>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</si>
  <si>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</si>
  <si>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</si>
  <si>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</si>
  <si>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Kenneth Kaunda(DC40)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</si>
  <si>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</si>
  <si>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</si>
  <si>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</si>
  <si>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</si>
  <si>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</si>
  <si>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</si>
  <si>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</si>
  <si>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</si>
  <si>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</si>
  <si>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</si>
  <si>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</si>
  <si>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</si>
  <si>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</si>
  <si>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</si>
  <si>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</si>
  <si>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</si>
  <si>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</si>
  <si>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</si>
  <si>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</si>
  <si>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</si>
  <si>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</si>
  <si>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</si>
  <si>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</si>
  <si>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</si>
  <si>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</si>
  <si>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</si>
  <si>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</si>
  <si>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</si>
  <si>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</si>
  <si>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Kenneth Kaunda(DC40)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</si>
  <si>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</si>
  <si>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</si>
  <si>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</si>
  <si>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</si>
  <si>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</si>
  <si>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</si>
  <si>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</si>
  <si>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</si>
  <si>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</si>
  <si>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</si>
  <si>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</si>
  <si>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</si>
  <si>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</si>
  <si>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</si>
  <si>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</si>
  <si>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</si>
  <si>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</si>
  <si>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</si>
  <si>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</si>
  <si>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</si>
  <si>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</si>
  <si>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</si>
  <si>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</si>
  <si>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</si>
  <si>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</si>
  <si>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</si>
  <si>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</si>
  <si>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</si>
  <si>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Kenneth Kaunda(DC40)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</si>
  <si>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</si>
  <si>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</si>
  <si>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</si>
  <si>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</si>
  <si>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</si>
  <si>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</si>
  <si>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</si>
  <si>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</si>
  <si>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</si>
  <si>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</si>
  <si>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Kenneth Kaunda(DC40)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</si>
  <si>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</si>
  <si>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</si>
  <si>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</si>
  <si>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</si>
  <si>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</si>
  <si>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</si>
  <si>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</si>
  <si>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</si>
  <si>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</si>
  <si>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</si>
  <si>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</si>
  <si>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</si>
  <si>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</si>
  <si>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</si>
  <si>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</si>
  <si>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</si>
  <si>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</si>
  <si>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</si>
  <si>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</si>
  <si>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</si>
  <si>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</si>
  <si>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</si>
  <si>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</si>
  <si>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</si>
  <si>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</si>
  <si>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</si>
  <si>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</si>
  <si>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</si>
  <si>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</si>
  <si>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</si>
  <si>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</si>
  <si>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</si>
  <si>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</si>
  <si>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Kenneth Kaunda(DC40)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</si>
  <si>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</si>
  <si>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</si>
  <si>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</si>
  <si>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</si>
  <si>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</si>
  <si>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</si>
  <si>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</si>
  <si>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</si>
  <si>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</si>
  <si>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</si>
  <si>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</si>
  <si>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</si>
  <si>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</si>
  <si>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</si>
  <si>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</si>
  <si>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</si>
  <si>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</si>
  <si>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</si>
  <si>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</si>
  <si>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</si>
  <si>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</si>
  <si>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</si>
  <si>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</si>
  <si>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</si>
  <si>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</si>
  <si>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</si>
  <si>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</si>
  <si>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Kenneth Kaunda(DC40)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</si>
  <si>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</si>
  <si>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</si>
  <si>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</si>
  <si>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</si>
  <si>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</si>
  <si>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</si>
  <si>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</si>
  <si>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</si>
  <si>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</si>
  <si>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</si>
  <si>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</si>
  <si>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</si>
  <si>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</si>
  <si>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</si>
  <si>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</si>
  <si>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</si>
  <si>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</si>
  <si>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</si>
  <si>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</si>
  <si>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</si>
  <si>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</si>
  <si>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</si>
  <si>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</si>
  <si>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</si>
  <si>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Kenneth Kaunda(DC40)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</si>
  <si>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</si>
  <si>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</si>
  <si>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</si>
  <si>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</si>
  <si>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</si>
  <si>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</si>
  <si>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</si>
  <si>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</si>
  <si>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</si>
  <si>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</si>
  <si>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</si>
  <si>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</si>
  <si>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</si>
  <si>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</si>
  <si>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</si>
  <si>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</si>
  <si>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</si>
  <si>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</si>
  <si>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</si>
  <si>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</si>
  <si>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</si>
  <si>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</si>
  <si>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</si>
  <si>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</si>
  <si>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</si>
  <si>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</si>
  <si>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</si>
  <si>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</si>
  <si>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</si>
  <si>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</si>
  <si>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</si>
  <si>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</si>
  <si>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</si>
  <si>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</si>
  <si>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</si>
  <si>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Kenneth Kaunda(DC40)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</si>
  <si>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</si>
  <si>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</si>
  <si>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North West: Dr Kenneth Kaunda(DC40)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</si>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</sst>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4270357</v>
      </c>
      <c r="C7" s="19">
        <v>0</v>
      </c>
      <c r="D7" s="59">
        <v>1160000</v>
      </c>
      <c r="E7" s="60">
        <v>2160000</v>
      </c>
      <c r="F7" s="60">
        <v>54699</v>
      </c>
      <c r="G7" s="60">
        <v>80050</v>
      </c>
      <c r="H7" s="60">
        <v>219506</v>
      </c>
      <c r="I7" s="60">
        <v>354255</v>
      </c>
      <c r="J7" s="60">
        <v>321556</v>
      </c>
      <c r="K7" s="60">
        <v>423157</v>
      </c>
      <c r="L7" s="60">
        <v>95911</v>
      </c>
      <c r="M7" s="60">
        <v>840624</v>
      </c>
      <c r="N7" s="60">
        <v>118748</v>
      </c>
      <c r="O7" s="60">
        <v>0</v>
      </c>
      <c r="P7" s="60">
        <v>400555</v>
      </c>
      <c r="Q7" s="60">
        <v>519303</v>
      </c>
      <c r="R7" s="60">
        <v>109444</v>
      </c>
      <c r="S7" s="60">
        <v>91755</v>
      </c>
      <c r="T7" s="60">
        <v>105139</v>
      </c>
      <c r="U7" s="60">
        <v>306338</v>
      </c>
      <c r="V7" s="60">
        <v>2020520</v>
      </c>
      <c r="W7" s="60">
        <v>1160000</v>
      </c>
      <c r="X7" s="60">
        <v>860520</v>
      </c>
      <c r="Y7" s="61">
        <v>74.18</v>
      </c>
      <c r="Z7" s="62">
        <v>2160000</v>
      </c>
    </row>
    <row r="8" spans="1:26" ht="12.75">
      <c r="A8" s="58" t="s">
        <v>34</v>
      </c>
      <c r="B8" s="19">
        <v>174019151</v>
      </c>
      <c r="C8" s="19">
        <v>0</v>
      </c>
      <c r="D8" s="59">
        <v>172198600</v>
      </c>
      <c r="E8" s="60">
        <v>174198600</v>
      </c>
      <c r="F8" s="60">
        <v>70550000</v>
      </c>
      <c r="G8" s="60">
        <v>0</v>
      </c>
      <c r="H8" s="60">
        <v>0</v>
      </c>
      <c r="I8" s="60">
        <v>70550000</v>
      </c>
      <c r="J8" s="60">
        <v>0</v>
      </c>
      <c r="K8" s="60">
        <v>1620000</v>
      </c>
      <c r="L8" s="60">
        <v>6920000</v>
      </c>
      <c r="M8" s="60">
        <v>8540000</v>
      </c>
      <c r="N8" s="60">
        <v>1653000</v>
      </c>
      <c r="O8" s="60">
        <v>0</v>
      </c>
      <c r="P8" s="60">
        <v>42329000</v>
      </c>
      <c r="Q8" s="60">
        <v>43982000</v>
      </c>
      <c r="R8" s="60">
        <v>1072200</v>
      </c>
      <c r="S8" s="60">
        <v>0</v>
      </c>
      <c r="T8" s="60">
        <v>0</v>
      </c>
      <c r="U8" s="60">
        <v>1072200</v>
      </c>
      <c r="V8" s="60">
        <v>124144200</v>
      </c>
      <c r="W8" s="60">
        <v>172198600</v>
      </c>
      <c r="X8" s="60">
        <v>-48054400</v>
      </c>
      <c r="Y8" s="61">
        <v>-27.91</v>
      </c>
      <c r="Z8" s="62">
        <v>174198600</v>
      </c>
    </row>
    <row r="9" spans="1:26" ht="12.75">
      <c r="A9" s="58" t="s">
        <v>35</v>
      </c>
      <c r="B9" s="19">
        <v>7229117</v>
      </c>
      <c r="C9" s="19">
        <v>0</v>
      </c>
      <c r="D9" s="59">
        <v>37000</v>
      </c>
      <c r="E9" s="60">
        <v>37000</v>
      </c>
      <c r="F9" s="60">
        <v>2632</v>
      </c>
      <c r="G9" s="60">
        <v>0</v>
      </c>
      <c r="H9" s="60">
        <v>0</v>
      </c>
      <c r="I9" s="60">
        <v>2632</v>
      </c>
      <c r="J9" s="60">
        <v>0</v>
      </c>
      <c r="K9" s="60">
        <v>23000</v>
      </c>
      <c r="L9" s="60">
        <v>0</v>
      </c>
      <c r="M9" s="60">
        <v>23000</v>
      </c>
      <c r="N9" s="60">
        <v>5198</v>
      </c>
      <c r="O9" s="60">
        <v>14487</v>
      </c>
      <c r="P9" s="60">
        <v>4256</v>
      </c>
      <c r="Q9" s="60">
        <v>23941</v>
      </c>
      <c r="R9" s="60">
        <v>51974</v>
      </c>
      <c r="S9" s="60">
        <v>0</v>
      </c>
      <c r="T9" s="60">
        <v>0</v>
      </c>
      <c r="U9" s="60">
        <v>51974</v>
      </c>
      <c r="V9" s="60">
        <v>101547</v>
      </c>
      <c r="W9" s="60">
        <v>37000</v>
      </c>
      <c r="X9" s="60">
        <v>64547</v>
      </c>
      <c r="Y9" s="61">
        <v>174.45</v>
      </c>
      <c r="Z9" s="62">
        <v>37000</v>
      </c>
    </row>
    <row r="10" spans="1:26" ht="22.5">
      <c r="A10" s="63" t="s">
        <v>278</v>
      </c>
      <c r="B10" s="64">
        <f>SUM(B5:B9)</f>
        <v>185518625</v>
      </c>
      <c r="C10" s="64">
        <f>SUM(C5:C9)</f>
        <v>0</v>
      </c>
      <c r="D10" s="65">
        <f aca="true" t="shared" si="0" ref="D10:Z10">SUM(D5:D9)</f>
        <v>173395600</v>
      </c>
      <c r="E10" s="66">
        <f t="shared" si="0"/>
        <v>176395600</v>
      </c>
      <c r="F10" s="66">
        <f t="shared" si="0"/>
        <v>70607331</v>
      </c>
      <c r="G10" s="66">
        <f t="shared" si="0"/>
        <v>80050</v>
      </c>
      <c r="H10" s="66">
        <f t="shared" si="0"/>
        <v>219506</v>
      </c>
      <c r="I10" s="66">
        <f t="shared" si="0"/>
        <v>70906887</v>
      </c>
      <c r="J10" s="66">
        <f t="shared" si="0"/>
        <v>321556</v>
      </c>
      <c r="K10" s="66">
        <f t="shared" si="0"/>
        <v>2066157</v>
      </c>
      <c r="L10" s="66">
        <f t="shared" si="0"/>
        <v>7015911</v>
      </c>
      <c r="M10" s="66">
        <f t="shared" si="0"/>
        <v>9403624</v>
      </c>
      <c r="N10" s="66">
        <f t="shared" si="0"/>
        <v>1776946</v>
      </c>
      <c r="O10" s="66">
        <f t="shared" si="0"/>
        <v>14487</v>
      </c>
      <c r="P10" s="66">
        <f t="shared" si="0"/>
        <v>42733811</v>
      </c>
      <c r="Q10" s="66">
        <f t="shared" si="0"/>
        <v>44525244</v>
      </c>
      <c r="R10" s="66">
        <f t="shared" si="0"/>
        <v>1233618</v>
      </c>
      <c r="S10" s="66">
        <f t="shared" si="0"/>
        <v>91755</v>
      </c>
      <c r="T10" s="66">
        <f t="shared" si="0"/>
        <v>105139</v>
      </c>
      <c r="U10" s="66">
        <f t="shared" si="0"/>
        <v>1430512</v>
      </c>
      <c r="V10" s="66">
        <f t="shared" si="0"/>
        <v>126266267</v>
      </c>
      <c r="W10" s="66">
        <f t="shared" si="0"/>
        <v>173395600</v>
      </c>
      <c r="X10" s="66">
        <f t="shared" si="0"/>
        <v>-47129333</v>
      </c>
      <c r="Y10" s="67">
        <f>+IF(W10&lt;&gt;0,(X10/W10)*100,0)</f>
        <v>-27.180235830666984</v>
      </c>
      <c r="Z10" s="68">
        <f t="shared" si="0"/>
        <v>176395600</v>
      </c>
    </row>
    <row r="11" spans="1:26" ht="12.75">
      <c r="A11" s="58" t="s">
        <v>37</v>
      </c>
      <c r="B11" s="19">
        <v>75900515</v>
      </c>
      <c r="C11" s="19">
        <v>0</v>
      </c>
      <c r="D11" s="59">
        <v>78228484</v>
      </c>
      <c r="E11" s="60">
        <v>80902484</v>
      </c>
      <c r="F11" s="60">
        <v>6515346</v>
      </c>
      <c r="G11" s="60">
        <v>6463007</v>
      </c>
      <c r="H11" s="60">
        <v>6530103</v>
      </c>
      <c r="I11" s="60">
        <v>19508456</v>
      </c>
      <c r="J11" s="60">
        <v>7122056</v>
      </c>
      <c r="K11" s="60">
        <v>6207153</v>
      </c>
      <c r="L11" s="60">
        <v>6666356</v>
      </c>
      <c r="M11" s="60">
        <v>19995565</v>
      </c>
      <c r="N11" s="60">
        <v>6826020</v>
      </c>
      <c r="O11" s="60">
        <v>6500996</v>
      </c>
      <c r="P11" s="60">
        <v>6769008</v>
      </c>
      <c r="Q11" s="60">
        <v>20096024</v>
      </c>
      <c r="R11" s="60">
        <v>6829187</v>
      </c>
      <c r="S11" s="60">
        <v>7004291</v>
      </c>
      <c r="T11" s="60">
        <v>6469077</v>
      </c>
      <c r="U11" s="60">
        <v>20302555</v>
      </c>
      <c r="V11" s="60">
        <v>79902600</v>
      </c>
      <c r="W11" s="60">
        <v>78228484</v>
      </c>
      <c r="X11" s="60">
        <v>1674116</v>
      </c>
      <c r="Y11" s="61">
        <v>2.14</v>
      </c>
      <c r="Z11" s="62">
        <v>80902484</v>
      </c>
    </row>
    <row r="12" spans="1:26" ht="12.75">
      <c r="A12" s="58" t="s">
        <v>38</v>
      </c>
      <c r="B12" s="19">
        <v>8966268</v>
      </c>
      <c r="C12" s="19">
        <v>0</v>
      </c>
      <c r="D12" s="59">
        <v>9162865</v>
      </c>
      <c r="E12" s="60">
        <v>8137000</v>
      </c>
      <c r="F12" s="60">
        <v>611803</v>
      </c>
      <c r="G12" s="60">
        <v>480018</v>
      </c>
      <c r="H12" s="60">
        <v>487821</v>
      </c>
      <c r="I12" s="60">
        <v>1579642</v>
      </c>
      <c r="J12" s="60">
        <v>632956</v>
      </c>
      <c r="K12" s="60">
        <v>640605</v>
      </c>
      <c r="L12" s="60">
        <v>703796</v>
      </c>
      <c r="M12" s="60">
        <v>1977357</v>
      </c>
      <c r="N12" s="60">
        <v>660653</v>
      </c>
      <c r="O12" s="60">
        <v>751956</v>
      </c>
      <c r="P12" s="60">
        <v>966577</v>
      </c>
      <c r="Q12" s="60">
        <v>2379186</v>
      </c>
      <c r="R12" s="60">
        <v>730896</v>
      </c>
      <c r="S12" s="60">
        <v>706650</v>
      </c>
      <c r="T12" s="60">
        <v>750802</v>
      </c>
      <c r="U12" s="60">
        <v>2188348</v>
      </c>
      <c r="V12" s="60">
        <v>8124533</v>
      </c>
      <c r="W12" s="60">
        <v>9162865</v>
      </c>
      <c r="X12" s="60">
        <v>-1038332</v>
      </c>
      <c r="Y12" s="61">
        <v>-11.33</v>
      </c>
      <c r="Z12" s="62">
        <v>8137000</v>
      </c>
    </row>
    <row r="13" spans="1:26" ht="12.75">
      <c r="A13" s="58" t="s">
        <v>279</v>
      </c>
      <c r="B13" s="19">
        <v>4165653</v>
      </c>
      <c r="C13" s="19">
        <v>0</v>
      </c>
      <c r="D13" s="59">
        <v>3050000</v>
      </c>
      <c r="E13" s="60">
        <v>3050000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2601214</v>
      </c>
      <c r="P13" s="60">
        <v>0</v>
      </c>
      <c r="Q13" s="60">
        <v>2601214</v>
      </c>
      <c r="R13" s="60">
        <v>0</v>
      </c>
      <c r="S13" s="60">
        <v>973242</v>
      </c>
      <c r="T13" s="60">
        <v>0</v>
      </c>
      <c r="U13" s="60">
        <v>973242</v>
      </c>
      <c r="V13" s="60">
        <v>3574456</v>
      </c>
      <c r="W13" s="60">
        <v>3050000</v>
      </c>
      <c r="X13" s="60">
        <v>524456</v>
      </c>
      <c r="Y13" s="61">
        <v>17.2</v>
      </c>
      <c r="Z13" s="62">
        <v>3050000</v>
      </c>
    </row>
    <row r="14" spans="1:26" ht="12.75">
      <c r="A14" s="58" t="s">
        <v>40</v>
      </c>
      <c r="B14" s="19">
        <v>401492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1289417</v>
      </c>
      <c r="C15" s="19">
        <v>0</v>
      </c>
      <c r="D15" s="59">
        <v>1107000</v>
      </c>
      <c r="E15" s="60">
        <v>1537000</v>
      </c>
      <c r="F15" s="60">
        <v>1080</v>
      </c>
      <c r="G15" s="60">
        <v>5160</v>
      </c>
      <c r="H15" s="60">
        <v>40048</v>
      </c>
      <c r="I15" s="60">
        <v>46288</v>
      </c>
      <c r="J15" s="60">
        <v>1091</v>
      </c>
      <c r="K15" s="60">
        <v>108948</v>
      </c>
      <c r="L15" s="60">
        <v>39156</v>
      </c>
      <c r="M15" s="60">
        <v>149195</v>
      </c>
      <c r="N15" s="60">
        <v>15348</v>
      </c>
      <c r="O15" s="60">
        <v>172995</v>
      </c>
      <c r="P15" s="60">
        <v>8781</v>
      </c>
      <c r="Q15" s="60">
        <v>197124</v>
      </c>
      <c r="R15" s="60">
        <v>59426</v>
      </c>
      <c r="S15" s="60">
        <v>113912</v>
      </c>
      <c r="T15" s="60">
        <v>220157</v>
      </c>
      <c r="U15" s="60">
        <v>393495</v>
      </c>
      <c r="V15" s="60">
        <v>786102</v>
      </c>
      <c r="W15" s="60">
        <v>1107000</v>
      </c>
      <c r="X15" s="60">
        <v>-320898</v>
      </c>
      <c r="Y15" s="61">
        <v>-28.99</v>
      </c>
      <c r="Z15" s="62">
        <v>1537000</v>
      </c>
    </row>
    <row r="16" spans="1:26" ht="12.75">
      <c r="A16" s="69" t="s">
        <v>42</v>
      </c>
      <c r="B16" s="19">
        <v>145448261</v>
      </c>
      <c r="C16" s="19">
        <v>0</v>
      </c>
      <c r="D16" s="59">
        <v>49363818</v>
      </c>
      <c r="E16" s="60">
        <v>50565818</v>
      </c>
      <c r="F16" s="60">
        <v>1413894</v>
      </c>
      <c r="G16" s="60">
        <v>2160514</v>
      </c>
      <c r="H16" s="60">
        <v>1991045</v>
      </c>
      <c r="I16" s="60">
        <v>5565453</v>
      </c>
      <c r="J16" s="60">
        <v>5736723</v>
      </c>
      <c r="K16" s="60">
        <v>5691214</v>
      </c>
      <c r="L16" s="60">
        <v>5285067</v>
      </c>
      <c r="M16" s="60">
        <v>16713004</v>
      </c>
      <c r="N16" s="60">
        <v>1184576</v>
      </c>
      <c r="O16" s="60">
        <v>4701748</v>
      </c>
      <c r="P16" s="60">
        <v>2486772</v>
      </c>
      <c r="Q16" s="60">
        <v>8373096</v>
      </c>
      <c r="R16" s="60">
        <v>6987236</v>
      </c>
      <c r="S16" s="60">
        <v>4232281</v>
      </c>
      <c r="T16" s="60">
        <v>4417834</v>
      </c>
      <c r="U16" s="60">
        <v>15637351</v>
      </c>
      <c r="V16" s="60">
        <v>46288904</v>
      </c>
      <c r="W16" s="60">
        <v>49363818</v>
      </c>
      <c r="X16" s="60">
        <v>-3074914</v>
      </c>
      <c r="Y16" s="61">
        <v>-6.23</v>
      </c>
      <c r="Z16" s="62">
        <v>50565818</v>
      </c>
    </row>
    <row r="17" spans="1:26" ht="12.75">
      <c r="A17" s="58" t="s">
        <v>43</v>
      </c>
      <c r="B17" s="19">
        <v>50180778</v>
      </c>
      <c r="C17" s="19">
        <v>0</v>
      </c>
      <c r="D17" s="59">
        <v>31416428</v>
      </c>
      <c r="E17" s="60">
        <v>33790428</v>
      </c>
      <c r="F17" s="60">
        <v>1831597</v>
      </c>
      <c r="G17" s="60">
        <v>1046485</v>
      </c>
      <c r="H17" s="60">
        <v>2747814</v>
      </c>
      <c r="I17" s="60">
        <v>5625896</v>
      </c>
      <c r="J17" s="60">
        <v>4114098</v>
      </c>
      <c r="K17" s="60">
        <v>2908154</v>
      </c>
      <c r="L17" s="60">
        <v>3016329</v>
      </c>
      <c r="M17" s="60">
        <v>10038581</v>
      </c>
      <c r="N17" s="60">
        <v>2282485</v>
      </c>
      <c r="O17" s="60">
        <v>293313</v>
      </c>
      <c r="P17" s="60">
        <v>2909679</v>
      </c>
      <c r="Q17" s="60">
        <v>5485477</v>
      </c>
      <c r="R17" s="60">
        <v>2580644</v>
      </c>
      <c r="S17" s="60">
        <v>2225061</v>
      </c>
      <c r="T17" s="60">
        <v>2475255</v>
      </c>
      <c r="U17" s="60">
        <v>7280960</v>
      </c>
      <c r="V17" s="60">
        <v>28430914</v>
      </c>
      <c r="W17" s="60">
        <v>31416428</v>
      </c>
      <c r="X17" s="60">
        <v>-2985514</v>
      </c>
      <c r="Y17" s="61">
        <v>-9.5</v>
      </c>
      <c r="Z17" s="62">
        <v>33790428</v>
      </c>
    </row>
    <row r="18" spans="1:26" ht="12.75">
      <c r="A18" s="70" t="s">
        <v>44</v>
      </c>
      <c r="B18" s="71">
        <f>SUM(B11:B17)</f>
        <v>286352384</v>
      </c>
      <c r="C18" s="71">
        <f>SUM(C11:C17)</f>
        <v>0</v>
      </c>
      <c r="D18" s="72">
        <f aca="true" t="shared" si="1" ref="D18:Z18">SUM(D11:D17)</f>
        <v>172328595</v>
      </c>
      <c r="E18" s="73">
        <f t="shared" si="1"/>
        <v>177982730</v>
      </c>
      <c r="F18" s="73">
        <f t="shared" si="1"/>
        <v>10373720</v>
      </c>
      <c r="G18" s="73">
        <f t="shared" si="1"/>
        <v>10155184</v>
      </c>
      <c r="H18" s="73">
        <f t="shared" si="1"/>
        <v>11796831</v>
      </c>
      <c r="I18" s="73">
        <f t="shared" si="1"/>
        <v>32325735</v>
      </c>
      <c r="J18" s="73">
        <f t="shared" si="1"/>
        <v>17606924</v>
      </c>
      <c r="K18" s="73">
        <f t="shared" si="1"/>
        <v>15556074</v>
      </c>
      <c r="L18" s="73">
        <f t="shared" si="1"/>
        <v>15710704</v>
      </c>
      <c r="M18" s="73">
        <f t="shared" si="1"/>
        <v>48873702</v>
      </c>
      <c r="N18" s="73">
        <f t="shared" si="1"/>
        <v>10969082</v>
      </c>
      <c r="O18" s="73">
        <f t="shared" si="1"/>
        <v>15022222</v>
      </c>
      <c r="P18" s="73">
        <f t="shared" si="1"/>
        <v>13140817</v>
      </c>
      <c r="Q18" s="73">
        <f t="shared" si="1"/>
        <v>39132121</v>
      </c>
      <c r="R18" s="73">
        <f t="shared" si="1"/>
        <v>17187389</v>
      </c>
      <c r="S18" s="73">
        <f t="shared" si="1"/>
        <v>15255437</v>
      </c>
      <c r="T18" s="73">
        <f t="shared" si="1"/>
        <v>14333125</v>
      </c>
      <c r="U18" s="73">
        <f t="shared" si="1"/>
        <v>46775951</v>
      </c>
      <c r="V18" s="73">
        <f t="shared" si="1"/>
        <v>167107509</v>
      </c>
      <c r="W18" s="73">
        <f t="shared" si="1"/>
        <v>172328595</v>
      </c>
      <c r="X18" s="73">
        <f t="shared" si="1"/>
        <v>-5221086</v>
      </c>
      <c r="Y18" s="67">
        <f>+IF(W18&lt;&gt;0,(X18/W18)*100,0)</f>
        <v>-3.0297270165755137</v>
      </c>
      <c r="Z18" s="74">
        <f t="shared" si="1"/>
        <v>177982730</v>
      </c>
    </row>
    <row r="19" spans="1:26" ht="12.75">
      <c r="A19" s="70" t="s">
        <v>45</v>
      </c>
      <c r="B19" s="75">
        <f>+B10-B18</f>
        <v>-100833759</v>
      </c>
      <c r="C19" s="75">
        <f>+C10-C18</f>
        <v>0</v>
      </c>
      <c r="D19" s="76">
        <f aca="true" t="shared" si="2" ref="D19:Z19">+D10-D18</f>
        <v>1067005</v>
      </c>
      <c r="E19" s="77">
        <f t="shared" si="2"/>
        <v>-1587130</v>
      </c>
      <c r="F19" s="77">
        <f t="shared" si="2"/>
        <v>60233611</v>
      </c>
      <c r="G19" s="77">
        <f t="shared" si="2"/>
        <v>-10075134</v>
      </c>
      <c r="H19" s="77">
        <f t="shared" si="2"/>
        <v>-11577325</v>
      </c>
      <c r="I19" s="77">
        <f t="shared" si="2"/>
        <v>38581152</v>
      </c>
      <c r="J19" s="77">
        <f t="shared" si="2"/>
        <v>-17285368</v>
      </c>
      <c r="K19" s="77">
        <f t="shared" si="2"/>
        <v>-13489917</v>
      </c>
      <c r="L19" s="77">
        <f t="shared" si="2"/>
        <v>-8694793</v>
      </c>
      <c r="M19" s="77">
        <f t="shared" si="2"/>
        <v>-39470078</v>
      </c>
      <c r="N19" s="77">
        <f t="shared" si="2"/>
        <v>-9192136</v>
      </c>
      <c r="O19" s="77">
        <f t="shared" si="2"/>
        <v>-15007735</v>
      </c>
      <c r="P19" s="77">
        <f t="shared" si="2"/>
        <v>29592994</v>
      </c>
      <c r="Q19" s="77">
        <f t="shared" si="2"/>
        <v>5393123</v>
      </c>
      <c r="R19" s="77">
        <f t="shared" si="2"/>
        <v>-15953771</v>
      </c>
      <c r="S19" s="77">
        <f t="shared" si="2"/>
        <v>-15163682</v>
      </c>
      <c r="T19" s="77">
        <f t="shared" si="2"/>
        <v>-14227986</v>
      </c>
      <c r="U19" s="77">
        <f t="shared" si="2"/>
        <v>-45345439</v>
      </c>
      <c r="V19" s="77">
        <f t="shared" si="2"/>
        <v>-40841242</v>
      </c>
      <c r="W19" s="77">
        <f>IF(E10=E18,0,W10-W18)</f>
        <v>1067005</v>
      </c>
      <c r="X19" s="77">
        <f t="shared" si="2"/>
        <v>-41908247</v>
      </c>
      <c r="Y19" s="78">
        <f>+IF(W19&lt;&gt;0,(X19/W19)*100,0)</f>
        <v>-3927.652354018959</v>
      </c>
      <c r="Z19" s="79">
        <f t="shared" si="2"/>
        <v>-1587130</v>
      </c>
    </row>
    <row r="20" spans="1:26" ht="12.75">
      <c r="A20" s="58" t="s">
        <v>46</v>
      </c>
      <c r="B20" s="19">
        <v>0</v>
      </c>
      <c r="C20" s="19">
        <v>0</v>
      </c>
      <c r="D20" s="59">
        <v>2242000</v>
      </c>
      <c r="E20" s="60">
        <v>2242000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1200000</v>
      </c>
      <c r="L20" s="60">
        <v>49442053</v>
      </c>
      <c r="M20" s="60">
        <v>50642053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50642053</v>
      </c>
      <c r="W20" s="60">
        <v>2242000</v>
      </c>
      <c r="X20" s="60">
        <v>48400053</v>
      </c>
      <c r="Y20" s="61">
        <v>2158.79</v>
      </c>
      <c r="Z20" s="62">
        <v>2242000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-100833759</v>
      </c>
      <c r="C22" s="86">
        <f>SUM(C19:C21)</f>
        <v>0</v>
      </c>
      <c r="D22" s="87">
        <f aca="true" t="shared" si="3" ref="D22:Z22">SUM(D19:D21)</f>
        <v>3309005</v>
      </c>
      <c r="E22" s="88">
        <f t="shared" si="3"/>
        <v>654870</v>
      </c>
      <c r="F22" s="88">
        <f t="shared" si="3"/>
        <v>60233611</v>
      </c>
      <c r="G22" s="88">
        <f t="shared" si="3"/>
        <v>-10075134</v>
      </c>
      <c r="H22" s="88">
        <f t="shared" si="3"/>
        <v>-11577325</v>
      </c>
      <c r="I22" s="88">
        <f t="shared" si="3"/>
        <v>38581152</v>
      </c>
      <c r="J22" s="88">
        <f t="shared" si="3"/>
        <v>-17285368</v>
      </c>
      <c r="K22" s="88">
        <f t="shared" si="3"/>
        <v>-12289917</v>
      </c>
      <c r="L22" s="88">
        <f t="shared" si="3"/>
        <v>40747260</v>
      </c>
      <c r="M22" s="88">
        <f t="shared" si="3"/>
        <v>11171975</v>
      </c>
      <c r="N22" s="88">
        <f t="shared" si="3"/>
        <v>-9192136</v>
      </c>
      <c r="O22" s="88">
        <f t="shared" si="3"/>
        <v>-15007735</v>
      </c>
      <c r="P22" s="88">
        <f t="shared" si="3"/>
        <v>29592994</v>
      </c>
      <c r="Q22" s="88">
        <f t="shared" si="3"/>
        <v>5393123</v>
      </c>
      <c r="R22" s="88">
        <f t="shared" si="3"/>
        <v>-15953771</v>
      </c>
      <c r="S22" s="88">
        <f t="shared" si="3"/>
        <v>-15163682</v>
      </c>
      <c r="T22" s="88">
        <f t="shared" si="3"/>
        <v>-14227986</v>
      </c>
      <c r="U22" s="88">
        <f t="shared" si="3"/>
        <v>-45345439</v>
      </c>
      <c r="V22" s="88">
        <f t="shared" si="3"/>
        <v>9800811</v>
      </c>
      <c r="W22" s="88">
        <f t="shared" si="3"/>
        <v>3309005</v>
      </c>
      <c r="X22" s="88">
        <f t="shared" si="3"/>
        <v>6491806</v>
      </c>
      <c r="Y22" s="89">
        <f>+IF(W22&lt;&gt;0,(X22/W22)*100,0)</f>
        <v>196.18604384097333</v>
      </c>
      <c r="Z22" s="90">
        <f t="shared" si="3"/>
        <v>654870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-100833759</v>
      </c>
      <c r="C24" s="75">
        <f>SUM(C22:C23)</f>
        <v>0</v>
      </c>
      <c r="D24" s="76">
        <f aca="true" t="shared" si="4" ref="D24:Z24">SUM(D22:D23)</f>
        <v>3309005</v>
      </c>
      <c r="E24" s="77">
        <f t="shared" si="4"/>
        <v>654870</v>
      </c>
      <c r="F24" s="77">
        <f t="shared" si="4"/>
        <v>60233611</v>
      </c>
      <c r="G24" s="77">
        <f t="shared" si="4"/>
        <v>-10075134</v>
      </c>
      <c r="H24" s="77">
        <f t="shared" si="4"/>
        <v>-11577325</v>
      </c>
      <c r="I24" s="77">
        <f t="shared" si="4"/>
        <v>38581152</v>
      </c>
      <c r="J24" s="77">
        <f t="shared" si="4"/>
        <v>-17285368</v>
      </c>
      <c r="K24" s="77">
        <f t="shared" si="4"/>
        <v>-12289917</v>
      </c>
      <c r="L24" s="77">
        <f t="shared" si="4"/>
        <v>40747260</v>
      </c>
      <c r="M24" s="77">
        <f t="shared" si="4"/>
        <v>11171975</v>
      </c>
      <c r="N24" s="77">
        <f t="shared" si="4"/>
        <v>-9192136</v>
      </c>
      <c r="O24" s="77">
        <f t="shared" si="4"/>
        <v>-15007735</v>
      </c>
      <c r="P24" s="77">
        <f t="shared" si="4"/>
        <v>29592994</v>
      </c>
      <c r="Q24" s="77">
        <f t="shared" si="4"/>
        <v>5393123</v>
      </c>
      <c r="R24" s="77">
        <f t="shared" si="4"/>
        <v>-15953771</v>
      </c>
      <c r="S24" s="77">
        <f t="shared" si="4"/>
        <v>-15163682</v>
      </c>
      <c r="T24" s="77">
        <f t="shared" si="4"/>
        <v>-14227986</v>
      </c>
      <c r="U24" s="77">
        <f t="shared" si="4"/>
        <v>-45345439</v>
      </c>
      <c r="V24" s="77">
        <f t="shared" si="4"/>
        <v>9800811</v>
      </c>
      <c r="W24" s="77">
        <f t="shared" si="4"/>
        <v>3309005</v>
      </c>
      <c r="X24" s="77">
        <f t="shared" si="4"/>
        <v>6491806</v>
      </c>
      <c r="Y24" s="78">
        <f>+IF(W24&lt;&gt;0,(X24/W24)*100,0)</f>
        <v>196.18604384097333</v>
      </c>
      <c r="Z24" s="79">
        <f t="shared" si="4"/>
        <v>654870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3939095</v>
      </c>
      <c r="C27" s="22">
        <v>0</v>
      </c>
      <c r="D27" s="99">
        <v>3925000</v>
      </c>
      <c r="E27" s="100">
        <v>4755000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555154</v>
      </c>
      <c r="T27" s="100">
        <v>274226</v>
      </c>
      <c r="U27" s="100">
        <v>829380</v>
      </c>
      <c r="V27" s="100">
        <v>829380</v>
      </c>
      <c r="W27" s="100">
        <v>4755000</v>
      </c>
      <c r="X27" s="100">
        <v>-3925620</v>
      </c>
      <c r="Y27" s="101">
        <v>-82.56</v>
      </c>
      <c r="Z27" s="102">
        <v>4755000</v>
      </c>
    </row>
    <row r="28" spans="1:26" ht="12.75">
      <c r="A28" s="103" t="s">
        <v>46</v>
      </c>
      <c r="B28" s="19">
        <v>0</v>
      </c>
      <c r="C28" s="19">
        <v>0</v>
      </c>
      <c r="D28" s="59">
        <v>3925000</v>
      </c>
      <c r="E28" s="60">
        <v>4755000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4755000</v>
      </c>
      <c r="X28" s="60">
        <v>-4755000</v>
      </c>
      <c r="Y28" s="61">
        <v>-100</v>
      </c>
      <c r="Z28" s="62">
        <v>4755000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3939104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555154</v>
      </c>
      <c r="T31" s="60">
        <v>274226</v>
      </c>
      <c r="U31" s="60">
        <v>829380</v>
      </c>
      <c r="V31" s="60">
        <v>829380</v>
      </c>
      <c r="W31" s="60"/>
      <c r="X31" s="60">
        <v>829380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3939104</v>
      </c>
      <c r="C32" s="22">
        <f>SUM(C28:C31)</f>
        <v>0</v>
      </c>
      <c r="D32" s="99">
        <f aca="true" t="shared" si="5" ref="D32:Z32">SUM(D28:D31)</f>
        <v>3925000</v>
      </c>
      <c r="E32" s="100">
        <f t="shared" si="5"/>
        <v>4755000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555154</v>
      </c>
      <c r="T32" s="100">
        <f t="shared" si="5"/>
        <v>274226</v>
      </c>
      <c r="U32" s="100">
        <f t="shared" si="5"/>
        <v>829380</v>
      </c>
      <c r="V32" s="100">
        <f t="shared" si="5"/>
        <v>829380</v>
      </c>
      <c r="W32" s="100">
        <f t="shared" si="5"/>
        <v>4755000</v>
      </c>
      <c r="X32" s="100">
        <f t="shared" si="5"/>
        <v>-3925620</v>
      </c>
      <c r="Y32" s="101">
        <f>+IF(W32&lt;&gt;0,(X32/W32)*100,0)</f>
        <v>-82.5577287066246</v>
      </c>
      <c r="Z32" s="102">
        <f t="shared" si="5"/>
        <v>4755000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23655667</v>
      </c>
      <c r="C35" s="19">
        <v>0</v>
      </c>
      <c r="D35" s="59">
        <v>23050000</v>
      </c>
      <c r="E35" s="60">
        <v>23050000</v>
      </c>
      <c r="F35" s="60">
        <v>18531644</v>
      </c>
      <c r="G35" s="60">
        <v>8934717</v>
      </c>
      <c r="H35" s="60">
        <v>20490615</v>
      </c>
      <c r="I35" s="60">
        <v>20490615</v>
      </c>
      <c r="J35" s="60">
        <v>18628713</v>
      </c>
      <c r="K35" s="60">
        <v>15302409</v>
      </c>
      <c r="L35" s="60">
        <v>42674770</v>
      </c>
      <c r="M35" s="60">
        <v>42674770</v>
      </c>
      <c r="N35" s="60">
        <v>11928084</v>
      </c>
      <c r="O35" s="60">
        <v>13167026</v>
      </c>
      <c r="P35" s="60">
        <v>32913086</v>
      </c>
      <c r="Q35" s="60">
        <v>32913086</v>
      </c>
      <c r="R35" s="60">
        <v>54374497</v>
      </c>
      <c r="S35" s="60">
        <v>0</v>
      </c>
      <c r="T35" s="60">
        <v>0</v>
      </c>
      <c r="U35" s="60">
        <v>54374497</v>
      </c>
      <c r="V35" s="60">
        <v>54374497</v>
      </c>
      <c r="W35" s="60">
        <v>23050000</v>
      </c>
      <c r="X35" s="60">
        <v>31324497</v>
      </c>
      <c r="Y35" s="61">
        <v>135.9</v>
      </c>
      <c r="Z35" s="62">
        <v>23050000</v>
      </c>
    </row>
    <row r="36" spans="1:26" ht="12.75">
      <c r="A36" s="58" t="s">
        <v>57</v>
      </c>
      <c r="B36" s="19">
        <v>17169601</v>
      </c>
      <c r="C36" s="19">
        <v>0</v>
      </c>
      <c r="D36" s="59">
        <v>68922094</v>
      </c>
      <c r="E36" s="60">
        <v>70022000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2414083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70022000</v>
      </c>
      <c r="X36" s="60">
        <v>-70022000</v>
      </c>
      <c r="Y36" s="61">
        <v>-100</v>
      </c>
      <c r="Z36" s="62">
        <v>70022000</v>
      </c>
    </row>
    <row r="37" spans="1:26" ht="12.75">
      <c r="A37" s="58" t="s">
        <v>58</v>
      </c>
      <c r="B37" s="19">
        <v>29789775</v>
      </c>
      <c r="C37" s="19">
        <v>0</v>
      </c>
      <c r="D37" s="59">
        <v>8550000</v>
      </c>
      <c r="E37" s="60">
        <v>8550000</v>
      </c>
      <c r="F37" s="60">
        <v>8157920</v>
      </c>
      <c r="G37" s="60">
        <v>-1140737</v>
      </c>
      <c r="H37" s="60">
        <v>8913288</v>
      </c>
      <c r="I37" s="60">
        <v>8913288</v>
      </c>
      <c r="J37" s="60">
        <v>1343342</v>
      </c>
      <c r="K37" s="60">
        <v>3012490</v>
      </c>
      <c r="L37" s="60">
        <v>1927515</v>
      </c>
      <c r="M37" s="60">
        <v>1927515</v>
      </c>
      <c r="N37" s="60">
        <v>2735943</v>
      </c>
      <c r="O37" s="60">
        <v>544400</v>
      </c>
      <c r="P37" s="60">
        <v>3320096</v>
      </c>
      <c r="Q37" s="60">
        <v>3320096</v>
      </c>
      <c r="R37" s="60">
        <v>38420726</v>
      </c>
      <c r="S37" s="60">
        <v>0</v>
      </c>
      <c r="T37" s="60">
        <v>0</v>
      </c>
      <c r="U37" s="60">
        <v>38420726</v>
      </c>
      <c r="V37" s="60">
        <v>38420726</v>
      </c>
      <c r="W37" s="60">
        <v>8550000</v>
      </c>
      <c r="X37" s="60">
        <v>29870726</v>
      </c>
      <c r="Y37" s="61">
        <v>349.37</v>
      </c>
      <c r="Z37" s="62">
        <v>8550000</v>
      </c>
    </row>
    <row r="38" spans="1:26" ht="12.75">
      <c r="A38" s="58" t="s">
        <v>59</v>
      </c>
      <c r="B38" s="19">
        <v>13368873</v>
      </c>
      <c r="C38" s="19">
        <v>0</v>
      </c>
      <c r="D38" s="59">
        <v>5000000</v>
      </c>
      <c r="E38" s="60">
        <v>5000000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5000000</v>
      </c>
      <c r="X38" s="60">
        <v>-5000000</v>
      </c>
      <c r="Y38" s="61">
        <v>-100</v>
      </c>
      <c r="Z38" s="62">
        <v>5000000</v>
      </c>
    </row>
    <row r="39" spans="1:26" ht="12.75">
      <c r="A39" s="58" t="s">
        <v>60</v>
      </c>
      <c r="B39" s="19">
        <v>-2333380</v>
      </c>
      <c r="C39" s="19">
        <v>0</v>
      </c>
      <c r="D39" s="59">
        <v>78422094</v>
      </c>
      <c r="E39" s="60">
        <v>79522000</v>
      </c>
      <c r="F39" s="60">
        <v>10373724</v>
      </c>
      <c r="G39" s="60">
        <v>10075454</v>
      </c>
      <c r="H39" s="60">
        <v>11577327</v>
      </c>
      <c r="I39" s="60">
        <v>11577327</v>
      </c>
      <c r="J39" s="60">
        <v>17285371</v>
      </c>
      <c r="K39" s="60">
        <v>12289919</v>
      </c>
      <c r="L39" s="60">
        <v>40747255</v>
      </c>
      <c r="M39" s="60">
        <v>40747255</v>
      </c>
      <c r="N39" s="60">
        <v>9192141</v>
      </c>
      <c r="O39" s="60">
        <v>15036709</v>
      </c>
      <c r="P39" s="60">
        <v>29592990</v>
      </c>
      <c r="Q39" s="60">
        <v>29592990</v>
      </c>
      <c r="R39" s="60">
        <v>15953771</v>
      </c>
      <c r="S39" s="60">
        <v>0</v>
      </c>
      <c r="T39" s="60">
        <v>0</v>
      </c>
      <c r="U39" s="60">
        <v>15953771</v>
      </c>
      <c r="V39" s="60">
        <v>15953771</v>
      </c>
      <c r="W39" s="60">
        <v>79522000</v>
      </c>
      <c r="X39" s="60">
        <v>-63568229</v>
      </c>
      <c r="Y39" s="61">
        <v>-79.94</v>
      </c>
      <c r="Z39" s="62">
        <v>79522000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-59884088</v>
      </c>
      <c r="C42" s="19">
        <v>0</v>
      </c>
      <c r="D42" s="59">
        <v>6479005</v>
      </c>
      <c r="E42" s="60">
        <v>2166819</v>
      </c>
      <c r="F42" s="60">
        <v>60235358</v>
      </c>
      <c r="G42" s="60">
        <v>-14173900</v>
      </c>
      <c r="H42" s="60">
        <v>-14163900</v>
      </c>
      <c r="I42" s="60">
        <v>31897558</v>
      </c>
      <c r="J42" s="60">
        <v>-17285368</v>
      </c>
      <c r="K42" s="60">
        <v>-12289919</v>
      </c>
      <c r="L42" s="60">
        <v>40747256</v>
      </c>
      <c r="M42" s="60">
        <v>11171969</v>
      </c>
      <c r="N42" s="60">
        <v>-9192140</v>
      </c>
      <c r="O42" s="60">
        <v>-15036709</v>
      </c>
      <c r="P42" s="60">
        <v>29592991</v>
      </c>
      <c r="Q42" s="60">
        <v>5364142</v>
      </c>
      <c r="R42" s="60">
        <v>-15953775</v>
      </c>
      <c r="S42" s="60">
        <v>-14190438</v>
      </c>
      <c r="T42" s="60">
        <v>-14202134</v>
      </c>
      <c r="U42" s="60">
        <v>-44346347</v>
      </c>
      <c r="V42" s="60">
        <v>4087322</v>
      </c>
      <c r="W42" s="60">
        <v>2166819</v>
      </c>
      <c r="X42" s="60">
        <v>1920503</v>
      </c>
      <c r="Y42" s="61">
        <v>88.63</v>
      </c>
      <c r="Z42" s="62">
        <v>2166819</v>
      </c>
    </row>
    <row r="43" spans="1:26" ht="12.75">
      <c r="A43" s="58" t="s">
        <v>63</v>
      </c>
      <c r="B43" s="19">
        <v>-17910862</v>
      </c>
      <c r="C43" s="19">
        <v>0</v>
      </c>
      <c r="D43" s="59">
        <v>-3925000</v>
      </c>
      <c r="E43" s="60">
        <v>-4755000</v>
      </c>
      <c r="F43" s="60">
        <v>0</v>
      </c>
      <c r="G43" s="60">
        <v>-96000</v>
      </c>
      <c r="H43" s="60">
        <v>0</v>
      </c>
      <c r="I43" s="60">
        <v>-96000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-1924</v>
      </c>
      <c r="T43" s="60">
        <v>-274226</v>
      </c>
      <c r="U43" s="60">
        <v>-276150</v>
      </c>
      <c r="V43" s="60">
        <v>-372150</v>
      </c>
      <c r="W43" s="60">
        <v>-4755000</v>
      </c>
      <c r="X43" s="60">
        <v>4382850</v>
      </c>
      <c r="Y43" s="61">
        <v>-92.17</v>
      </c>
      <c r="Z43" s="62">
        <v>-4755000</v>
      </c>
    </row>
    <row r="44" spans="1:26" ht="12.75">
      <c r="A44" s="58" t="s">
        <v>64</v>
      </c>
      <c r="B44" s="19">
        <v>-667128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10717778</v>
      </c>
      <c r="C45" s="22">
        <v>0</v>
      </c>
      <c r="D45" s="99">
        <v>11054005</v>
      </c>
      <c r="E45" s="100">
        <v>5911819</v>
      </c>
      <c r="F45" s="100">
        <v>60235358</v>
      </c>
      <c r="G45" s="100">
        <v>45965458</v>
      </c>
      <c r="H45" s="100">
        <v>31801558</v>
      </c>
      <c r="I45" s="100">
        <v>31801558</v>
      </c>
      <c r="J45" s="100">
        <v>14516190</v>
      </c>
      <c r="K45" s="100">
        <v>2226271</v>
      </c>
      <c r="L45" s="100">
        <v>42973527</v>
      </c>
      <c r="M45" s="100">
        <v>42973527</v>
      </c>
      <c r="N45" s="100">
        <v>33781387</v>
      </c>
      <c r="O45" s="100">
        <v>18744678</v>
      </c>
      <c r="P45" s="100">
        <v>48337669</v>
      </c>
      <c r="Q45" s="100">
        <v>33781387</v>
      </c>
      <c r="R45" s="100">
        <v>32383894</v>
      </c>
      <c r="S45" s="100">
        <v>18191532</v>
      </c>
      <c r="T45" s="100">
        <v>3715172</v>
      </c>
      <c r="U45" s="100">
        <v>3715172</v>
      </c>
      <c r="V45" s="100">
        <v>3715172</v>
      </c>
      <c r="W45" s="100">
        <v>5911819</v>
      </c>
      <c r="X45" s="100">
        <v>-2196647</v>
      </c>
      <c r="Y45" s="101">
        <v>-37.16</v>
      </c>
      <c r="Z45" s="102">
        <v>5911819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2030061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2030061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>
        <v>5198</v>
      </c>
      <c r="O67" s="26"/>
      <c r="P67" s="26"/>
      <c r="Q67" s="26">
        <v>5198</v>
      </c>
      <c r="R67" s="26"/>
      <c r="S67" s="26"/>
      <c r="T67" s="26"/>
      <c r="U67" s="26"/>
      <c r="V67" s="26">
        <v>5198</v>
      </c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>
        <v>5198</v>
      </c>
      <c r="O75" s="30"/>
      <c r="P75" s="30"/>
      <c r="Q75" s="30">
        <v>5198</v>
      </c>
      <c r="R75" s="30"/>
      <c r="S75" s="30"/>
      <c r="T75" s="30"/>
      <c r="U75" s="30"/>
      <c r="V75" s="30">
        <v>5198</v>
      </c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15306087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15306087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15306087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1107000</v>
      </c>
      <c r="F40" s="345">
        <f t="shared" si="9"/>
        <v>1107000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1107000</v>
      </c>
      <c r="Y40" s="345">
        <f t="shared" si="9"/>
        <v>-1107000</v>
      </c>
      <c r="Z40" s="336">
        <f>+IF(X40&lt;&gt;0,+(Y40/X40)*100,0)</f>
        <v>-100</v>
      </c>
      <c r="AA40" s="350">
        <f>SUM(AA41:AA49)</f>
        <v>1107000</v>
      </c>
    </row>
    <row r="41" spans="1:27" ht="12.75">
      <c r="A41" s="361" t="s">
        <v>248</v>
      </c>
      <c r="B41" s="142"/>
      <c r="C41" s="362"/>
      <c r="D41" s="363"/>
      <c r="E41" s="362">
        <v>200000</v>
      </c>
      <c r="F41" s="364">
        <v>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200000</v>
      </c>
      <c r="Y41" s="364">
        <v>-200000</v>
      </c>
      <c r="Z41" s="365">
        <v>-100</v>
      </c>
      <c r="AA41" s="366">
        <v>200000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4500</v>
      </c>
      <c r="F44" s="53">
        <v>4500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4500</v>
      </c>
      <c r="Y44" s="53">
        <v>-4500</v>
      </c>
      <c r="Z44" s="94">
        <v>-100</v>
      </c>
      <c r="AA44" s="95">
        <v>4500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500000</v>
      </c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500000</v>
      </c>
      <c r="Y48" s="53">
        <v>-500000</v>
      </c>
      <c r="Z48" s="94">
        <v>-100</v>
      </c>
      <c r="AA48" s="95">
        <v>500000</v>
      </c>
    </row>
    <row r="49" spans="1:27" ht="12.75">
      <c r="A49" s="361" t="s">
        <v>93</v>
      </c>
      <c r="B49" s="136"/>
      <c r="C49" s="54"/>
      <c r="D49" s="368"/>
      <c r="E49" s="54">
        <v>402500</v>
      </c>
      <c r="F49" s="53">
        <v>402500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402500</v>
      </c>
      <c r="Y49" s="53">
        <v>-402500</v>
      </c>
      <c r="Z49" s="94">
        <v>-100</v>
      </c>
      <c r="AA49" s="95">
        <v>402500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15306087</v>
      </c>
      <c r="D60" s="346">
        <f t="shared" si="14"/>
        <v>0</v>
      </c>
      <c r="E60" s="219">
        <f t="shared" si="14"/>
        <v>1107000</v>
      </c>
      <c r="F60" s="264">
        <f t="shared" si="14"/>
        <v>1107000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1107000</v>
      </c>
      <c r="Y60" s="264">
        <f t="shared" si="14"/>
        <v>-1107000</v>
      </c>
      <c r="Z60" s="337">
        <f>+IF(X60&lt;&gt;0,+(Y60/X60)*100,0)</f>
        <v>-100</v>
      </c>
      <c r="AA60" s="232">
        <f>+AA57+AA54+AA51+AA40+AA37+AA34+AA22+AA5</f>
        <v>1107000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178398851</v>
      </c>
      <c r="D5" s="153">
        <f>SUM(D6:D8)</f>
        <v>0</v>
      </c>
      <c r="E5" s="154">
        <f t="shared" si="0"/>
        <v>171916600</v>
      </c>
      <c r="F5" s="100">
        <f t="shared" si="0"/>
        <v>174916600</v>
      </c>
      <c r="G5" s="100">
        <f t="shared" si="0"/>
        <v>70607331</v>
      </c>
      <c r="H5" s="100">
        <f t="shared" si="0"/>
        <v>80050</v>
      </c>
      <c r="I5" s="100">
        <f t="shared" si="0"/>
        <v>219506</v>
      </c>
      <c r="J5" s="100">
        <f t="shared" si="0"/>
        <v>70906887</v>
      </c>
      <c r="K5" s="100">
        <f t="shared" si="0"/>
        <v>321556</v>
      </c>
      <c r="L5" s="100">
        <f t="shared" si="0"/>
        <v>1696157</v>
      </c>
      <c r="M5" s="100">
        <f t="shared" si="0"/>
        <v>56457964</v>
      </c>
      <c r="N5" s="100">
        <f t="shared" si="0"/>
        <v>58475677</v>
      </c>
      <c r="O5" s="100">
        <f t="shared" si="0"/>
        <v>123946</v>
      </c>
      <c r="P5" s="100">
        <f t="shared" si="0"/>
        <v>14487</v>
      </c>
      <c r="Q5" s="100">
        <f t="shared" si="0"/>
        <v>42733811</v>
      </c>
      <c r="R5" s="100">
        <f t="shared" si="0"/>
        <v>42872244</v>
      </c>
      <c r="S5" s="100">
        <f t="shared" si="0"/>
        <v>1233618</v>
      </c>
      <c r="T5" s="100">
        <f t="shared" si="0"/>
        <v>91755</v>
      </c>
      <c r="U5" s="100">
        <f t="shared" si="0"/>
        <v>105139</v>
      </c>
      <c r="V5" s="100">
        <f t="shared" si="0"/>
        <v>1430512</v>
      </c>
      <c r="W5" s="100">
        <f t="shared" si="0"/>
        <v>173685320</v>
      </c>
      <c r="X5" s="100">
        <f t="shared" si="0"/>
        <v>171916600</v>
      </c>
      <c r="Y5" s="100">
        <f t="shared" si="0"/>
        <v>1768720</v>
      </c>
      <c r="Z5" s="137">
        <f>+IF(X5&lt;&gt;0,+(Y5/X5)*100,0)</f>
        <v>1.028824441618785</v>
      </c>
      <c r="AA5" s="153">
        <f>SUM(AA6:AA8)</f>
        <v>174916600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>
        <v>61163</v>
      </c>
      <c r="T6" s="60"/>
      <c r="U6" s="60"/>
      <c r="V6" s="60">
        <v>61163</v>
      </c>
      <c r="W6" s="60">
        <v>61163</v>
      </c>
      <c r="X6" s="60"/>
      <c r="Y6" s="60">
        <v>61163</v>
      </c>
      <c r="Z6" s="140">
        <v>0</v>
      </c>
      <c r="AA6" s="155"/>
    </row>
    <row r="7" spans="1:27" ht="12.75">
      <c r="A7" s="138" t="s">
        <v>76</v>
      </c>
      <c r="B7" s="136"/>
      <c r="C7" s="157">
        <v>178398851</v>
      </c>
      <c r="D7" s="157"/>
      <c r="E7" s="158">
        <v>171766000</v>
      </c>
      <c r="F7" s="159">
        <v>174766000</v>
      </c>
      <c r="G7" s="159">
        <v>70607331</v>
      </c>
      <c r="H7" s="159">
        <v>80050</v>
      </c>
      <c r="I7" s="159">
        <v>219506</v>
      </c>
      <c r="J7" s="159">
        <v>70906887</v>
      </c>
      <c r="K7" s="159">
        <v>321556</v>
      </c>
      <c r="L7" s="159">
        <v>1696157</v>
      </c>
      <c r="M7" s="159">
        <v>56457964</v>
      </c>
      <c r="N7" s="159">
        <v>58475677</v>
      </c>
      <c r="O7" s="159">
        <v>123946</v>
      </c>
      <c r="P7" s="159">
        <v>14487</v>
      </c>
      <c r="Q7" s="159">
        <v>42733811</v>
      </c>
      <c r="R7" s="159">
        <v>42872244</v>
      </c>
      <c r="S7" s="159">
        <v>1172455</v>
      </c>
      <c r="T7" s="159">
        <v>91755</v>
      </c>
      <c r="U7" s="159">
        <v>105139</v>
      </c>
      <c r="V7" s="159">
        <v>1369349</v>
      </c>
      <c r="W7" s="159">
        <v>173624157</v>
      </c>
      <c r="X7" s="159">
        <v>171766000</v>
      </c>
      <c r="Y7" s="159">
        <v>1858157</v>
      </c>
      <c r="Z7" s="141">
        <v>1.08</v>
      </c>
      <c r="AA7" s="157">
        <v>174766000</v>
      </c>
    </row>
    <row r="8" spans="1:27" ht="12.75">
      <c r="A8" s="138" t="s">
        <v>77</v>
      </c>
      <c r="B8" s="136"/>
      <c r="C8" s="155"/>
      <c r="D8" s="155"/>
      <c r="E8" s="156">
        <v>150600</v>
      </c>
      <c r="F8" s="60">
        <v>150600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150600</v>
      </c>
      <c r="Y8" s="60">
        <v>-150600</v>
      </c>
      <c r="Z8" s="140">
        <v>-100</v>
      </c>
      <c r="AA8" s="155">
        <v>150600</v>
      </c>
    </row>
    <row r="9" spans="1:27" ht="12.75">
      <c r="A9" s="135" t="s">
        <v>78</v>
      </c>
      <c r="B9" s="136"/>
      <c r="C9" s="153">
        <f aca="true" t="shared" si="1" ref="C9:Y9">SUM(C10:C14)</f>
        <v>2112774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2112774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5007000</v>
      </c>
      <c r="D15" s="153">
        <f>SUM(D16:D18)</f>
        <v>0</v>
      </c>
      <c r="E15" s="154">
        <f t="shared" si="2"/>
        <v>3721000</v>
      </c>
      <c r="F15" s="100">
        <f t="shared" si="2"/>
        <v>3721000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1570000</v>
      </c>
      <c r="M15" s="100">
        <f t="shared" si="2"/>
        <v>0</v>
      </c>
      <c r="N15" s="100">
        <f t="shared" si="2"/>
        <v>1570000</v>
      </c>
      <c r="O15" s="100">
        <f t="shared" si="2"/>
        <v>1653000</v>
      </c>
      <c r="P15" s="100">
        <f t="shared" si="2"/>
        <v>0</v>
      </c>
      <c r="Q15" s="100">
        <f t="shared" si="2"/>
        <v>0</v>
      </c>
      <c r="R15" s="100">
        <f t="shared" si="2"/>
        <v>1653000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3223000</v>
      </c>
      <c r="X15" s="100">
        <f t="shared" si="2"/>
        <v>3721000</v>
      </c>
      <c r="Y15" s="100">
        <f t="shared" si="2"/>
        <v>-498000</v>
      </c>
      <c r="Z15" s="137">
        <f>+IF(X15&lt;&gt;0,+(Y15/X15)*100,0)</f>
        <v>-13.383499059392637</v>
      </c>
      <c r="AA15" s="153">
        <f>SUM(AA16:AA18)</f>
        <v>3721000</v>
      </c>
    </row>
    <row r="16" spans="1:27" ht="12.75">
      <c r="A16" s="138" t="s">
        <v>85</v>
      </c>
      <c r="B16" s="136"/>
      <c r="C16" s="155">
        <v>5007000</v>
      </c>
      <c r="D16" s="155"/>
      <c r="E16" s="156">
        <v>3721000</v>
      </c>
      <c r="F16" s="60">
        <v>3721000</v>
      </c>
      <c r="G16" s="60"/>
      <c r="H16" s="60"/>
      <c r="I16" s="60"/>
      <c r="J16" s="60"/>
      <c r="K16" s="60"/>
      <c r="L16" s="60">
        <v>1570000</v>
      </c>
      <c r="M16" s="60"/>
      <c r="N16" s="60">
        <v>1570000</v>
      </c>
      <c r="O16" s="60">
        <v>1653000</v>
      </c>
      <c r="P16" s="60"/>
      <c r="Q16" s="60"/>
      <c r="R16" s="60">
        <v>1653000</v>
      </c>
      <c r="S16" s="60"/>
      <c r="T16" s="60"/>
      <c r="U16" s="60"/>
      <c r="V16" s="60"/>
      <c r="W16" s="60">
        <v>3223000</v>
      </c>
      <c r="X16" s="60">
        <v>3721000</v>
      </c>
      <c r="Y16" s="60">
        <v>-498000</v>
      </c>
      <c r="Z16" s="140">
        <v>-13.38</v>
      </c>
      <c r="AA16" s="155">
        <v>3721000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185518625</v>
      </c>
      <c r="D25" s="168">
        <f>+D5+D9+D15+D19+D24</f>
        <v>0</v>
      </c>
      <c r="E25" s="169">
        <f t="shared" si="4"/>
        <v>175637600</v>
      </c>
      <c r="F25" s="73">
        <f t="shared" si="4"/>
        <v>178637600</v>
      </c>
      <c r="G25" s="73">
        <f t="shared" si="4"/>
        <v>70607331</v>
      </c>
      <c r="H25" s="73">
        <f t="shared" si="4"/>
        <v>80050</v>
      </c>
      <c r="I25" s="73">
        <f t="shared" si="4"/>
        <v>219506</v>
      </c>
      <c r="J25" s="73">
        <f t="shared" si="4"/>
        <v>70906887</v>
      </c>
      <c r="K25" s="73">
        <f t="shared" si="4"/>
        <v>321556</v>
      </c>
      <c r="L25" s="73">
        <f t="shared" si="4"/>
        <v>3266157</v>
      </c>
      <c r="M25" s="73">
        <f t="shared" si="4"/>
        <v>56457964</v>
      </c>
      <c r="N25" s="73">
        <f t="shared" si="4"/>
        <v>60045677</v>
      </c>
      <c r="O25" s="73">
        <f t="shared" si="4"/>
        <v>1776946</v>
      </c>
      <c r="P25" s="73">
        <f t="shared" si="4"/>
        <v>14487</v>
      </c>
      <c r="Q25" s="73">
        <f t="shared" si="4"/>
        <v>42733811</v>
      </c>
      <c r="R25" s="73">
        <f t="shared" si="4"/>
        <v>44525244</v>
      </c>
      <c r="S25" s="73">
        <f t="shared" si="4"/>
        <v>1233618</v>
      </c>
      <c r="T25" s="73">
        <f t="shared" si="4"/>
        <v>91755</v>
      </c>
      <c r="U25" s="73">
        <f t="shared" si="4"/>
        <v>105139</v>
      </c>
      <c r="V25" s="73">
        <f t="shared" si="4"/>
        <v>1430512</v>
      </c>
      <c r="W25" s="73">
        <f t="shared" si="4"/>
        <v>176908320</v>
      </c>
      <c r="X25" s="73">
        <f t="shared" si="4"/>
        <v>175637600</v>
      </c>
      <c r="Y25" s="73">
        <f t="shared" si="4"/>
        <v>1270720</v>
      </c>
      <c r="Z25" s="170">
        <f>+IF(X25&lt;&gt;0,+(Y25/X25)*100,0)</f>
        <v>0.7234897311281867</v>
      </c>
      <c r="AA25" s="168">
        <f>+AA5+AA9+AA15+AA19+AA24</f>
        <v>178637600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281969600</v>
      </c>
      <c r="D28" s="153">
        <f>SUM(D29:D31)</f>
        <v>0</v>
      </c>
      <c r="E28" s="154">
        <f t="shared" si="5"/>
        <v>106834036</v>
      </c>
      <c r="F28" s="100">
        <f t="shared" si="5"/>
        <v>112488171</v>
      </c>
      <c r="G28" s="100">
        <f t="shared" si="5"/>
        <v>6825921</v>
      </c>
      <c r="H28" s="100">
        <f t="shared" si="5"/>
        <v>6394068</v>
      </c>
      <c r="I28" s="100">
        <f t="shared" si="5"/>
        <v>7700407</v>
      </c>
      <c r="J28" s="100">
        <f t="shared" si="5"/>
        <v>20920396</v>
      </c>
      <c r="K28" s="100">
        <f t="shared" si="5"/>
        <v>13912262</v>
      </c>
      <c r="L28" s="100">
        <f t="shared" si="5"/>
        <v>8419511</v>
      </c>
      <c r="M28" s="100">
        <f t="shared" si="5"/>
        <v>10114502</v>
      </c>
      <c r="N28" s="100">
        <f t="shared" si="5"/>
        <v>32446275</v>
      </c>
      <c r="O28" s="100">
        <f t="shared" si="5"/>
        <v>6461184</v>
      </c>
      <c r="P28" s="100">
        <f t="shared" si="5"/>
        <v>9192095</v>
      </c>
      <c r="Q28" s="100">
        <f t="shared" si="5"/>
        <v>9390971</v>
      </c>
      <c r="R28" s="100">
        <f t="shared" si="5"/>
        <v>25044250</v>
      </c>
      <c r="S28" s="100">
        <f t="shared" si="5"/>
        <v>12588914</v>
      </c>
      <c r="T28" s="100">
        <f t="shared" si="5"/>
        <v>9747827</v>
      </c>
      <c r="U28" s="100">
        <f t="shared" si="5"/>
        <v>8498853</v>
      </c>
      <c r="V28" s="100">
        <f t="shared" si="5"/>
        <v>30835594</v>
      </c>
      <c r="W28" s="100">
        <f t="shared" si="5"/>
        <v>109246515</v>
      </c>
      <c r="X28" s="100">
        <f t="shared" si="5"/>
        <v>106834036</v>
      </c>
      <c r="Y28" s="100">
        <f t="shared" si="5"/>
        <v>2412479</v>
      </c>
      <c r="Z28" s="137">
        <f>+IF(X28&lt;&gt;0,+(Y28/X28)*100,0)</f>
        <v>2.258155818432246</v>
      </c>
      <c r="AA28" s="153">
        <f>SUM(AA29:AA31)</f>
        <v>112488171</v>
      </c>
    </row>
    <row r="29" spans="1:27" ht="12.75">
      <c r="A29" s="138" t="s">
        <v>75</v>
      </c>
      <c r="B29" s="136"/>
      <c r="C29" s="155">
        <v>11074302</v>
      </c>
      <c r="D29" s="155"/>
      <c r="E29" s="156">
        <v>51590743</v>
      </c>
      <c r="F29" s="60">
        <v>50564878</v>
      </c>
      <c r="G29" s="60">
        <v>3435139</v>
      </c>
      <c r="H29" s="60">
        <v>3613248</v>
      </c>
      <c r="I29" s="60">
        <v>4073468</v>
      </c>
      <c r="J29" s="60">
        <v>11121855</v>
      </c>
      <c r="K29" s="60">
        <v>5169208</v>
      </c>
      <c r="L29" s="60">
        <v>3898402</v>
      </c>
      <c r="M29" s="60">
        <v>3915672</v>
      </c>
      <c r="N29" s="60">
        <v>12983282</v>
      </c>
      <c r="O29" s="60">
        <v>3502016</v>
      </c>
      <c r="P29" s="60">
        <v>4621606</v>
      </c>
      <c r="Q29" s="60">
        <v>4997185</v>
      </c>
      <c r="R29" s="60">
        <v>13120807</v>
      </c>
      <c r="S29" s="60">
        <v>4021243</v>
      </c>
      <c r="T29" s="60">
        <v>5873681</v>
      </c>
      <c r="U29" s="60">
        <v>4620484</v>
      </c>
      <c r="V29" s="60">
        <v>14515408</v>
      </c>
      <c r="W29" s="60">
        <v>51741352</v>
      </c>
      <c r="X29" s="60">
        <v>51590743</v>
      </c>
      <c r="Y29" s="60">
        <v>150609</v>
      </c>
      <c r="Z29" s="140">
        <v>0.29</v>
      </c>
      <c r="AA29" s="155">
        <v>50564878</v>
      </c>
    </row>
    <row r="30" spans="1:27" ht="12.75">
      <c r="A30" s="138" t="s">
        <v>76</v>
      </c>
      <c r="B30" s="136"/>
      <c r="C30" s="157">
        <v>264176575</v>
      </c>
      <c r="D30" s="157"/>
      <c r="E30" s="158">
        <v>35586322</v>
      </c>
      <c r="F30" s="159">
        <v>42266322</v>
      </c>
      <c r="G30" s="159">
        <v>2188309</v>
      </c>
      <c r="H30" s="159">
        <v>1733322</v>
      </c>
      <c r="I30" s="159">
        <v>2056614</v>
      </c>
      <c r="J30" s="159">
        <v>5978245</v>
      </c>
      <c r="K30" s="159">
        <v>6596550</v>
      </c>
      <c r="L30" s="159">
        <v>3201509</v>
      </c>
      <c r="M30" s="159">
        <v>4793313</v>
      </c>
      <c r="N30" s="159">
        <v>14591372</v>
      </c>
      <c r="O30" s="159">
        <v>1479683</v>
      </c>
      <c r="P30" s="159">
        <v>3611820</v>
      </c>
      <c r="Q30" s="159">
        <v>2501090</v>
      </c>
      <c r="R30" s="159">
        <v>7592593</v>
      </c>
      <c r="S30" s="159">
        <v>6243383</v>
      </c>
      <c r="T30" s="159">
        <v>1974626</v>
      </c>
      <c r="U30" s="159">
        <v>2401247</v>
      </c>
      <c r="V30" s="159">
        <v>10619256</v>
      </c>
      <c r="W30" s="159">
        <v>38781466</v>
      </c>
      <c r="X30" s="159">
        <v>35586322</v>
      </c>
      <c r="Y30" s="159">
        <v>3195144</v>
      </c>
      <c r="Z30" s="141">
        <v>8.98</v>
      </c>
      <c r="AA30" s="157">
        <v>42266322</v>
      </c>
    </row>
    <row r="31" spans="1:27" ht="12.75">
      <c r="A31" s="138" t="s">
        <v>77</v>
      </c>
      <c r="B31" s="136"/>
      <c r="C31" s="155">
        <v>6718723</v>
      </c>
      <c r="D31" s="155"/>
      <c r="E31" s="156">
        <v>19656971</v>
      </c>
      <c r="F31" s="60">
        <v>19656971</v>
      </c>
      <c r="G31" s="60">
        <v>1202473</v>
      </c>
      <c r="H31" s="60">
        <v>1047498</v>
      </c>
      <c r="I31" s="60">
        <v>1570325</v>
      </c>
      <c r="J31" s="60">
        <v>3820296</v>
      </c>
      <c r="K31" s="60">
        <v>2146504</v>
      </c>
      <c r="L31" s="60">
        <v>1319600</v>
      </c>
      <c r="M31" s="60">
        <v>1405517</v>
      </c>
      <c r="N31" s="60">
        <v>4871621</v>
      </c>
      <c r="O31" s="60">
        <v>1479485</v>
      </c>
      <c r="P31" s="60">
        <v>958669</v>
      </c>
      <c r="Q31" s="60">
        <v>1892696</v>
      </c>
      <c r="R31" s="60">
        <v>4330850</v>
      </c>
      <c r="S31" s="60">
        <v>2324288</v>
      </c>
      <c r="T31" s="60">
        <v>1899520</v>
      </c>
      <c r="U31" s="60">
        <v>1477122</v>
      </c>
      <c r="V31" s="60">
        <v>5700930</v>
      </c>
      <c r="W31" s="60">
        <v>18723697</v>
      </c>
      <c r="X31" s="60">
        <v>19656971</v>
      </c>
      <c r="Y31" s="60">
        <v>-933274</v>
      </c>
      <c r="Z31" s="140">
        <v>-4.75</v>
      </c>
      <c r="AA31" s="155">
        <v>19656971</v>
      </c>
    </row>
    <row r="32" spans="1:27" ht="12.75">
      <c r="A32" s="135" t="s">
        <v>78</v>
      </c>
      <c r="B32" s="136"/>
      <c r="C32" s="153">
        <f aca="true" t="shared" si="6" ref="C32:Y32">SUM(C33:C37)</f>
        <v>1208471</v>
      </c>
      <c r="D32" s="153">
        <f>SUM(D33:D37)</f>
        <v>0</v>
      </c>
      <c r="E32" s="154">
        <f t="shared" si="6"/>
        <v>16641004</v>
      </c>
      <c r="F32" s="100">
        <f t="shared" si="6"/>
        <v>16641004</v>
      </c>
      <c r="G32" s="100">
        <f t="shared" si="6"/>
        <v>389278</v>
      </c>
      <c r="H32" s="100">
        <f t="shared" si="6"/>
        <v>459807</v>
      </c>
      <c r="I32" s="100">
        <f t="shared" si="6"/>
        <v>2092758</v>
      </c>
      <c r="J32" s="100">
        <f t="shared" si="6"/>
        <v>2941843</v>
      </c>
      <c r="K32" s="100">
        <f t="shared" si="6"/>
        <v>535216</v>
      </c>
      <c r="L32" s="100">
        <f t="shared" si="6"/>
        <v>599030</v>
      </c>
      <c r="M32" s="100">
        <f t="shared" si="6"/>
        <v>566771</v>
      </c>
      <c r="N32" s="100">
        <f t="shared" si="6"/>
        <v>1701017</v>
      </c>
      <c r="O32" s="100">
        <f t="shared" si="6"/>
        <v>719874</v>
      </c>
      <c r="P32" s="100">
        <f t="shared" si="6"/>
        <v>2064386</v>
      </c>
      <c r="Q32" s="100">
        <f t="shared" si="6"/>
        <v>588910</v>
      </c>
      <c r="R32" s="100">
        <f t="shared" si="6"/>
        <v>3373170</v>
      </c>
      <c r="S32" s="100">
        <f t="shared" si="6"/>
        <v>531372</v>
      </c>
      <c r="T32" s="100">
        <f t="shared" si="6"/>
        <v>1481102</v>
      </c>
      <c r="U32" s="100">
        <f t="shared" si="6"/>
        <v>1254986</v>
      </c>
      <c r="V32" s="100">
        <f t="shared" si="6"/>
        <v>3267460</v>
      </c>
      <c r="W32" s="100">
        <f t="shared" si="6"/>
        <v>11283490</v>
      </c>
      <c r="X32" s="100">
        <f t="shared" si="6"/>
        <v>16641004</v>
      </c>
      <c r="Y32" s="100">
        <f t="shared" si="6"/>
        <v>-5357514</v>
      </c>
      <c r="Z32" s="137">
        <f>+IF(X32&lt;&gt;0,+(Y32/X32)*100,0)</f>
        <v>-32.194656043589674</v>
      </c>
      <c r="AA32" s="153">
        <f>SUM(AA33:AA37)</f>
        <v>16641004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1208471</v>
      </c>
      <c r="D35" s="155"/>
      <c r="E35" s="156">
        <v>16641004</v>
      </c>
      <c r="F35" s="60">
        <v>16641004</v>
      </c>
      <c r="G35" s="60">
        <v>389278</v>
      </c>
      <c r="H35" s="60">
        <v>459807</v>
      </c>
      <c r="I35" s="60">
        <v>2092758</v>
      </c>
      <c r="J35" s="60">
        <v>2941843</v>
      </c>
      <c r="K35" s="60">
        <v>535216</v>
      </c>
      <c r="L35" s="60">
        <v>599030</v>
      </c>
      <c r="M35" s="60">
        <v>566771</v>
      </c>
      <c r="N35" s="60">
        <v>1701017</v>
      </c>
      <c r="O35" s="60">
        <v>719874</v>
      </c>
      <c r="P35" s="60">
        <v>2064386</v>
      </c>
      <c r="Q35" s="60">
        <v>588910</v>
      </c>
      <c r="R35" s="60">
        <v>3373170</v>
      </c>
      <c r="S35" s="60">
        <v>531372</v>
      </c>
      <c r="T35" s="60">
        <v>1481102</v>
      </c>
      <c r="U35" s="60">
        <v>1254986</v>
      </c>
      <c r="V35" s="60">
        <v>3267460</v>
      </c>
      <c r="W35" s="60">
        <v>11283490</v>
      </c>
      <c r="X35" s="60">
        <v>16641004</v>
      </c>
      <c r="Y35" s="60">
        <v>-5357514</v>
      </c>
      <c r="Z35" s="140">
        <v>-32.19</v>
      </c>
      <c r="AA35" s="155">
        <v>16641004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3174313</v>
      </c>
      <c r="D38" s="153">
        <f>SUM(D39:D41)</f>
        <v>0</v>
      </c>
      <c r="E38" s="154">
        <f t="shared" si="7"/>
        <v>48853555</v>
      </c>
      <c r="F38" s="100">
        <f t="shared" si="7"/>
        <v>48853555</v>
      </c>
      <c r="G38" s="100">
        <f t="shared" si="7"/>
        <v>3158521</v>
      </c>
      <c r="H38" s="100">
        <f t="shared" si="7"/>
        <v>3301309</v>
      </c>
      <c r="I38" s="100">
        <f t="shared" si="7"/>
        <v>2003666</v>
      </c>
      <c r="J38" s="100">
        <f t="shared" si="7"/>
        <v>8463496</v>
      </c>
      <c r="K38" s="100">
        <f t="shared" si="7"/>
        <v>3159446</v>
      </c>
      <c r="L38" s="100">
        <f t="shared" si="7"/>
        <v>6537533</v>
      </c>
      <c r="M38" s="100">
        <f t="shared" si="7"/>
        <v>5029431</v>
      </c>
      <c r="N38" s="100">
        <f t="shared" si="7"/>
        <v>14726410</v>
      </c>
      <c r="O38" s="100">
        <f t="shared" si="7"/>
        <v>3788024</v>
      </c>
      <c r="P38" s="100">
        <f t="shared" si="7"/>
        <v>3765741</v>
      </c>
      <c r="Q38" s="100">
        <f t="shared" si="7"/>
        <v>3160936</v>
      </c>
      <c r="R38" s="100">
        <f t="shared" si="7"/>
        <v>10714701</v>
      </c>
      <c r="S38" s="100">
        <f t="shared" si="7"/>
        <v>4067103</v>
      </c>
      <c r="T38" s="100">
        <f t="shared" si="7"/>
        <v>4026508</v>
      </c>
      <c r="U38" s="100">
        <f t="shared" si="7"/>
        <v>4579286</v>
      </c>
      <c r="V38" s="100">
        <f t="shared" si="7"/>
        <v>12672897</v>
      </c>
      <c r="W38" s="100">
        <f t="shared" si="7"/>
        <v>46577504</v>
      </c>
      <c r="X38" s="100">
        <f t="shared" si="7"/>
        <v>48853555</v>
      </c>
      <c r="Y38" s="100">
        <f t="shared" si="7"/>
        <v>-2276051</v>
      </c>
      <c r="Z38" s="137">
        <f>+IF(X38&lt;&gt;0,+(Y38/X38)*100,0)</f>
        <v>-4.658926049496295</v>
      </c>
      <c r="AA38" s="153">
        <f>SUM(AA39:AA41)</f>
        <v>48853555</v>
      </c>
    </row>
    <row r="39" spans="1:27" ht="12.75">
      <c r="A39" s="138" t="s">
        <v>85</v>
      </c>
      <c r="B39" s="136"/>
      <c r="C39" s="155">
        <v>2445498</v>
      </c>
      <c r="D39" s="155"/>
      <c r="E39" s="156">
        <v>21401269</v>
      </c>
      <c r="F39" s="60">
        <v>21401269</v>
      </c>
      <c r="G39" s="60">
        <v>1325869</v>
      </c>
      <c r="H39" s="60">
        <v>1359566</v>
      </c>
      <c r="I39" s="60">
        <v>1467868</v>
      </c>
      <c r="J39" s="60">
        <v>4153303</v>
      </c>
      <c r="K39" s="60">
        <v>1412223</v>
      </c>
      <c r="L39" s="60">
        <v>4455856</v>
      </c>
      <c r="M39" s="60">
        <v>1852371</v>
      </c>
      <c r="N39" s="60">
        <v>7720450</v>
      </c>
      <c r="O39" s="60">
        <v>923999</v>
      </c>
      <c r="P39" s="60">
        <v>1377148</v>
      </c>
      <c r="Q39" s="60">
        <v>1468943</v>
      </c>
      <c r="R39" s="60">
        <v>3770090</v>
      </c>
      <c r="S39" s="60">
        <v>2458559</v>
      </c>
      <c r="T39" s="60">
        <v>2034940</v>
      </c>
      <c r="U39" s="60">
        <v>2176468</v>
      </c>
      <c r="V39" s="60">
        <v>6669967</v>
      </c>
      <c r="W39" s="60">
        <v>22313810</v>
      </c>
      <c r="X39" s="60">
        <v>21401269</v>
      </c>
      <c r="Y39" s="60">
        <v>912541</v>
      </c>
      <c r="Z39" s="140">
        <v>4.26</v>
      </c>
      <c r="AA39" s="155">
        <v>21401269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728815</v>
      </c>
      <c r="D41" s="155"/>
      <c r="E41" s="156">
        <v>27452286</v>
      </c>
      <c r="F41" s="60">
        <v>27452286</v>
      </c>
      <c r="G41" s="60">
        <v>1832652</v>
      </c>
      <c r="H41" s="60">
        <v>1941743</v>
      </c>
      <c r="I41" s="60">
        <v>535798</v>
      </c>
      <c r="J41" s="60">
        <v>4310193</v>
      </c>
      <c r="K41" s="60">
        <v>1747223</v>
      </c>
      <c r="L41" s="60">
        <v>2081677</v>
      </c>
      <c r="M41" s="60">
        <v>3177060</v>
      </c>
      <c r="N41" s="60">
        <v>7005960</v>
      </c>
      <c r="O41" s="60">
        <v>2864025</v>
      </c>
      <c r="P41" s="60">
        <v>2388593</v>
      </c>
      <c r="Q41" s="60">
        <v>1691993</v>
      </c>
      <c r="R41" s="60">
        <v>6944611</v>
      </c>
      <c r="S41" s="60">
        <v>1608544</v>
      </c>
      <c r="T41" s="60">
        <v>1991568</v>
      </c>
      <c r="U41" s="60">
        <v>2402818</v>
      </c>
      <c r="V41" s="60">
        <v>6002930</v>
      </c>
      <c r="W41" s="60">
        <v>24263694</v>
      </c>
      <c r="X41" s="60">
        <v>27452286</v>
      </c>
      <c r="Y41" s="60">
        <v>-3188592</v>
      </c>
      <c r="Z41" s="140">
        <v>-11.62</v>
      </c>
      <c r="AA41" s="155">
        <v>27452286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286352384</v>
      </c>
      <c r="D48" s="168">
        <f>+D28+D32+D38+D42+D47</f>
        <v>0</v>
      </c>
      <c r="E48" s="169">
        <f t="shared" si="9"/>
        <v>172328595</v>
      </c>
      <c r="F48" s="73">
        <f t="shared" si="9"/>
        <v>177982730</v>
      </c>
      <c r="G48" s="73">
        <f t="shared" si="9"/>
        <v>10373720</v>
      </c>
      <c r="H48" s="73">
        <f t="shared" si="9"/>
        <v>10155184</v>
      </c>
      <c r="I48" s="73">
        <f t="shared" si="9"/>
        <v>11796831</v>
      </c>
      <c r="J48" s="73">
        <f t="shared" si="9"/>
        <v>32325735</v>
      </c>
      <c r="K48" s="73">
        <f t="shared" si="9"/>
        <v>17606924</v>
      </c>
      <c r="L48" s="73">
        <f t="shared" si="9"/>
        <v>15556074</v>
      </c>
      <c r="M48" s="73">
        <f t="shared" si="9"/>
        <v>15710704</v>
      </c>
      <c r="N48" s="73">
        <f t="shared" si="9"/>
        <v>48873702</v>
      </c>
      <c r="O48" s="73">
        <f t="shared" si="9"/>
        <v>10969082</v>
      </c>
      <c r="P48" s="73">
        <f t="shared" si="9"/>
        <v>15022222</v>
      </c>
      <c r="Q48" s="73">
        <f t="shared" si="9"/>
        <v>13140817</v>
      </c>
      <c r="R48" s="73">
        <f t="shared" si="9"/>
        <v>39132121</v>
      </c>
      <c r="S48" s="73">
        <f t="shared" si="9"/>
        <v>17187389</v>
      </c>
      <c r="T48" s="73">
        <f t="shared" si="9"/>
        <v>15255437</v>
      </c>
      <c r="U48" s="73">
        <f t="shared" si="9"/>
        <v>14333125</v>
      </c>
      <c r="V48" s="73">
        <f t="shared" si="9"/>
        <v>46775951</v>
      </c>
      <c r="W48" s="73">
        <f t="shared" si="9"/>
        <v>167107509</v>
      </c>
      <c r="X48" s="73">
        <f t="shared" si="9"/>
        <v>172328595</v>
      </c>
      <c r="Y48" s="73">
        <f t="shared" si="9"/>
        <v>-5221086</v>
      </c>
      <c r="Z48" s="170">
        <f>+IF(X48&lt;&gt;0,+(Y48/X48)*100,0)</f>
        <v>-3.0297270165755137</v>
      </c>
      <c r="AA48" s="168">
        <f>+AA28+AA32+AA38+AA42+AA47</f>
        <v>177982730</v>
      </c>
    </row>
    <row r="49" spans="1:27" ht="12.75">
      <c r="A49" s="148" t="s">
        <v>49</v>
      </c>
      <c r="B49" s="149"/>
      <c r="C49" s="171">
        <f aca="true" t="shared" si="10" ref="C49:Y49">+C25-C48</f>
        <v>-100833759</v>
      </c>
      <c r="D49" s="171">
        <f>+D25-D48</f>
        <v>0</v>
      </c>
      <c r="E49" s="172">
        <f t="shared" si="10"/>
        <v>3309005</v>
      </c>
      <c r="F49" s="173">
        <f t="shared" si="10"/>
        <v>654870</v>
      </c>
      <c r="G49" s="173">
        <f t="shared" si="10"/>
        <v>60233611</v>
      </c>
      <c r="H49" s="173">
        <f t="shared" si="10"/>
        <v>-10075134</v>
      </c>
      <c r="I49" s="173">
        <f t="shared" si="10"/>
        <v>-11577325</v>
      </c>
      <c r="J49" s="173">
        <f t="shared" si="10"/>
        <v>38581152</v>
      </c>
      <c r="K49" s="173">
        <f t="shared" si="10"/>
        <v>-17285368</v>
      </c>
      <c r="L49" s="173">
        <f t="shared" si="10"/>
        <v>-12289917</v>
      </c>
      <c r="M49" s="173">
        <f t="shared" si="10"/>
        <v>40747260</v>
      </c>
      <c r="N49" s="173">
        <f t="shared" si="10"/>
        <v>11171975</v>
      </c>
      <c r="O49" s="173">
        <f t="shared" si="10"/>
        <v>-9192136</v>
      </c>
      <c r="P49" s="173">
        <f t="shared" si="10"/>
        <v>-15007735</v>
      </c>
      <c r="Q49" s="173">
        <f t="shared" si="10"/>
        <v>29592994</v>
      </c>
      <c r="R49" s="173">
        <f t="shared" si="10"/>
        <v>5393123</v>
      </c>
      <c r="S49" s="173">
        <f t="shared" si="10"/>
        <v>-15953771</v>
      </c>
      <c r="T49" s="173">
        <f t="shared" si="10"/>
        <v>-15163682</v>
      </c>
      <c r="U49" s="173">
        <f t="shared" si="10"/>
        <v>-14227986</v>
      </c>
      <c r="V49" s="173">
        <f t="shared" si="10"/>
        <v>-45345439</v>
      </c>
      <c r="W49" s="173">
        <f t="shared" si="10"/>
        <v>9800811</v>
      </c>
      <c r="X49" s="173">
        <f>IF(F25=F48,0,X25-X48)</f>
        <v>3309005</v>
      </c>
      <c r="Y49" s="173">
        <f t="shared" si="10"/>
        <v>6491806</v>
      </c>
      <c r="Z49" s="174">
        <f>+IF(X49&lt;&gt;0,+(Y49/X49)*100,0)</f>
        <v>196.18604384097333</v>
      </c>
      <c r="AA49" s="171">
        <f>+AA25-AA48</f>
        <v>654870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4270357</v>
      </c>
      <c r="D13" s="155">
        <v>0</v>
      </c>
      <c r="E13" s="156">
        <v>1160000</v>
      </c>
      <c r="F13" s="60">
        <v>2160000</v>
      </c>
      <c r="G13" s="60">
        <v>54699</v>
      </c>
      <c r="H13" s="60">
        <v>80050</v>
      </c>
      <c r="I13" s="60">
        <v>219506</v>
      </c>
      <c r="J13" s="60">
        <v>354255</v>
      </c>
      <c r="K13" s="60">
        <v>321556</v>
      </c>
      <c r="L13" s="60">
        <v>423157</v>
      </c>
      <c r="M13" s="60">
        <v>95911</v>
      </c>
      <c r="N13" s="60">
        <v>840624</v>
      </c>
      <c r="O13" s="60">
        <v>118748</v>
      </c>
      <c r="P13" s="60">
        <v>0</v>
      </c>
      <c r="Q13" s="60">
        <v>400555</v>
      </c>
      <c r="R13" s="60">
        <v>519303</v>
      </c>
      <c r="S13" s="60">
        <v>109444</v>
      </c>
      <c r="T13" s="60">
        <v>91755</v>
      </c>
      <c r="U13" s="60">
        <v>105139</v>
      </c>
      <c r="V13" s="60">
        <v>306338</v>
      </c>
      <c r="W13" s="60">
        <v>2020520</v>
      </c>
      <c r="X13" s="60">
        <v>1160000</v>
      </c>
      <c r="Y13" s="60">
        <v>860520</v>
      </c>
      <c r="Z13" s="140">
        <v>74.18</v>
      </c>
      <c r="AA13" s="155">
        <v>2160000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5198</v>
      </c>
      <c r="P14" s="60">
        <v>0</v>
      </c>
      <c r="Q14" s="60">
        <v>0</v>
      </c>
      <c r="R14" s="60">
        <v>5198</v>
      </c>
      <c r="S14" s="60">
        <v>0</v>
      </c>
      <c r="T14" s="60">
        <v>0</v>
      </c>
      <c r="U14" s="60">
        <v>0</v>
      </c>
      <c r="V14" s="60">
        <v>0</v>
      </c>
      <c r="W14" s="60">
        <v>5198</v>
      </c>
      <c r="X14" s="60"/>
      <c r="Y14" s="60">
        <v>5198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2020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174019151</v>
      </c>
      <c r="D19" s="155">
        <v>0</v>
      </c>
      <c r="E19" s="156">
        <v>172198600</v>
      </c>
      <c r="F19" s="60">
        <v>174198600</v>
      </c>
      <c r="G19" s="60">
        <v>70550000</v>
      </c>
      <c r="H19" s="60">
        <v>0</v>
      </c>
      <c r="I19" s="60">
        <v>0</v>
      </c>
      <c r="J19" s="60">
        <v>70550000</v>
      </c>
      <c r="K19" s="60">
        <v>0</v>
      </c>
      <c r="L19" s="60">
        <v>1620000</v>
      </c>
      <c r="M19" s="60">
        <v>6920000</v>
      </c>
      <c r="N19" s="60">
        <v>8540000</v>
      </c>
      <c r="O19" s="60">
        <v>1653000</v>
      </c>
      <c r="P19" s="60">
        <v>0</v>
      </c>
      <c r="Q19" s="60">
        <v>42329000</v>
      </c>
      <c r="R19" s="60">
        <v>43982000</v>
      </c>
      <c r="S19" s="60">
        <v>1072200</v>
      </c>
      <c r="T19" s="60">
        <v>0</v>
      </c>
      <c r="U19" s="60">
        <v>0</v>
      </c>
      <c r="V19" s="60">
        <v>1072200</v>
      </c>
      <c r="W19" s="60">
        <v>124144200</v>
      </c>
      <c r="X19" s="60">
        <v>172198600</v>
      </c>
      <c r="Y19" s="60">
        <v>-48054400</v>
      </c>
      <c r="Z19" s="140">
        <v>-27.91</v>
      </c>
      <c r="AA19" s="155">
        <v>174198600</v>
      </c>
    </row>
    <row r="20" spans="1:27" ht="12.75">
      <c r="A20" s="181" t="s">
        <v>35</v>
      </c>
      <c r="B20" s="185"/>
      <c r="C20" s="155">
        <v>7227097</v>
      </c>
      <c r="D20" s="155">
        <v>0</v>
      </c>
      <c r="E20" s="156">
        <v>37000</v>
      </c>
      <c r="F20" s="54">
        <v>37000</v>
      </c>
      <c r="G20" s="54">
        <v>2632</v>
      </c>
      <c r="H20" s="54">
        <v>0</v>
      </c>
      <c r="I20" s="54">
        <v>0</v>
      </c>
      <c r="J20" s="54">
        <v>2632</v>
      </c>
      <c r="K20" s="54">
        <v>0</v>
      </c>
      <c r="L20" s="54">
        <v>23000</v>
      </c>
      <c r="M20" s="54">
        <v>0</v>
      </c>
      <c r="N20" s="54">
        <v>23000</v>
      </c>
      <c r="O20" s="54">
        <v>0</v>
      </c>
      <c r="P20" s="54">
        <v>-24506</v>
      </c>
      <c r="Q20" s="54">
        <v>4256</v>
      </c>
      <c r="R20" s="54">
        <v>-20250</v>
      </c>
      <c r="S20" s="54">
        <v>34704</v>
      </c>
      <c r="T20" s="54">
        <v>0</v>
      </c>
      <c r="U20" s="54">
        <v>0</v>
      </c>
      <c r="V20" s="54">
        <v>34704</v>
      </c>
      <c r="W20" s="54">
        <v>40086</v>
      </c>
      <c r="X20" s="54">
        <v>37000</v>
      </c>
      <c r="Y20" s="54">
        <v>3086</v>
      </c>
      <c r="Z20" s="184">
        <v>8.34</v>
      </c>
      <c r="AA20" s="130">
        <v>37000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38993</v>
      </c>
      <c r="Q21" s="60">
        <v>0</v>
      </c>
      <c r="R21" s="60">
        <v>38993</v>
      </c>
      <c r="S21" s="60">
        <v>17270</v>
      </c>
      <c r="T21" s="60">
        <v>0</v>
      </c>
      <c r="U21" s="60">
        <v>0</v>
      </c>
      <c r="V21" s="60">
        <v>17270</v>
      </c>
      <c r="W21" s="82">
        <v>56263</v>
      </c>
      <c r="X21" s="60"/>
      <c r="Y21" s="60">
        <v>56263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185518625</v>
      </c>
      <c r="D22" s="188">
        <f>SUM(D5:D21)</f>
        <v>0</v>
      </c>
      <c r="E22" s="189">
        <f t="shared" si="0"/>
        <v>173395600</v>
      </c>
      <c r="F22" s="190">
        <f t="shared" si="0"/>
        <v>176395600</v>
      </c>
      <c r="G22" s="190">
        <f t="shared" si="0"/>
        <v>70607331</v>
      </c>
      <c r="H22" s="190">
        <f t="shared" si="0"/>
        <v>80050</v>
      </c>
      <c r="I22" s="190">
        <f t="shared" si="0"/>
        <v>219506</v>
      </c>
      <c r="J22" s="190">
        <f t="shared" si="0"/>
        <v>70906887</v>
      </c>
      <c r="K22" s="190">
        <f t="shared" si="0"/>
        <v>321556</v>
      </c>
      <c r="L22" s="190">
        <f t="shared" si="0"/>
        <v>2066157</v>
      </c>
      <c r="M22" s="190">
        <f t="shared" si="0"/>
        <v>7015911</v>
      </c>
      <c r="N22" s="190">
        <f t="shared" si="0"/>
        <v>9403624</v>
      </c>
      <c r="O22" s="190">
        <f t="shared" si="0"/>
        <v>1776946</v>
      </c>
      <c r="P22" s="190">
        <f t="shared" si="0"/>
        <v>14487</v>
      </c>
      <c r="Q22" s="190">
        <f t="shared" si="0"/>
        <v>42733811</v>
      </c>
      <c r="R22" s="190">
        <f t="shared" si="0"/>
        <v>44525244</v>
      </c>
      <c r="S22" s="190">
        <f t="shared" si="0"/>
        <v>1233618</v>
      </c>
      <c r="T22" s="190">
        <f t="shared" si="0"/>
        <v>91755</v>
      </c>
      <c r="U22" s="190">
        <f t="shared" si="0"/>
        <v>105139</v>
      </c>
      <c r="V22" s="190">
        <f t="shared" si="0"/>
        <v>1430512</v>
      </c>
      <c r="W22" s="190">
        <f t="shared" si="0"/>
        <v>126266267</v>
      </c>
      <c r="X22" s="190">
        <f t="shared" si="0"/>
        <v>173395600</v>
      </c>
      <c r="Y22" s="190">
        <f t="shared" si="0"/>
        <v>-47129333</v>
      </c>
      <c r="Z22" s="191">
        <f>+IF(X22&lt;&gt;0,+(Y22/X22)*100,0)</f>
        <v>-27.180235830666984</v>
      </c>
      <c r="AA22" s="188">
        <f>SUM(AA5:AA21)</f>
        <v>176395600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75900515</v>
      </c>
      <c r="D25" s="155">
        <v>0</v>
      </c>
      <c r="E25" s="156">
        <v>78228484</v>
      </c>
      <c r="F25" s="60">
        <v>80902484</v>
      </c>
      <c r="G25" s="60">
        <v>6515346</v>
      </c>
      <c r="H25" s="60">
        <v>6463007</v>
      </c>
      <c r="I25" s="60">
        <v>6530103</v>
      </c>
      <c r="J25" s="60">
        <v>19508456</v>
      </c>
      <c r="K25" s="60">
        <v>7122056</v>
      </c>
      <c r="L25" s="60">
        <v>6207153</v>
      </c>
      <c r="M25" s="60">
        <v>6666356</v>
      </c>
      <c r="N25" s="60">
        <v>19995565</v>
      </c>
      <c r="O25" s="60">
        <v>6826020</v>
      </c>
      <c r="P25" s="60">
        <v>6500996</v>
      </c>
      <c r="Q25" s="60">
        <v>6769008</v>
      </c>
      <c r="R25" s="60">
        <v>20096024</v>
      </c>
      <c r="S25" s="60">
        <v>6829187</v>
      </c>
      <c r="T25" s="60">
        <v>7004291</v>
      </c>
      <c r="U25" s="60">
        <v>6469077</v>
      </c>
      <c r="V25" s="60">
        <v>20302555</v>
      </c>
      <c r="W25" s="60">
        <v>79902600</v>
      </c>
      <c r="X25" s="60">
        <v>78228484</v>
      </c>
      <c r="Y25" s="60">
        <v>1674116</v>
      </c>
      <c r="Z25" s="140">
        <v>2.14</v>
      </c>
      <c r="AA25" s="155">
        <v>80902484</v>
      </c>
    </row>
    <row r="26" spans="1:27" ht="12.75">
      <c r="A26" s="183" t="s">
        <v>38</v>
      </c>
      <c r="B26" s="182"/>
      <c r="C26" s="155">
        <v>8966268</v>
      </c>
      <c r="D26" s="155">
        <v>0</v>
      </c>
      <c r="E26" s="156">
        <v>9162865</v>
      </c>
      <c r="F26" s="60">
        <v>8137000</v>
      </c>
      <c r="G26" s="60">
        <v>611803</v>
      </c>
      <c r="H26" s="60">
        <v>480018</v>
      </c>
      <c r="I26" s="60">
        <v>487821</v>
      </c>
      <c r="J26" s="60">
        <v>1579642</v>
      </c>
      <c r="K26" s="60">
        <v>632956</v>
      </c>
      <c r="L26" s="60">
        <v>640605</v>
      </c>
      <c r="M26" s="60">
        <v>703796</v>
      </c>
      <c r="N26" s="60">
        <v>1977357</v>
      </c>
      <c r="O26" s="60">
        <v>660653</v>
      </c>
      <c r="P26" s="60">
        <v>751956</v>
      </c>
      <c r="Q26" s="60">
        <v>966577</v>
      </c>
      <c r="R26" s="60">
        <v>2379186</v>
      </c>
      <c r="S26" s="60">
        <v>730896</v>
      </c>
      <c r="T26" s="60">
        <v>706650</v>
      </c>
      <c r="U26" s="60">
        <v>750802</v>
      </c>
      <c r="V26" s="60">
        <v>2188348</v>
      </c>
      <c r="W26" s="60">
        <v>8124533</v>
      </c>
      <c r="X26" s="60">
        <v>9162865</v>
      </c>
      <c r="Y26" s="60">
        <v>-1038332</v>
      </c>
      <c r="Z26" s="140">
        <v>-11.33</v>
      </c>
      <c r="AA26" s="155">
        <v>8137000</v>
      </c>
    </row>
    <row r="27" spans="1:27" ht="12.75">
      <c r="A27" s="183" t="s">
        <v>118</v>
      </c>
      <c r="B27" s="182"/>
      <c r="C27" s="155">
        <v>65165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4165653</v>
      </c>
      <c r="D28" s="155">
        <v>0</v>
      </c>
      <c r="E28" s="156">
        <v>3050000</v>
      </c>
      <c r="F28" s="60">
        <v>3050000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2601214</v>
      </c>
      <c r="Q28" s="60">
        <v>0</v>
      </c>
      <c r="R28" s="60">
        <v>2601214</v>
      </c>
      <c r="S28" s="60">
        <v>0</v>
      </c>
      <c r="T28" s="60">
        <v>973242</v>
      </c>
      <c r="U28" s="60">
        <v>0</v>
      </c>
      <c r="V28" s="60">
        <v>973242</v>
      </c>
      <c r="W28" s="60">
        <v>3574456</v>
      </c>
      <c r="X28" s="60">
        <v>3050000</v>
      </c>
      <c r="Y28" s="60">
        <v>524456</v>
      </c>
      <c r="Z28" s="140">
        <v>17.2</v>
      </c>
      <c r="AA28" s="155">
        <v>3050000</v>
      </c>
    </row>
    <row r="29" spans="1:27" ht="12.75">
      <c r="A29" s="183" t="s">
        <v>40</v>
      </c>
      <c r="B29" s="182"/>
      <c r="C29" s="155">
        <v>401492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1289417</v>
      </c>
      <c r="D31" s="155">
        <v>0</v>
      </c>
      <c r="E31" s="156">
        <v>1107000</v>
      </c>
      <c r="F31" s="60">
        <v>1537000</v>
      </c>
      <c r="G31" s="60">
        <v>1080</v>
      </c>
      <c r="H31" s="60">
        <v>5160</v>
      </c>
      <c r="I31" s="60">
        <v>40048</v>
      </c>
      <c r="J31" s="60">
        <v>46288</v>
      </c>
      <c r="K31" s="60">
        <v>1091</v>
      </c>
      <c r="L31" s="60">
        <v>108948</v>
      </c>
      <c r="M31" s="60">
        <v>39156</v>
      </c>
      <c r="N31" s="60">
        <v>149195</v>
      </c>
      <c r="O31" s="60">
        <v>15348</v>
      </c>
      <c r="P31" s="60">
        <v>172995</v>
      </c>
      <c r="Q31" s="60">
        <v>8781</v>
      </c>
      <c r="R31" s="60">
        <v>197124</v>
      </c>
      <c r="S31" s="60">
        <v>59426</v>
      </c>
      <c r="T31" s="60">
        <v>113912</v>
      </c>
      <c r="U31" s="60">
        <v>220157</v>
      </c>
      <c r="V31" s="60">
        <v>393495</v>
      </c>
      <c r="W31" s="60">
        <v>786102</v>
      </c>
      <c r="X31" s="60">
        <v>1107000</v>
      </c>
      <c r="Y31" s="60">
        <v>-320898</v>
      </c>
      <c r="Z31" s="140">
        <v>-28.99</v>
      </c>
      <c r="AA31" s="155">
        <v>1537000</v>
      </c>
    </row>
    <row r="32" spans="1:27" ht="12.75">
      <c r="A32" s="183" t="s">
        <v>121</v>
      </c>
      <c r="B32" s="182"/>
      <c r="C32" s="155">
        <v>2594670</v>
      </c>
      <c r="D32" s="155">
        <v>0</v>
      </c>
      <c r="E32" s="156">
        <v>3373753</v>
      </c>
      <c r="F32" s="60">
        <v>3413753</v>
      </c>
      <c r="G32" s="60">
        <v>50244</v>
      </c>
      <c r="H32" s="60">
        <v>50245</v>
      </c>
      <c r="I32" s="60">
        <v>68224</v>
      </c>
      <c r="J32" s="60">
        <v>168713</v>
      </c>
      <c r="K32" s="60">
        <v>50244</v>
      </c>
      <c r="L32" s="60">
        <v>509409</v>
      </c>
      <c r="M32" s="60">
        <v>296797</v>
      </c>
      <c r="N32" s="60">
        <v>856450</v>
      </c>
      <c r="O32" s="60">
        <v>162241</v>
      </c>
      <c r="P32" s="60">
        <v>241816</v>
      </c>
      <c r="Q32" s="60">
        <v>273024</v>
      </c>
      <c r="R32" s="60">
        <v>677081</v>
      </c>
      <c r="S32" s="60">
        <v>84688</v>
      </c>
      <c r="T32" s="60">
        <v>229890</v>
      </c>
      <c r="U32" s="60">
        <v>377661</v>
      </c>
      <c r="V32" s="60">
        <v>692239</v>
      </c>
      <c r="W32" s="60">
        <v>2394483</v>
      </c>
      <c r="X32" s="60">
        <v>3373753</v>
      </c>
      <c r="Y32" s="60">
        <v>-979270</v>
      </c>
      <c r="Z32" s="140">
        <v>-29.03</v>
      </c>
      <c r="AA32" s="155">
        <v>3413753</v>
      </c>
    </row>
    <row r="33" spans="1:27" ht="12.75">
      <c r="A33" s="183" t="s">
        <v>42</v>
      </c>
      <c r="B33" s="182"/>
      <c r="C33" s="155">
        <v>145448261</v>
      </c>
      <c r="D33" s="155">
        <v>0</v>
      </c>
      <c r="E33" s="156">
        <v>49363818</v>
      </c>
      <c r="F33" s="60">
        <v>50565818</v>
      </c>
      <c r="G33" s="60">
        <v>1413894</v>
      </c>
      <c r="H33" s="60">
        <v>2160514</v>
      </c>
      <c r="I33" s="60">
        <v>1991045</v>
      </c>
      <c r="J33" s="60">
        <v>5565453</v>
      </c>
      <c r="K33" s="60">
        <v>5736723</v>
      </c>
      <c r="L33" s="60">
        <v>5691214</v>
      </c>
      <c r="M33" s="60">
        <v>5285067</v>
      </c>
      <c r="N33" s="60">
        <v>16713004</v>
      </c>
      <c r="O33" s="60">
        <v>1184576</v>
      </c>
      <c r="P33" s="60">
        <v>4701748</v>
      </c>
      <c r="Q33" s="60">
        <v>2486772</v>
      </c>
      <c r="R33" s="60">
        <v>8373096</v>
      </c>
      <c r="S33" s="60">
        <v>6987236</v>
      </c>
      <c r="T33" s="60">
        <v>4232281</v>
      </c>
      <c r="U33" s="60">
        <v>4417834</v>
      </c>
      <c r="V33" s="60">
        <v>15637351</v>
      </c>
      <c r="W33" s="60">
        <v>46288904</v>
      </c>
      <c r="X33" s="60">
        <v>49363818</v>
      </c>
      <c r="Y33" s="60">
        <v>-3074914</v>
      </c>
      <c r="Z33" s="140">
        <v>-6.23</v>
      </c>
      <c r="AA33" s="155">
        <v>50565818</v>
      </c>
    </row>
    <row r="34" spans="1:27" ht="12.75">
      <c r="A34" s="183" t="s">
        <v>43</v>
      </c>
      <c r="B34" s="182"/>
      <c r="C34" s="155">
        <v>47512643</v>
      </c>
      <c r="D34" s="155">
        <v>0</v>
      </c>
      <c r="E34" s="156">
        <v>27922675</v>
      </c>
      <c r="F34" s="60">
        <v>30256675</v>
      </c>
      <c r="G34" s="60">
        <v>1781353</v>
      </c>
      <c r="H34" s="60">
        <v>996240</v>
      </c>
      <c r="I34" s="60">
        <v>2679590</v>
      </c>
      <c r="J34" s="60">
        <v>5457183</v>
      </c>
      <c r="K34" s="60">
        <v>4063854</v>
      </c>
      <c r="L34" s="60">
        <v>2398745</v>
      </c>
      <c r="M34" s="60">
        <v>2719532</v>
      </c>
      <c r="N34" s="60">
        <v>9182131</v>
      </c>
      <c r="O34" s="60">
        <v>2120244</v>
      </c>
      <c r="P34" s="60">
        <v>51497</v>
      </c>
      <c r="Q34" s="60">
        <v>2636655</v>
      </c>
      <c r="R34" s="60">
        <v>4808396</v>
      </c>
      <c r="S34" s="60">
        <v>2495956</v>
      </c>
      <c r="T34" s="60">
        <v>1995171</v>
      </c>
      <c r="U34" s="60">
        <v>2097594</v>
      </c>
      <c r="V34" s="60">
        <v>6588721</v>
      </c>
      <c r="W34" s="60">
        <v>26036431</v>
      </c>
      <c r="X34" s="60">
        <v>27922675</v>
      </c>
      <c r="Y34" s="60">
        <v>-1886244</v>
      </c>
      <c r="Z34" s="140">
        <v>-6.76</v>
      </c>
      <c r="AA34" s="155">
        <v>30256675</v>
      </c>
    </row>
    <row r="35" spans="1:27" ht="12.75">
      <c r="A35" s="181" t="s">
        <v>122</v>
      </c>
      <c r="B35" s="185"/>
      <c r="C35" s="155">
        <v>8300</v>
      </c>
      <c r="D35" s="155">
        <v>0</v>
      </c>
      <c r="E35" s="156">
        <v>120000</v>
      </c>
      <c r="F35" s="60">
        <v>120000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120000</v>
      </c>
      <c r="Y35" s="60">
        <v>-120000</v>
      </c>
      <c r="Z35" s="140">
        <v>-100</v>
      </c>
      <c r="AA35" s="155">
        <v>120000</v>
      </c>
    </row>
    <row r="36" spans="1:27" ht="12.75">
      <c r="A36" s="193" t="s">
        <v>44</v>
      </c>
      <c r="B36" s="187"/>
      <c r="C36" s="188">
        <f aca="true" t="shared" si="1" ref="C36:Y36">SUM(C25:C35)</f>
        <v>286352384</v>
      </c>
      <c r="D36" s="188">
        <f>SUM(D25:D35)</f>
        <v>0</v>
      </c>
      <c r="E36" s="189">
        <f t="shared" si="1"/>
        <v>172328595</v>
      </c>
      <c r="F36" s="190">
        <f t="shared" si="1"/>
        <v>177982730</v>
      </c>
      <c r="G36" s="190">
        <f t="shared" si="1"/>
        <v>10373720</v>
      </c>
      <c r="H36" s="190">
        <f t="shared" si="1"/>
        <v>10155184</v>
      </c>
      <c r="I36" s="190">
        <f t="shared" si="1"/>
        <v>11796831</v>
      </c>
      <c r="J36" s="190">
        <f t="shared" si="1"/>
        <v>32325735</v>
      </c>
      <c r="K36" s="190">
        <f t="shared" si="1"/>
        <v>17606924</v>
      </c>
      <c r="L36" s="190">
        <f t="shared" si="1"/>
        <v>15556074</v>
      </c>
      <c r="M36" s="190">
        <f t="shared" si="1"/>
        <v>15710704</v>
      </c>
      <c r="N36" s="190">
        <f t="shared" si="1"/>
        <v>48873702</v>
      </c>
      <c r="O36" s="190">
        <f t="shared" si="1"/>
        <v>10969082</v>
      </c>
      <c r="P36" s="190">
        <f t="shared" si="1"/>
        <v>15022222</v>
      </c>
      <c r="Q36" s="190">
        <f t="shared" si="1"/>
        <v>13140817</v>
      </c>
      <c r="R36" s="190">
        <f t="shared" si="1"/>
        <v>39132121</v>
      </c>
      <c r="S36" s="190">
        <f t="shared" si="1"/>
        <v>17187389</v>
      </c>
      <c r="T36" s="190">
        <f t="shared" si="1"/>
        <v>15255437</v>
      </c>
      <c r="U36" s="190">
        <f t="shared" si="1"/>
        <v>14333125</v>
      </c>
      <c r="V36" s="190">
        <f t="shared" si="1"/>
        <v>46775951</v>
      </c>
      <c r="W36" s="190">
        <f t="shared" si="1"/>
        <v>167107509</v>
      </c>
      <c r="X36" s="190">
        <f t="shared" si="1"/>
        <v>172328595</v>
      </c>
      <c r="Y36" s="190">
        <f t="shared" si="1"/>
        <v>-5221086</v>
      </c>
      <c r="Z36" s="191">
        <f>+IF(X36&lt;&gt;0,+(Y36/X36)*100,0)</f>
        <v>-3.0297270165755137</v>
      </c>
      <c r="AA36" s="188">
        <f>SUM(AA25:AA35)</f>
        <v>177982730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-100833759</v>
      </c>
      <c r="D38" s="199">
        <f>+D22-D36</f>
        <v>0</v>
      </c>
      <c r="E38" s="200">
        <f t="shared" si="2"/>
        <v>1067005</v>
      </c>
      <c r="F38" s="106">
        <f t="shared" si="2"/>
        <v>-1587130</v>
      </c>
      <c r="G38" s="106">
        <f t="shared" si="2"/>
        <v>60233611</v>
      </c>
      <c r="H38" s="106">
        <f t="shared" si="2"/>
        <v>-10075134</v>
      </c>
      <c r="I38" s="106">
        <f t="shared" si="2"/>
        <v>-11577325</v>
      </c>
      <c r="J38" s="106">
        <f t="shared" si="2"/>
        <v>38581152</v>
      </c>
      <c r="K38" s="106">
        <f t="shared" si="2"/>
        <v>-17285368</v>
      </c>
      <c r="L38" s="106">
        <f t="shared" si="2"/>
        <v>-13489917</v>
      </c>
      <c r="M38" s="106">
        <f t="shared" si="2"/>
        <v>-8694793</v>
      </c>
      <c r="N38" s="106">
        <f t="shared" si="2"/>
        <v>-39470078</v>
      </c>
      <c r="O38" s="106">
        <f t="shared" si="2"/>
        <v>-9192136</v>
      </c>
      <c r="P38" s="106">
        <f t="shared" si="2"/>
        <v>-15007735</v>
      </c>
      <c r="Q38" s="106">
        <f t="shared" si="2"/>
        <v>29592994</v>
      </c>
      <c r="R38" s="106">
        <f t="shared" si="2"/>
        <v>5393123</v>
      </c>
      <c r="S38" s="106">
        <f t="shared" si="2"/>
        <v>-15953771</v>
      </c>
      <c r="T38" s="106">
        <f t="shared" si="2"/>
        <v>-15163682</v>
      </c>
      <c r="U38" s="106">
        <f t="shared" si="2"/>
        <v>-14227986</v>
      </c>
      <c r="V38" s="106">
        <f t="shared" si="2"/>
        <v>-45345439</v>
      </c>
      <c r="W38" s="106">
        <f t="shared" si="2"/>
        <v>-40841242</v>
      </c>
      <c r="X38" s="106">
        <f>IF(F22=F36,0,X22-X36)</f>
        <v>1067005</v>
      </c>
      <c r="Y38" s="106">
        <f t="shared" si="2"/>
        <v>-41908247</v>
      </c>
      <c r="Z38" s="201">
        <f>+IF(X38&lt;&gt;0,+(Y38/X38)*100,0)</f>
        <v>-3927.652354018959</v>
      </c>
      <c r="AA38" s="199">
        <f>+AA22-AA36</f>
        <v>-1587130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2242000</v>
      </c>
      <c r="F39" s="60">
        <v>2242000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1200000</v>
      </c>
      <c r="M39" s="60">
        <v>49442053</v>
      </c>
      <c r="N39" s="60">
        <v>50642053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50642053</v>
      </c>
      <c r="X39" s="60">
        <v>2242000</v>
      </c>
      <c r="Y39" s="60">
        <v>48400053</v>
      </c>
      <c r="Z39" s="140">
        <v>2158.79</v>
      </c>
      <c r="AA39" s="155">
        <v>2242000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-100833759</v>
      </c>
      <c r="D42" s="206">
        <f>SUM(D38:D41)</f>
        <v>0</v>
      </c>
      <c r="E42" s="207">
        <f t="shared" si="3"/>
        <v>3309005</v>
      </c>
      <c r="F42" s="88">
        <f t="shared" si="3"/>
        <v>654870</v>
      </c>
      <c r="G42" s="88">
        <f t="shared" si="3"/>
        <v>60233611</v>
      </c>
      <c r="H42" s="88">
        <f t="shared" si="3"/>
        <v>-10075134</v>
      </c>
      <c r="I42" s="88">
        <f t="shared" si="3"/>
        <v>-11577325</v>
      </c>
      <c r="J42" s="88">
        <f t="shared" si="3"/>
        <v>38581152</v>
      </c>
      <c r="K42" s="88">
        <f t="shared" si="3"/>
        <v>-17285368</v>
      </c>
      <c r="L42" s="88">
        <f t="shared" si="3"/>
        <v>-12289917</v>
      </c>
      <c r="M42" s="88">
        <f t="shared" si="3"/>
        <v>40747260</v>
      </c>
      <c r="N42" s="88">
        <f t="shared" si="3"/>
        <v>11171975</v>
      </c>
      <c r="O42" s="88">
        <f t="shared" si="3"/>
        <v>-9192136</v>
      </c>
      <c r="P42" s="88">
        <f t="shared" si="3"/>
        <v>-15007735</v>
      </c>
      <c r="Q42" s="88">
        <f t="shared" si="3"/>
        <v>29592994</v>
      </c>
      <c r="R42" s="88">
        <f t="shared" si="3"/>
        <v>5393123</v>
      </c>
      <c r="S42" s="88">
        <f t="shared" si="3"/>
        <v>-15953771</v>
      </c>
      <c r="T42" s="88">
        <f t="shared" si="3"/>
        <v>-15163682</v>
      </c>
      <c r="U42" s="88">
        <f t="shared" si="3"/>
        <v>-14227986</v>
      </c>
      <c r="V42" s="88">
        <f t="shared" si="3"/>
        <v>-45345439</v>
      </c>
      <c r="W42" s="88">
        <f t="shared" si="3"/>
        <v>9800811</v>
      </c>
      <c r="X42" s="88">
        <f t="shared" si="3"/>
        <v>3309005</v>
      </c>
      <c r="Y42" s="88">
        <f t="shared" si="3"/>
        <v>6491806</v>
      </c>
      <c r="Z42" s="208">
        <f>+IF(X42&lt;&gt;0,+(Y42/X42)*100,0)</f>
        <v>196.18604384097333</v>
      </c>
      <c r="AA42" s="206">
        <f>SUM(AA38:AA41)</f>
        <v>654870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-100833759</v>
      </c>
      <c r="D44" s="210">
        <f>+D42-D43</f>
        <v>0</v>
      </c>
      <c r="E44" s="211">
        <f t="shared" si="4"/>
        <v>3309005</v>
      </c>
      <c r="F44" s="77">
        <f t="shared" si="4"/>
        <v>654870</v>
      </c>
      <c r="G44" s="77">
        <f t="shared" si="4"/>
        <v>60233611</v>
      </c>
      <c r="H44" s="77">
        <f t="shared" si="4"/>
        <v>-10075134</v>
      </c>
      <c r="I44" s="77">
        <f t="shared" si="4"/>
        <v>-11577325</v>
      </c>
      <c r="J44" s="77">
        <f t="shared" si="4"/>
        <v>38581152</v>
      </c>
      <c r="K44" s="77">
        <f t="shared" si="4"/>
        <v>-17285368</v>
      </c>
      <c r="L44" s="77">
        <f t="shared" si="4"/>
        <v>-12289917</v>
      </c>
      <c r="M44" s="77">
        <f t="shared" si="4"/>
        <v>40747260</v>
      </c>
      <c r="N44" s="77">
        <f t="shared" si="4"/>
        <v>11171975</v>
      </c>
      <c r="O44" s="77">
        <f t="shared" si="4"/>
        <v>-9192136</v>
      </c>
      <c r="P44" s="77">
        <f t="shared" si="4"/>
        <v>-15007735</v>
      </c>
      <c r="Q44" s="77">
        <f t="shared" si="4"/>
        <v>29592994</v>
      </c>
      <c r="R44" s="77">
        <f t="shared" si="4"/>
        <v>5393123</v>
      </c>
      <c r="S44" s="77">
        <f t="shared" si="4"/>
        <v>-15953771</v>
      </c>
      <c r="T44" s="77">
        <f t="shared" si="4"/>
        <v>-15163682</v>
      </c>
      <c r="U44" s="77">
        <f t="shared" si="4"/>
        <v>-14227986</v>
      </c>
      <c r="V44" s="77">
        <f t="shared" si="4"/>
        <v>-45345439</v>
      </c>
      <c r="W44" s="77">
        <f t="shared" si="4"/>
        <v>9800811</v>
      </c>
      <c r="X44" s="77">
        <f t="shared" si="4"/>
        <v>3309005</v>
      </c>
      <c r="Y44" s="77">
        <f t="shared" si="4"/>
        <v>6491806</v>
      </c>
      <c r="Z44" s="212">
        <f>+IF(X44&lt;&gt;0,+(Y44/X44)*100,0)</f>
        <v>196.18604384097333</v>
      </c>
      <c r="AA44" s="210">
        <f>+AA42-AA43</f>
        <v>654870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-100833759</v>
      </c>
      <c r="D46" s="206">
        <f>SUM(D44:D45)</f>
        <v>0</v>
      </c>
      <c r="E46" s="207">
        <f t="shared" si="5"/>
        <v>3309005</v>
      </c>
      <c r="F46" s="88">
        <f t="shared" si="5"/>
        <v>654870</v>
      </c>
      <c r="G46" s="88">
        <f t="shared" si="5"/>
        <v>60233611</v>
      </c>
      <c r="H46" s="88">
        <f t="shared" si="5"/>
        <v>-10075134</v>
      </c>
      <c r="I46" s="88">
        <f t="shared" si="5"/>
        <v>-11577325</v>
      </c>
      <c r="J46" s="88">
        <f t="shared" si="5"/>
        <v>38581152</v>
      </c>
      <c r="K46" s="88">
        <f t="shared" si="5"/>
        <v>-17285368</v>
      </c>
      <c r="L46" s="88">
        <f t="shared" si="5"/>
        <v>-12289917</v>
      </c>
      <c r="M46" s="88">
        <f t="shared" si="5"/>
        <v>40747260</v>
      </c>
      <c r="N46" s="88">
        <f t="shared" si="5"/>
        <v>11171975</v>
      </c>
      <c r="O46" s="88">
        <f t="shared" si="5"/>
        <v>-9192136</v>
      </c>
      <c r="P46" s="88">
        <f t="shared" si="5"/>
        <v>-15007735</v>
      </c>
      <c r="Q46" s="88">
        <f t="shared" si="5"/>
        <v>29592994</v>
      </c>
      <c r="R46" s="88">
        <f t="shared" si="5"/>
        <v>5393123</v>
      </c>
      <c r="S46" s="88">
        <f t="shared" si="5"/>
        <v>-15953771</v>
      </c>
      <c r="T46" s="88">
        <f t="shared" si="5"/>
        <v>-15163682</v>
      </c>
      <c r="U46" s="88">
        <f t="shared" si="5"/>
        <v>-14227986</v>
      </c>
      <c r="V46" s="88">
        <f t="shared" si="5"/>
        <v>-45345439</v>
      </c>
      <c r="W46" s="88">
        <f t="shared" si="5"/>
        <v>9800811</v>
      </c>
      <c r="X46" s="88">
        <f t="shared" si="5"/>
        <v>3309005</v>
      </c>
      <c r="Y46" s="88">
        <f t="shared" si="5"/>
        <v>6491806</v>
      </c>
      <c r="Z46" s="208">
        <f>+IF(X46&lt;&gt;0,+(Y46/X46)*100,0)</f>
        <v>196.18604384097333</v>
      </c>
      <c r="AA46" s="206">
        <f>SUM(AA44:AA45)</f>
        <v>654870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-100833759</v>
      </c>
      <c r="D48" s="217">
        <f>SUM(D46:D47)</f>
        <v>0</v>
      </c>
      <c r="E48" s="218">
        <f t="shared" si="6"/>
        <v>3309005</v>
      </c>
      <c r="F48" s="219">
        <f t="shared" si="6"/>
        <v>654870</v>
      </c>
      <c r="G48" s="219">
        <f t="shared" si="6"/>
        <v>60233611</v>
      </c>
      <c r="H48" s="220">
        <f t="shared" si="6"/>
        <v>-10075134</v>
      </c>
      <c r="I48" s="220">
        <f t="shared" si="6"/>
        <v>-11577325</v>
      </c>
      <c r="J48" s="220">
        <f t="shared" si="6"/>
        <v>38581152</v>
      </c>
      <c r="K48" s="220">
        <f t="shared" si="6"/>
        <v>-17285368</v>
      </c>
      <c r="L48" s="220">
        <f t="shared" si="6"/>
        <v>-12289917</v>
      </c>
      <c r="M48" s="219">
        <f t="shared" si="6"/>
        <v>40747260</v>
      </c>
      <c r="N48" s="219">
        <f t="shared" si="6"/>
        <v>11171975</v>
      </c>
      <c r="O48" s="220">
        <f t="shared" si="6"/>
        <v>-9192136</v>
      </c>
      <c r="P48" s="220">
        <f t="shared" si="6"/>
        <v>-15007735</v>
      </c>
      <c r="Q48" s="220">
        <f t="shared" si="6"/>
        <v>29592994</v>
      </c>
      <c r="R48" s="220">
        <f t="shared" si="6"/>
        <v>5393123</v>
      </c>
      <c r="S48" s="220">
        <f t="shared" si="6"/>
        <v>-15953771</v>
      </c>
      <c r="T48" s="219">
        <f t="shared" si="6"/>
        <v>-15163682</v>
      </c>
      <c r="U48" s="219">
        <f t="shared" si="6"/>
        <v>-14227986</v>
      </c>
      <c r="V48" s="220">
        <f t="shared" si="6"/>
        <v>-45345439</v>
      </c>
      <c r="W48" s="220">
        <f t="shared" si="6"/>
        <v>9800811</v>
      </c>
      <c r="X48" s="220">
        <f t="shared" si="6"/>
        <v>3309005</v>
      </c>
      <c r="Y48" s="220">
        <f t="shared" si="6"/>
        <v>6491806</v>
      </c>
      <c r="Z48" s="221">
        <f>+IF(X48&lt;&gt;0,+(Y48/X48)*100,0)</f>
        <v>196.18604384097333</v>
      </c>
      <c r="AA48" s="222">
        <f>SUM(AA46:AA47)</f>
        <v>654870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2238595</v>
      </c>
      <c r="D5" s="153">
        <f>SUM(D6:D8)</f>
        <v>0</v>
      </c>
      <c r="E5" s="154">
        <f t="shared" si="0"/>
        <v>3265000</v>
      </c>
      <c r="F5" s="100">
        <f t="shared" si="0"/>
        <v>3695000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223876</v>
      </c>
      <c r="U5" s="100">
        <f t="shared" si="0"/>
        <v>63922</v>
      </c>
      <c r="V5" s="100">
        <f t="shared" si="0"/>
        <v>287798</v>
      </c>
      <c r="W5" s="100">
        <f t="shared" si="0"/>
        <v>287798</v>
      </c>
      <c r="X5" s="100">
        <f t="shared" si="0"/>
        <v>3265000</v>
      </c>
      <c r="Y5" s="100">
        <f t="shared" si="0"/>
        <v>-2977202</v>
      </c>
      <c r="Z5" s="137">
        <f>+IF(X5&lt;&gt;0,+(Y5/X5)*100,0)</f>
        <v>-91.18535987748851</v>
      </c>
      <c r="AA5" s="153">
        <f>SUM(AA6:AA8)</f>
        <v>3695000</v>
      </c>
    </row>
    <row r="6" spans="1:27" ht="12.75">
      <c r="A6" s="138" t="s">
        <v>75</v>
      </c>
      <c r="B6" s="136"/>
      <c r="C6" s="155">
        <v>715794</v>
      </c>
      <c r="D6" s="155"/>
      <c r="E6" s="156">
        <v>185000</v>
      </c>
      <c r="F6" s="60">
        <v>545000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43545</v>
      </c>
      <c r="U6" s="60">
        <v>15725</v>
      </c>
      <c r="V6" s="60">
        <v>59270</v>
      </c>
      <c r="W6" s="60">
        <v>59270</v>
      </c>
      <c r="X6" s="60">
        <v>185000</v>
      </c>
      <c r="Y6" s="60">
        <v>-125730</v>
      </c>
      <c r="Z6" s="140">
        <v>-67.96</v>
      </c>
      <c r="AA6" s="62">
        <v>545000</v>
      </c>
    </row>
    <row r="7" spans="1:27" ht="12.75">
      <c r="A7" s="138" t="s">
        <v>76</v>
      </c>
      <c r="B7" s="136"/>
      <c r="C7" s="157">
        <v>976224</v>
      </c>
      <c r="D7" s="157"/>
      <c r="E7" s="158">
        <v>3020000</v>
      </c>
      <c r="F7" s="159">
        <v>3020000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>
        <v>100850</v>
      </c>
      <c r="U7" s="159">
        <v>3600</v>
      </c>
      <c r="V7" s="159">
        <v>104450</v>
      </c>
      <c r="W7" s="159">
        <v>104450</v>
      </c>
      <c r="X7" s="159">
        <v>3020000</v>
      </c>
      <c r="Y7" s="159">
        <v>-2915550</v>
      </c>
      <c r="Z7" s="141">
        <v>-96.54</v>
      </c>
      <c r="AA7" s="225">
        <v>3020000</v>
      </c>
    </row>
    <row r="8" spans="1:27" ht="12.75">
      <c r="A8" s="138" t="s">
        <v>77</v>
      </c>
      <c r="B8" s="136"/>
      <c r="C8" s="155">
        <v>546577</v>
      </c>
      <c r="D8" s="155"/>
      <c r="E8" s="156">
        <v>60000</v>
      </c>
      <c r="F8" s="60">
        <v>130000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>
        <v>79481</v>
      </c>
      <c r="U8" s="60">
        <v>44597</v>
      </c>
      <c r="V8" s="60">
        <v>124078</v>
      </c>
      <c r="W8" s="60">
        <v>124078</v>
      </c>
      <c r="X8" s="60">
        <v>60000</v>
      </c>
      <c r="Y8" s="60">
        <v>64078</v>
      </c>
      <c r="Z8" s="140">
        <v>106.8</v>
      </c>
      <c r="AA8" s="62">
        <v>130000</v>
      </c>
    </row>
    <row r="9" spans="1:27" ht="12.75">
      <c r="A9" s="135" t="s">
        <v>78</v>
      </c>
      <c r="B9" s="136"/>
      <c r="C9" s="153">
        <f aca="true" t="shared" si="1" ref="C9:Y9">SUM(C10:C14)</f>
        <v>1700500</v>
      </c>
      <c r="D9" s="153">
        <f>SUM(D10:D14)</f>
        <v>0</v>
      </c>
      <c r="E9" s="154">
        <f t="shared" si="1"/>
        <v>490000</v>
      </c>
      <c r="F9" s="100">
        <f t="shared" si="1"/>
        <v>940000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316103</v>
      </c>
      <c r="U9" s="100">
        <f t="shared" si="1"/>
        <v>181000</v>
      </c>
      <c r="V9" s="100">
        <f t="shared" si="1"/>
        <v>497103</v>
      </c>
      <c r="W9" s="100">
        <f t="shared" si="1"/>
        <v>497103</v>
      </c>
      <c r="X9" s="100">
        <f t="shared" si="1"/>
        <v>490000</v>
      </c>
      <c r="Y9" s="100">
        <f t="shared" si="1"/>
        <v>7103</v>
      </c>
      <c r="Z9" s="137">
        <f>+IF(X9&lt;&gt;0,+(Y9/X9)*100,0)</f>
        <v>1.4495918367346938</v>
      </c>
      <c r="AA9" s="102">
        <f>SUM(AA10:AA14)</f>
        <v>940000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1700500</v>
      </c>
      <c r="D12" s="155"/>
      <c r="E12" s="156">
        <v>490000</v>
      </c>
      <c r="F12" s="60">
        <v>940000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316103</v>
      </c>
      <c r="U12" s="60">
        <v>181000</v>
      </c>
      <c r="V12" s="60">
        <v>497103</v>
      </c>
      <c r="W12" s="60">
        <v>497103</v>
      </c>
      <c r="X12" s="60">
        <v>490000</v>
      </c>
      <c r="Y12" s="60">
        <v>7103</v>
      </c>
      <c r="Z12" s="140">
        <v>1.45</v>
      </c>
      <c r="AA12" s="62">
        <v>940000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170000</v>
      </c>
      <c r="F15" s="100">
        <f t="shared" si="2"/>
        <v>120000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15175</v>
      </c>
      <c r="U15" s="100">
        <f t="shared" si="2"/>
        <v>29304</v>
      </c>
      <c r="V15" s="100">
        <f t="shared" si="2"/>
        <v>44479</v>
      </c>
      <c r="W15" s="100">
        <f t="shared" si="2"/>
        <v>44479</v>
      </c>
      <c r="X15" s="100">
        <f t="shared" si="2"/>
        <v>170000</v>
      </c>
      <c r="Y15" s="100">
        <f t="shared" si="2"/>
        <v>-125521</v>
      </c>
      <c r="Z15" s="137">
        <f>+IF(X15&lt;&gt;0,+(Y15/X15)*100,0)</f>
        <v>-73.83588235294117</v>
      </c>
      <c r="AA15" s="102">
        <f>SUM(AA16:AA18)</f>
        <v>120000</v>
      </c>
    </row>
    <row r="16" spans="1:27" ht="12.75">
      <c r="A16" s="138" t="s">
        <v>85</v>
      </c>
      <c r="B16" s="136"/>
      <c r="C16" s="155"/>
      <c r="D16" s="155"/>
      <c r="E16" s="156">
        <v>30000</v>
      </c>
      <c r="F16" s="60">
        <v>30000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30000</v>
      </c>
      <c r="Y16" s="60">
        <v>-30000</v>
      </c>
      <c r="Z16" s="140">
        <v>-100</v>
      </c>
      <c r="AA16" s="62">
        <v>30000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>
        <v>140000</v>
      </c>
      <c r="F18" s="60">
        <v>90000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>
        <v>15175</v>
      </c>
      <c r="U18" s="60">
        <v>29304</v>
      </c>
      <c r="V18" s="60">
        <v>44479</v>
      </c>
      <c r="W18" s="60">
        <v>44479</v>
      </c>
      <c r="X18" s="60">
        <v>140000</v>
      </c>
      <c r="Y18" s="60">
        <v>-95521</v>
      </c>
      <c r="Z18" s="140">
        <v>-68.23</v>
      </c>
      <c r="AA18" s="62">
        <v>90000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3939095</v>
      </c>
      <c r="D25" s="217">
        <f>+D5+D9+D15+D19+D24</f>
        <v>0</v>
      </c>
      <c r="E25" s="230">
        <f t="shared" si="4"/>
        <v>3925000</v>
      </c>
      <c r="F25" s="219">
        <f t="shared" si="4"/>
        <v>4755000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555154</v>
      </c>
      <c r="U25" s="219">
        <f t="shared" si="4"/>
        <v>274226</v>
      </c>
      <c r="V25" s="219">
        <f t="shared" si="4"/>
        <v>829380</v>
      </c>
      <c r="W25" s="219">
        <f t="shared" si="4"/>
        <v>829380</v>
      </c>
      <c r="X25" s="219">
        <f t="shared" si="4"/>
        <v>3925000</v>
      </c>
      <c r="Y25" s="219">
        <f t="shared" si="4"/>
        <v>-3095620</v>
      </c>
      <c r="Z25" s="231">
        <f>+IF(X25&lt;&gt;0,+(Y25/X25)*100,0)</f>
        <v>-78.86929936305732</v>
      </c>
      <c r="AA25" s="232">
        <f>+AA5+AA9+AA15+AA19+AA24</f>
        <v>4755000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3925000</v>
      </c>
      <c r="F28" s="60">
        <v>1335000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3925000</v>
      </c>
      <c r="Y28" s="60">
        <v>-3925000</v>
      </c>
      <c r="Z28" s="140">
        <v>-100</v>
      </c>
      <c r="AA28" s="155">
        <v>1335000</v>
      </c>
    </row>
    <row r="29" spans="1:27" ht="12.75">
      <c r="A29" s="234" t="s">
        <v>134</v>
      </c>
      <c r="B29" s="136"/>
      <c r="C29" s="155"/>
      <c r="D29" s="155"/>
      <c r="E29" s="156"/>
      <c r="F29" s="60">
        <v>3420000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3420000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3925000</v>
      </c>
      <c r="F32" s="77">
        <f t="shared" si="5"/>
        <v>4755000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3925000</v>
      </c>
      <c r="Y32" s="77">
        <f t="shared" si="5"/>
        <v>-3925000</v>
      </c>
      <c r="Z32" s="212">
        <f>+IF(X32&lt;&gt;0,+(Y32/X32)*100,0)</f>
        <v>-100</v>
      </c>
      <c r="AA32" s="79">
        <f>SUM(AA28:AA31)</f>
        <v>4755000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3939104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>
        <v>555154</v>
      </c>
      <c r="U35" s="60">
        <v>274226</v>
      </c>
      <c r="V35" s="60">
        <v>829380</v>
      </c>
      <c r="W35" s="60">
        <v>829380</v>
      </c>
      <c r="X35" s="60"/>
      <c r="Y35" s="60">
        <v>829380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3939104</v>
      </c>
      <c r="D36" s="222">
        <f>SUM(D32:D35)</f>
        <v>0</v>
      </c>
      <c r="E36" s="218">
        <f t="shared" si="6"/>
        <v>3925000</v>
      </c>
      <c r="F36" s="220">
        <f t="shared" si="6"/>
        <v>4755000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555154</v>
      </c>
      <c r="U36" s="220">
        <f t="shared" si="6"/>
        <v>274226</v>
      </c>
      <c r="V36" s="220">
        <f t="shared" si="6"/>
        <v>829380</v>
      </c>
      <c r="W36" s="220">
        <f t="shared" si="6"/>
        <v>829380</v>
      </c>
      <c r="X36" s="220">
        <f t="shared" si="6"/>
        <v>3925000</v>
      </c>
      <c r="Y36" s="220">
        <f t="shared" si="6"/>
        <v>-3095620</v>
      </c>
      <c r="Z36" s="221">
        <f>+IF(X36&lt;&gt;0,+(Y36/X36)*100,0)</f>
        <v>-78.86929936305732</v>
      </c>
      <c r="AA36" s="239">
        <f>SUM(AA32:AA35)</f>
        <v>4755000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10717778</v>
      </c>
      <c r="D6" s="155"/>
      <c r="E6" s="59">
        <v>5000000</v>
      </c>
      <c r="F6" s="60">
        <v>5000000</v>
      </c>
      <c r="G6" s="60">
        <v>10721942</v>
      </c>
      <c r="H6" s="60">
        <v>3934717</v>
      </c>
      <c r="I6" s="60">
        <v>5423483</v>
      </c>
      <c r="J6" s="60">
        <v>5423483</v>
      </c>
      <c r="K6" s="60">
        <v>3628213</v>
      </c>
      <c r="L6" s="60">
        <v>301909</v>
      </c>
      <c r="M6" s="60">
        <v>12674770</v>
      </c>
      <c r="N6" s="60">
        <v>12674770</v>
      </c>
      <c r="O6" s="60">
        <v>6928084</v>
      </c>
      <c r="P6" s="60">
        <v>13135091</v>
      </c>
      <c r="Q6" s="60">
        <v>47913086</v>
      </c>
      <c r="R6" s="60">
        <v>47913086</v>
      </c>
      <c r="S6" s="60">
        <v>35229089</v>
      </c>
      <c r="T6" s="60"/>
      <c r="U6" s="60"/>
      <c r="V6" s="60">
        <v>35229089</v>
      </c>
      <c r="W6" s="60">
        <v>35229089</v>
      </c>
      <c r="X6" s="60">
        <v>5000000</v>
      </c>
      <c r="Y6" s="60">
        <v>30229089</v>
      </c>
      <c r="Z6" s="140">
        <v>604.58</v>
      </c>
      <c r="AA6" s="62">
        <v>5000000</v>
      </c>
    </row>
    <row r="7" spans="1:27" ht="12.75">
      <c r="A7" s="249" t="s">
        <v>144</v>
      </c>
      <c r="B7" s="182"/>
      <c r="C7" s="155"/>
      <c r="D7" s="155"/>
      <c r="E7" s="59">
        <v>8550000</v>
      </c>
      <c r="F7" s="60">
        <v>8550000</v>
      </c>
      <c r="G7" s="60"/>
      <c r="H7" s="60">
        <v>5000000</v>
      </c>
      <c r="I7" s="60">
        <v>15000000</v>
      </c>
      <c r="J7" s="60">
        <v>15000000</v>
      </c>
      <c r="K7" s="60">
        <v>15000000</v>
      </c>
      <c r="L7" s="60">
        <v>15000000</v>
      </c>
      <c r="M7" s="60">
        <v>30000000</v>
      </c>
      <c r="N7" s="60">
        <v>30000000</v>
      </c>
      <c r="O7" s="60">
        <v>5000000</v>
      </c>
      <c r="P7" s="60"/>
      <c r="Q7" s="60">
        <v>-15000000</v>
      </c>
      <c r="R7" s="60">
        <v>-15000000</v>
      </c>
      <c r="S7" s="60">
        <v>26000000</v>
      </c>
      <c r="T7" s="60"/>
      <c r="U7" s="60"/>
      <c r="V7" s="60">
        <v>26000000</v>
      </c>
      <c r="W7" s="60">
        <v>26000000</v>
      </c>
      <c r="X7" s="60">
        <v>8550000</v>
      </c>
      <c r="Y7" s="60">
        <v>17450000</v>
      </c>
      <c r="Z7" s="140">
        <v>204.09</v>
      </c>
      <c r="AA7" s="62">
        <v>8550000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12937889</v>
      </c>
      <c r="D9" s="155"/>
      <c r="E9" s="59">
        <v>9500000</v>
      </c>
      <c r="F9" s="60">
        <v>9500000</v>
      </c>
      <c r="G9" s="60">
        <v>7809702</v>
      </c>
      <c r="H9" s="60"/>
      <c r="I9" s="60">
        <v>67132</v>
      </c>
      <c r="J9" s="60">
        <v>67132</v>
      </c>
      <c r="K9" s="60">
        <v>500</v>
      </c>
      <c r="L9" s="60">
        <v>500</v>
      </c>
      <c r="M9" s="60"/>
      <c r="N9" s="60"/>
      <c r="O9" s="60"/>
      <c r="P9" s="60">
        <v>31935</v>
      </c>
      <c r="Q9" s="60"/>
      <c r="R9" s="60"/>
      <c r="S9" s="60">
        <v>-6854592</v>
      </c>
      <c r="T9" s="60"/>
      <c r="U9" s="60"/>
      <c r="V9" s="60">
        <v>-6854592</v>
      </c>
      <c r="W9" s="60">
        <v>-6854592</v>
      </c>
      <c r="X9" s="60">
        <v>9500000</v>
      </c>
      <c r="Y9" s="60">
        <v>-16354592</v>
      </c>
      <c r="Z9" s="140">
        <v>-172.15</v>
      </c>
      <c r="AA9" s="62">
        <v>9500000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23655667</v>
      </c>
      <c r="D12" s="168">
        <f>SUM(D6:D11)</f>
        <v>0</v>
      </c>
      <c r="E12" s="72">
        <f t="shared" si="0"/>
        <v>23050000</v>
      </c>
      <c r="F12" s="73">
        <f t="shared" si="0"/>
        <v>23050000</v>
      </c>
      <c r="G12" s="73">
        <f t="shared" si="0"/>
        <v>18531644</v>
      </c>
      <c r="H12" s="73">
        <f t="shared" si="0"/>
        <v>8934717</v>
      </c>
      <c r="I12" s="73">
        <f t="shared" si="0"/>
        <v>20490615</v>
      </c>
      <c r="J12" s="73">
        <f t="shared" si="0"/>
        <v>20490615</v>
      </c>
      <c r="K12" s="73">
        <f t="shared" si="0"/>
        <v>18628713</v>
      </c>
      <c r="L12" s="73">
        <f t="shared" si="0"/>
        <v>15302409</v>
      </c>
      <c r="M12" s="73">
        <f t="shared" si="0"/>
        <v>42674770</v>
      </c>
      <c r="N12" s="73">
        <f t="shared" si="0"/>
        <v>42674770</v>
      </c>
      <c r="O12" s="73">
        <f t="shared" si="0"/>
        <v>11928084</v>
      </c>
      <c r="P12" s="73">
        <f t="shared" si="0"/>
        <v>13167026</v>
      </c>
      <c r="Q12" s="73">
        <f t="shared" si="0"/>
        <v>32913086</v>
      </c>
      <c r="R12" s="73">
        <f t="shared" si="0"/>
        <v>32913086</v>
      </c>
      <c r="S12" s="73">
        <f t="shared" si="0"/>
        <v>54374497</v>
      </c>
      <c r="T12" s="73">
        <f t="shared" si="0"/>
        <v>0</v>
      </c>
      <c r="U12" s="73">
        <f t="shared" si="0"/>
        <v>0</v>
      </c>
      <c r="V12" s="73">
        <f t="shared" si="0"/>
        <v>54374497</v>
      </c>
      <c r="W12" s="73">
        <f t="shared" si="0"/>
        <v>54374497</v>
      </c>
      <c r="X12" s="73">
        <f t="shared" si="0"/>
        <v>23050000</v>
      </c>
      <c r="Y12" s="73">
        <f t="shared" si="0"/>
        <v>31324497</v>
      </c>
      <c r="Z12" s="170">
        <f>+IF(X12&lt;&gt;0,+(Y12/X12)*100,0)</f>
        <v>135.89803470715836</v>
      </c>
      <c r="AA12" s="74">
        <f>SUM(AA6:AA11)</f>
        <v>23050000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58631</v>
      </c>
      <c r="D16" s="155"/>
      <c r="E16" s="59">
        <v>65000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>
        <v>120</v>
      </c>
      <c r="F18" s="60">
        <v>65000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65000</v>
      </c>
      <c r="Y18" s="60">
        <v>-65000</v>
      </c>
      <c r="Z18" s="140">
        <v>-100</v>
      </c>
      <c r="AA18" s="62">
        <v>65000</v>
      </c>
    </row>
    <row r="19" spans="1:27" ht="12.75">
      <c r="A19" s="249" t="s">
        <v>154</v>
      </c>
      <c r="B19" s="182"/>
      <c r="C19" s="155">
        <v>16661450</v>
      </c>
      <c r="D19" s="155"/>
      <c r="E19" s="59">
        <v>66326974</v>
      </c>
      <c r="F19" s="60">
        <v>67427000</v>
      </c>
      <c r="G19" s="60"/>
      <c r="H19" s="60"/>
      <c r="I19" s="60"/>
      <c r="J19" s="60"/>
      <c r="K19" s="60"/>
      <c r="L19" s="60"/>
      <c r="M19" s="60"/>
      <c r="N19" s="60"/>
      <c r="O19" s="60"/>
      <c r="P19" s="60">
        <v>2414083</v>
      </c>
      <c r="Q19" s="60"/>
      <c r="R19" s="60"/>
      <c r="S19" s="60"/>
      <c r="T19" s="60"/>
      <c r="U19" s="60"/>
      <c r="V19" s="60"/>
      <c r="W19" s="60"/>
      <c r="X19" s="60">
        <v>67427000</v>
      </c>
      <c r="Y19" s="60">
        <v>-67427000</v>
      </c>
      <c r="Z19" s="140">
        <v>-100</v>
      </c>
      <c r="AA19" s="62">
        <v>67427000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449520</v>
      </c>
      <c r="D22" s="155"/>
      <c r="E22" s="59">
        <v>2530000</v>
      </c>
      <c r="F22" s="60">
        <v>2530000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2530000</v>
      </c>
      <c r="Y22" s="60">
        <v>-2530000</v>
      </c>
      <c r="Z22" s="140">
        <v>-100</v>
      </c>
      <c r="AA22" s="62">
        <v>2530000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17169601</v>
      </c>
      <c r="D24" s="168">
        <f>SUM(D15:D23)</f>
        <v>0</v>
      </c>
      <c r="E24" s="76">
        <f t="shared" si="1"/>
        <v>68922094</v>
      </c>
      <c r="F24" s="77">
        <f t="shared" si="1"/>
        <v>70022000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2414083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70022000</v>
      </c>
      <c r="Y24" s="77">
        <f t="shared" si="1"/>
        <v>-70022000</v>
      </c>
      <c r="Z24" s="212">
        <f>+IF(X24&lt;&gt;0,+(Y24/X24)*100,0)</f>
        <v>-100</v>
      </c>
      <c r="AA24" s="79">
        <f>SUM(AA15:AA23)</f>
        <v>70022000</v>
      </c>
    </row>
    <row r="25" spans="1:27" ht="12.75">
      <c r="A25" s="250" t="s">
        <v>159</v>
      </c>
      <c r="B25" s="251"/>
      <c r="C25" s="168">
        <f aca="true" t="shared" si="2" ref="C25:Y25">+C12+C24</f>
        <v>40825268</v>
      </c>
      <c r="D25" s="168">
        <f>+D12+D24</f>
        <v>0</v>
      </c>
      <c r="E25" s="72">
        <f t="shared" si="2"/>
        <v>91972094</v>
      </c>
      <c r="F25" s="73">
        <f t="shared" si="2"/>
        <v>93072000</v>
      </c>
      <c r="G25" s="73">
        <f t="shared" si="2"/>
        <v>18531644</v>
      </c>
      <c r="H25" s="73">
        <f t="shared" si="2"/>
        <v>8934717</v>
      </c>
      <c r="I25" s="73">
        <f t="shared" si="2"/>
        <v>20490615</v>
      </c>
      <c r="J25" s="73">
        <f t="shared" si="2"/>
        <v>20490615</v>
      </c>
      <c r="K25" s="73">
        <f t="shared" si="2"/>
        <v>18628713</v>
      </c>
      <c r="L25" s="73">
        <f t="shared" si="2"/>
        <v>15302409</v>
      </c>
      <c r="M25" s="73">
        <f t="shared" si="2"/>
        <v>42674770</v>
      </c>
      <c r="N25" s="73">
        <f t="shared" si="2"/>
        <v>42674770</v>
      </c>
      <c r="O25" s="73">
        <f t="shared" si="2"/>
        <v>11928084</v>
      </c>
      <c r="P25" s="73">
        <f t="shared" si="2"/>
        <v>15581109</v>
      </c>
      <c r="Q25" s="73">
        <f t="shared" si="2"/>
        <v>32913086</v>
      </c>
      <c r="R25" s="73">
        <f t="shared" si="2"/>
        <v>32913086</v>
      </c>
      <c r="S25" s="73">
        <f t="shared" si="2"/>
        <v>54374497</v>
      </c>
      <c r="T25" s="73">
        <f t="shared" si="2"/>
        <v>0</v>
      </c>
      <c r="U25" s="73">
        <f t="shared" si="2"/>
        <v>0</v>
      </c>
      <c r="V25" s="73">
        <f t="shared" si="2"/>
        <v>54374497</v>
      </c>
      <c r="W25" s="73">
        <f t="shared" si="2"/>
        <v>54374497</v>
      </c>
      <c r="X25" s="73">
        <f t="shared" si="2"/>
        <v>93072000</v>
      </c>
      <c r="Y25" s="73">
        <f t="shared" si="2"/>
        <v>-38697503</v>
      </c>
      <c r="Z25" s="170">
        <f>+IF(X25&lt;&gt;0,+(Y25/X25)*100,0)</f>
        <v>-41.57802883788895</v>
      </c>
      <c r="AA25" s="74">
        <f>+AA12+AA24</f>
        <v>93072000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644558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28687159</v>
      </c>
      <c r="D32" s="155"/>
      <c r="E32" s="59">
        <v>5000000</v>
      </c>
      <c r="F32" s="60">
        <v>5000000</v>
      </c>
      <c r="G32" s="60">
        <v>8154578</v>
      </c>
      <c r="H32" s="60">
        <v>-1221490</v>
      </c>
      <c r="I32" s="60">
        <v>8852932</v>
      </c>
      <c r="J32" s="60">
        <v>8852932</v>
      </c>
      <c r="K32" s="60">
        <v>1298958</v>
      </c>
      <c r="L32" s="60">
        <v>2845543</v>
      </c>
      <c r="M32" s="60">
        <v>1907566</v>
      </c>
      <c r="N32" s="60">
        <v>1907566</v>
      </c>
      <c r="O32" s="60">
        <v>2689910</v>
      </c>
      <c r="P32" s="60">
        <v>216754</v>
      </c>
      <c r="Q32" s="60">
        <v>3204090</v>
      </c>
      <c r="R32" s="60">
        <v>3204090</v>
      </c>
      <c r="S32" s="60">
        <v>3113945</v>
      </c>
      <c r="T32" s="60"/>
      <c r="U32" s="60"/>
      <c r="V32" s="60">
        <v>3113945</v>
      </c>
      <c r="W32" s="60">
        <v>3113945</v>
      </c>
      <c r="X32" s="60">
        <v>5000000</v>
      </c>
      <c r="Y32" s="60">
        <v>-1886055</v>
      </c>
      <c r="Z32" s="140">
        <v>-37.72</v>
      </c>
      <c r="AA32" s="62">
        <v>5000000</v>
      </c>
    </row>
    <row r="33" spans="1:27" ht="12.75">
      <c r="A33" s="249" t="s">
        <v>165</v>
      </c>
      <c r="B33" s="182"/>
      <c r="C33" s="155">
        <v>458058</v>
      </c>
      <c r="D33" s="155"/>
      <c r="E33" s="59">
        <v>3550000</v>
      </c>
      <c r="F33" s="60">
        <v>3550000</v>
      </c>
      <c r="G33" s="60">
        <v>3342</v>
      </c>
      <c r="H33" s="60">
        <v>80753</v>
      </c>
      <c r="I33" s="60">
        <v>60356</v>
      </c>
      <c r="J33" s="60">
        <v>60356</v>
      </c>
      <c r="K33" s="60">
        <v>44384</v>
      </c>
      <c r="L33" s="60">
        <v>166947</v>
      </c>
      <c r="M33" s="60">
        <v>19949</v>
      </c>
      <c r="N33" s="60">
        <v>19949</v>
      </c>
      <c r="O33" s="60">
        <v>46033</v>
      </c>
      <c r="P33" s="60">
        <v>327646</v>
      </c>
      <c r="Q33" s="60">
        <v>116006</v>
      </c>
      <c r="R33" s="60">
        <v>116006</v>
      </c>
      <c r="S33" s="60">
        <v>35306781</v>
      </c>
      <c r="T33" s="60"/>
      <c r="U33" s="60"/>
      <c r="V33" s="60">
        <v>35306781</v>
      </c>
      <c r="W33" s="60">
        <v>35306781</v>
      </c>
      <c r="X33" s="60">
        <v>3550000</v>
      </c>
      <c r="Y33" s="60">
        <v>31756781</v>
      </c>
      <c r="Z33" s="140">
        <v>894.56</v>
      </c>
      <c r="AA33" s="62">
        <v>3550000</v>
      </c>
    </row>
    <row r="34" spans="1:27" ht="12.75">
      <c r="A34" s="250" t="s">
        <v>58</v>
      </c>
      <c r="B34" s="251"/>
      <c r="C34" s="168">
        <f aca="true" t="shared" si="3" ref="C34:Y34">SUM(C29:C33)</f>
        <v>29789775</v>
      </c>
      <c r="D34" s="168">
        <f>SUM(D29:D33)</f>
        <v>0</v>
      </c>
      <c r="E34" s="72">
        <f t="shared" si="3"/>
        <v>8550000</v>
      </c>
      <c r="F34" s="73">
        <f t="shared" si="3"/>
        <v>8550000</v>
      </c>
      <c r="G34" s="73">
        <f t="shared" si="3"/>
        <v>8157920</v>
      </c>
      <c r="H34" s="73">
        <f t="shared" si="3"/>
        <v>-1140737</v>
      </c>
      <c r="I34" s="73">
        <f t="shared" si="3"/>
        <v>8913288</v>
      </c>
      <c r="J34" s="73">
        <f t="shared" si="3"/>
        <v>8913288</v>
      </c>
      <c r="K34" s="73">
        <f t="shared" si="3"/>
        <v>1343342</v>
      </c>
      <c r="L34" s="73">
        <f t="shared" si="3"/>
        <v>3012490</v>
      </c>
      <c r="M34" s="73">
        <f t="shared" si="3"/>
        <v>1927515</v>
      </c>
      <c r="N34" s="73">
        <f t="shared" si="3"/>
        <v>1927515</v>
      </c>
      <c r="O34" s="73">
        <f t="shared" si="3"/>
        <v>2735943</v>
      </c>
      <c r="P34" s="73">
        <f t="shared" si="3"/>
        <v>544400</v>
      </c>
      <c r="Q34" s="73">
        <f t="shared" si="3"/>
        <v>3320096</v>
      </c>
      <c r="R34" s="73">
        <f t="shared" si="3"/>
        <v>3320096</v>
      </c>
      <c r="S34" s="73">
        <f t="shared" si="3"/>
        <v>38420726</v>
      </c>
      <c r="T34" s="73">
        <f t="shared" si="3"/>
        <v>0</v>
      </c>
      <c r="U34" s="73">
        <f t="shared" si="3"/>
        <v>0</v>
      </c>
      <c r="V34" s="73">
        <f t="shared" si="3"/>
        <v>38420726</v>
      </c>
      <c r="W34" s="73">
        <f t="shared" si="3"/>
        <v>38420726</v>
      </c>
      <c r="X34" s="73">
        <f t="shared" si="3"/>
        <v>8550000</v>
      </c>
      <c r="Y34" s="73">
        <f t="shared" si="3"/>
        <v>29870726</v>
      </c>
      <c r="Z34" s="170">
        <f>+IF(X34&lt;&gt;0,+(Y34/X34)*100,0)</f>
        <v>349.365216374269</v>
      </c>
      <c r="AA34" s="74">
        <f>SUM(AA29:AA33)</f>
        <v>8550000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485391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12883482</v>
      </c>
      <c r="D38" s="155"/>
      <c r="E38" s="59">
        <v>5000000</v>
      </c>
      <c r="F38" s="60">
        <v>5000000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5000000</v>
      </c>
      <c r="Y38" s="60">
        <v>-5000000</v>
      </c>
      <c r="Z38" s="140">
        <v>-100</v>
      </c>
      <c r="AA38" s="62">
        <v>5000000</v>
      </c>
    </row>
    <row r="39" spans="1:27" ht="12.75">
      <c r="A39" s="250" t="s">
        <v>59</v>
      </c>
      <c r="B39" s="253"/>
      <c r="C39" s="168">
        <f aca="true" t="shared" si="4" ref="C39:Y39">SUM(C37:C38)</f>
        <v>13368873</v>
      </c>
      <c r="D39" s="168">
        <f>SUM(D37:D38)</f>
        <v>0</v>
      </c>
      <c r="E39" s="76">
        <f t="shared" si="4"/>
        <v>5000000</v>
      </c>
      <c r="F39" s="77">
        <f t="shared" si="4"/>
        <v>5000000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5000000</v>
      </c>
      <c r="Y39" s="77">
        <f t="shared" si="4"/>
        <v>-5000000</v>
      </c>
      <c r="Z39" s="212">
        <f>+IF(X39&lt;&gt;0,+(Y39/X39)*100,0)</f>
        <v>-100</v>
      </c>
      <c r="AA39" s="79">
        <f>SUM(AA37:AA38)</f>
        <v>5000000</v>
      </c>
    </row>
    <row r="40" spans="1:27" ht="12.75">
      <c r="A40" s="250" t="s">
        <v>167</v>
      </c>
      <c r="B40" s="251"/>
      <c r="C40" s="168">
        <f aca="true" t="shared" si="5" ref="C40:Y40">+C34+C39</f>
        <v>43158648</v>
      </c>
      <c r="D40" s="168">
        <f>+D34+D39</f>
        <v>0</v>
      </c>
      <c r="E40" s="72">
        <f t="shared" si="5"/>
        <v>13550000</v>
      </c>
      <c r="F40" s="73">
        <f t="shared" si="5"/>
        <v>13550000</v>
      </c>
      <c r="G40" s="73">
        <f t="shared" si="5"/>
        <v>8157920</v>
      </c>
      <c r="H40" s="73">
        <f t="shared" si="5"/>
        <v>-1140737</v>
      </c>
      <c r="I40" s="73">
        <f t="shared" si="5"/>
        <v>8913288</v>
      </c>
      <c r="J40" s="73">
        <f t="shared" si="5"/>
        <v>8913288</v>
      </c>
      <c r="K40" s="73">
        <f t="shared" si="5"/>
        <v>1343342</v>
      </c>
      <c r="L40" s="73">
        <f t="shared" si="5"/>
        <v>3012490</v>
      </c>
      <c r="M40" s="73">
        <f t="shared" si="5"/>
        <v>1927515</v>
      </c>
      <c r="N40" s="73">
        <f t="shared" si="5"/>
        <v>1927515</v>
      </c>
      <c r="O40" s="73">
        <f t="shared" si="5"/>
        <v>2735943</v>
      </c>
      <c r="P40" s="73">
        <f t="shared" si="5"/>
        <v>544400</v>
      </c>
      <c r="Q40" s="73">
        <f t="shared" si="5"/>
        <v>3320096</v>
      </c>
      <c r="R40" s="73">
        <f t="shared" si="5"/>
        <v>3320096</v>
      </c>
      <c r="S40" s="73">
        <f t="shared" si="5"/>
        <v>38420726</v>
      </c>
      <c r="T40" s="73">
        <f t="shared" si="5"/>
        <v>0</v>
      </c>
      <c r="U40" s="73">
        <f t="shared" si="5"/>
        <v>0</v>
      </c>
      <c r="V40" s="73">
        <f t="shared" si="5"/>
        <v>38420726</v>
      </c>
      <c r="W40" s="73">
        <f t="shared" si="5"/>
        <v>38420726</v>
      </c>
      <c r="X40" s="73">
        <f t="shared" si="5"/>
        <v>13550000</v>
      </c>
      <c r="Y40" s="73">
        <f t="shared" si="5"/>
        <v>24870726</v>
      </c>
      <c r="Z40" s="170">
        <f>+IF(X40&lt;&gt;0,+(Y40/X40)*100,0)</f>
        <v>183.54779335793359</v>
      </c>
      <c r="AA40" s="74">
        <f>+AA34+AA39</f>
        <v>13550000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-2333380</v>
      </c>
      <c r="D42" s="257">
        <f>+D25-D40</f>
        <v>0</v>
      </c>
      <c r="E42" s="258">
        <f t="shared" si="6"/>
        <v>78422094</v>
      </c>
      <c r="F42" s="259">
        <f t="shared" si="6"/>
        <v>79522000</v>
      </c>
      <c r="G42" s="259">
        <f t="shared" si="6"/>
        <v>10373724</v>
      </c>
      <c r="H42" s="259">
        <f t="shared" si="6"/>
        <v>10075454</v>
      </c>
      <c r="I42" s="259">
        <f t="shared" si="6"/>
        <v>11577327</v>
      </c>
      <c r="J42" s="259">
        <f t="shared" si="6"/>
        <v>11577327</v>
      </c>
      <c r="K42" s="259">
        <f t="shared" si="6"/>
        <v>17285371</v>
      </c>
      <c r="L42" s="259">
        <f t="shared" si="6"/>
        <v>12289919</v>
      </c>
      <c r="M42" s="259">
        <f t="shared" si="6"/>
        <v>40747255</v>
      </c>
      <c r="N42" s="259">
        <f t="shared" si="6"/>
        <v>40747255</v>
      </c>
      <c r="O42" s="259">
        <f t="shared" si="6"/>
        <v>9192141</v>
      </c>
      <c r="P42" s="259">
        <f t="shared" si="6"/>
        <v>15036709</v>
      </c>
      <c r="Q42" s="259">
        <f t="shared" si="6"/>
        <v>29592990</v>
      </c>
      <c r="R42" s="259">
        <f t="shared" si="6"/>
        <v>29592990</v>
      </c>
      <c r="S42" s="259">
        <f t="shared" si="6"/>
        <v>15953771</v>
      </c>
      <c r="T42" s="259">
        <f t="shared" si="6"/>
        <v>0</v>
      </c>
      <c r="U42" s="259">
        <f t="shared" si="6"/>
        <v>0</v>
      </c>
      <c r="V42" s="259">
        <f t="shared" si="6"/>
        <v>15953771</v>
      </c>
      <c r="W42" s="259">
        <f t="shared" si="6"/>
        <v>15953771</v>
      </c>
      <c r="X42" s="259">
        <f t="shared" si="6"/>
        <v>79522000</v>
      </c>
      <c r="Y42" s="259">
        <f t="shared" si="6"/>
        <v>-63568229</v>
      </c>
      <c r="Z42" s="260">
        <f>+IF(X42&lt;&gt;0,+(Y42/X42)*100,0)</f>
        <v>-79.93791529388093</v>
      </c>
      <c r="AA42" s="261">
        <f>+AA25-AA40</f>
        <v>79522000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-2333380</v>
      </c>
      <c r="D45" s="155"/>
      <c r="E45" s="59">
        <v>78422094</v>
      </c>
      <c r="F45" s="60">
        <v>78422000</v>
      </c>
      <c r="G45" s="60">
        <v>10373724</v>
      </c>
      <c r="H45" s="60">
        <v>10075454</v>
      </c>
      <c r="I45" s="60">
        <v>11577327</v>
      </c>
      <c r="J45" s="60">
        <v>11577327</v>
      </c>
      <c r="K45" s="60">
        <v>17285371</v>
      </c>
      <c r="L45" s="60">
        <v>12289919</v>
      </c>
      <c r="M45" s="60">
        <v>40747255</v>
      </c>
      <c r="N45" s="60">
        <v>40747255</v>
      </c>
      <c r="O45" s="60">
        <v>9192141</v>
      </c>
      <c r="P45" s="60">
        <v>15036709</v>
      </c>
      <c r="Q45" s="60">
        <v>29592990</v>
      </c>
      <c r="R45" s="60">
        <v>29592990</v>
      </c>
      <c r="S45" s="60">
        <v>15953771</v>
      </c>
      <c r="T45" s="60"/>
      <c r="U45" s="60"/>
      <c r="V45" s="60">
        <v>15953771</v>
      </c>
      <c r="W45" s="60">
        <v>15953771</v>
      </c>
      <c r="X45" s="60">
        <v>78422000</v>
      </c>
      <c r="Y45" s="60">
        <v>-62468229</v>
      </c>
      <c r="Z45" s="139">
        <v>-79.66</v>
      </c>
      <c r="AA45" s="62">
        <v>78422000</v>
      </c>
    </row>
    <row r="46" spans="1:27" ht="12.75">
      <c r="A46" s="249" t="s">
        <v>171</v>
      </c>
      <c r="B46" s="182"/>
      <c r="C46" s="155"/>
      <c r="D46" s="155"/>
      <c r="E46" s="59"/>
      <c r="F46" s="60">
        <v>1100000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1100000</v>
      </c>
      <c r="Y46" s="60">
        <v>-1100000</v>
      </c>
      <c r="Z46" s="139">
        <v>-100</v>
      </c>
      <c r="AA46" s="62">
        <v>1100000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-2333380</v>
      </c>
      <c r="D48" s="217">
        <f>SUM(D45:D47)</f>
        <v>0</v>
      </c>
      <c r="E48" s="264">
        <f t="shared" si="7"/>
        <v>78422094</v>
      </c>
      <c r="F48" s="219">
        <f t="shared" si="7"/>
        <v>79522000</v>
      </c>
      <c r="G48" s="219">
        <f t="shared" si="7"/>
        <v>10373724</v>
      </c>
      <c r="H48" s="219">
        <f t="shared" si="7"/>
        <v>10075454</v>
      </c>
      <c r="I48" s="219">
        <f t="shared" si="7"/>
        <v>11577327</v>
      </c>
      <c r="J48" s="219">
        <f t="shared" si="7"/>
        <v>11577327</v>
      </c>
      <c r="K48" s="219">
        <f t="shared" si="7"/>
        <v>17285371</v>
      </c>
      <c r="L48" s="219">
        <f t="shared" si="7"/>
        <v>12289919</v>
      </c>
      <c r="M48" s="219">
        <f t="shared" si="7"/>
        <v>40747255</v>
      </c>
      <c r="N48" s="219">
        <f t="shared" si="7"/>
        <v>40747255</v>
      </c>
      <c r="O48" s="219">
        <f t="shared" si="7"/>
        <v>9192141</v>
      </c>
      <c r="P48" s="219">
        <f t="shared" si="7"/>
        <v>15036709</v>
      </c>
      <c r="Q48" s="219">
        <f t="shared" si="7"/>
        <v>29592990</v>
      </c>
      <c r="R48" s="219">
        <f t="shared" si="7"/>
        <v>29592990</v>
      </c>
      <c r="S48" s="219">
        <f t="shared" si="7"/>
        <v>15953771</v>
      </c>
      <c r="T48" s="219">
        <f t="shared" si="7"/>
        <v>0</v>
      </c>
      <c r="U48" s="219">
        <f t="shared" si="7"/>
        <v>0</v>
      </c>
      <c r="V48" s="219">
        <f t="shared" si="7"/>
        <v>15953771</v>
      </c>
      <c r="W48" s="219">
        <f t="shared" si="7"/>
        <v>15953771</v>
      </c>
      <c r="X48" s="219">
        <f t="shared" si="7"/>
        <v>79522000</v>
      </c>
      <c r="Y48" s="219">
        <f t="shared" si="7"/>
        <v>-63568229</v>
      </c>
      <c r="Z48" s="265">
        <f>+IF(X48&lt;&gt;0,+(Y48/X48)*100,0)</f>
        <v>-79.93791529388093</v>
      </c>
      <c r="AA48" s="232">
        <f>SUM(AA45:AA47)</f>
        <v>79522000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11550902</v>
      </c>
      <c r="D8" s="155"/>
      <c r="E8" s="59">
        <v>37000</v>
      </c>
      <c r="F8" s="60">
        <v>37000</v>
      </c>
      <c r="G8" s="60">
        <v>2632</v>
      </c>
      <c r="H8" s="60"/>
      <c r="I8" s="60">
        <v>10000</v>
      </c>
      <c r="J8" s="60">
        <v>12632</v>
      </c>
      <c r="K8" s="60"/>
      <c r="L8" s="60">
        <v>23000</v>
      </c>
      <c r="M8" s="60"/>
      <c r="N8" s="60">
        <v>23000</v>
      </c>
      <c r="O8" s="60">
        <v>5198</v>
      </c>
      <c r="P8" s="60">
        <v>24505</v>
      </c>
      <c r="Q8" s="60">
        <v>4256</v>
      </c>
      <c r="R8" s="60">
        <v>33959</v>
      </c>
      <c r="S8" s="60">
        <v>51974</v>
      </c>
      <c r="T8" s="60"/>
      <c r="U8" s="60"/>
      <c r="V8" s="60">
        <v>51974</v>
      </c>
      <c r="W8" s="60">
        <v>121565</v>
      </c>
      <c r="X8" s="60">
        <v>37000</v>
      </c>
      <c r="Y8" s="60">
        <v>84565</v>
      </c>
      <c r="Z8" s="140">
        <v>228.55</v>
      </c>
      <c r="AA8" s="62">
        <v>37000</v>
      </c>
    </row>
    <row r="9" spans="1:27" ht="12.75">
      <c r="A9" s="249" t="s">
        <v>179</v>
      </c>
      <c r="B9" s="182"/>
      <c r="C9" s="155">
        <v>172008128</v>
      </c>
      <c r="D9" s="155"/>
      <c r="E9" s="59">
        <v>172198600</v>
      </c>
      <c r="F9" s="60">
        <v>174198600</v>
      </c>
      <c r="G9" s="60">
        <v>70550000</v>
      </c>
      <c r="H9" s="60"/>
      <c r="I9" s="60"/>
      <c r="J9" s="60">
        <v>70550000</v>
      </c>
      <c r="K9" s="60"/>
      <c r="L9" s="60">
        <v>2820000</v>
      </c>
      <c r="M9" s="60">
        <v>56362053</v>
      </c>
      <c r="N9" s="60">
        <v>59182053</v>
      </c>
      <c r="O9" s="60">
        <v>1653000</v>
      </c>
      <c r="P9" s="60">
        <v>-38992</v>
      </c>
      <c r="Q9" s="60">
        <v>42329000</v>
      </c>
      <c r="R9" s="60">
        <v>43943008</v>
      </c>
      <c r="S9" s="60">
        <v>1072200</v>
      </c>
      <c r="T9" s="60"/>
      <c r="U9" s="60">
        <v>25861</v>
      </c>
      <c r="V9" s="60">
        <v>1098061</v>
      </c>
      <c r="W9" s="60">
        <v>174773122</v>
      </c>
      <c r="X9" s="60">
        <v>174198600</v>
      </c>
      <c r="Y9" s="60">
        <v>574522</v>
      </c>
      <c r="Z9" s="140">
        <v>0.33</v>
      </c>
      <c r="AA9" s="62">
        <v>174198600</v>
      </c>
    </row>
    <row r="10" spans="1:27" ht="12.75">
      <c r="A10" s="249" t="s">
        <v>180</v>
      </c>
      <c r="B10" s="182"/>
      <c r="C10" s="155">
        <v>2152000</v>
      </c>
      <c r="D10" s="155"/>
      <c r="E10" s="59">
        <v>2242000</v>
      </c>
      <c r="F10" s="60">
        <v>2242000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2242000</v>
      </c>
      <c r="Y10" s="60">
        <v>-2242000</v>
      </c>
      <c r="Z10" s="140">
        <v>-100</v>
      </c>
      <c r="AA10" s="62">
        <v>2242000</v>
      </c>
    </row>
    <row r="11" spans="1:27" ht="12.75">
      <c r="A11" s="249" t="s">
        <v>181</v>
      </c>
      <c r="B11" s="182"/>
      <c r="C11" s="155">
        <v>4270357</v>
      </c>
      <c r="D11" s="155"/>
      <c r="E11" s="59">
        <v>1160000</v>
      </c>
      <c r="F11" s="60">
        <v>2160000</v>
      </c>
      <c r="G11" s="60">
        <v>56449</v>
      </c>
      <c r="H11" s="60">
        <v>96000</v>
      </c>
      <c r="I11" s="60">
        <v>96000</v>
      </c>
      <c r="J11" s="60">
        <v>248449</v>
      </c>
      <c r="K11" s="60">
        <v>321556</v>
      </c>
      <c r="L11" s="60">
        <v>423157</v>
      </c>
      <c r="M11" s="60">
        <v>95911</v>
      </c>
      <c r="N11" s="60">
        <v>840624</v>
      </c>
      <c r="O11" s="60">
        <v>118748</v>
      </c>
      <c r="P11" s="60"/>
      <c r="Q11" s="60">
        <v>400555</v>
      </c>
      <c r="R11" s="60">
        <v>519303</v>
      </c>
      <c r="S11" s="60">
        <v>109444</v>
      </c>
      <c r="T11" s="60">
        <v>91755</v>
      </c>
      <c r="U11" s="60">
        <v>105139</v>
      </c>
      <c r="V11" s="60">
        <v>306338</v>
      </c>
      <c r="W11" s="60">
        <v>1914714</v>
      </c>
      <c r="X11" s="60">
        <v>2160000</v>
      </c>
      <c r="Y11" s="60">
        <v>-245286</v>
      </c>
      <c r="Z11" s="140">
        <v>-11.36</v>
      </c>
      <c r="AA11" s="62">
        <v>2160000</v>
      </c>
    </row>
    <row r="12" spans="1:27" ht="12.75">
      <c r="A12" s="249" t="s">
        <v>182</v>
      </c>
      <c r="B12" s="182"/>
      <c r="C12" s="155">
        <v>2020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-249867495</v>
      </c>
      <c r="D14" s="155"/>
      <c r="E14" s="59">
        <v>-119794777</v>
      </c>
      <c r="F14" s="60">
        <v>-125904681</v>
      </c>
      <c r="G14" s="60">
        <v>-8959829</v>
      </c>
      <c r="H14" s="60">
        <v>-10149600</v>
      </c>
      <c r="I14" s="60">
        <v>-10149600</v>
      </c>
      <c r="J14" s="60">
        <v>-29259029</v>
      </c>
      <c r="K14" s="60">
        <v>-11870201</v>
      </c>
      <c r="L14" s="60">
        <v>-9864862</v>
      </c>
      <c r="M14" s="60">
        <v>-10425640</v>
      </c>
      <c r="N14" s="60">
        <v>-32160703</v>
      </c>
      <c r="O14" s="60">
        <v>-9784510</v>
      </c>
      <c r="P14" s="60">
        <v>-7719260</v>
      </c>
      <c r="Q14" s="60">
        <v>-10654047</v>
      </c>
      <c r="R14" s="60">
        <v>-28157817</v>
      </c>
      <c r="S14" s="60">
        <v>-10200157</v>
      </c>
      <c r="T14" s="60">
        <v>-10049912</v>
      </c>
      <c r="U14" s="60">
        <v>-9915299</v>
      </c>
      <c r="V14" s="60">
        <v>-30165368</v>
      </c>
      <c r="W14" s="60">
        <v>-119742917</v>
      </c>
      <c r="X14" s="60">
        <v>-125904681</v>
      </c>
      <c r="Y14" s="60">
        <v>6161764</v>
      </c>
      <c r="Z14" s="140">
        <v>-4.89</v>
      </c>
      <c r="AA14" s="62">
        <v>-125904681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>
        <v>-2601214</v>
      </c>
      <c r="Q15" s="60"/>
      <c r="R15" s="60">
        <v>-2601214</v>
      </c>
      <c r="S15" s="60"/>
      <c r="T15" s="60"/>
      <c r="U15" s="60"/>
      <c r="V15" s="60"/>
      <c r="W15" s="60">
        <v>-2601214</v>
      </c>
      <c r="X15" s="60"/>
      <c r="Y15" s="60">
        <v>-2601214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-49363818</v>
      </c>
      <c r="F16" s="60">
        <v>-50566100</v>
      </c>
      <c r="G16" s="60">
        <v>-1413894</v>
      </c>
      <c r="H16" s="60">
        <v>-4120300</v>
      </c>
      <c r="I16" s="60">
        <v>-4120300</v>
      </c>
      <c r="J16" s="60">
        <v>-9654494</v>
      </c>
      <c r="K16" s="60">
        <v>-5736723</v>
      </c>
      <c r="L16" s="60">
        <v>-5691214</v>
      </c>
      <c r="M16" s="60">
        <v>-5285068</v>
      </c>
      <c r="N16" s="60">
        <v>-16713005</v>
      </c>
      <c r="O16" s="60">
        <v>-1184576</v>
      </c>
      <c r="P16" s="60">
        <v>-4701748</v>
      </c>
      <c r="Q16" s="60">
        <v>-2486773</v>
      </c>
      <c r="R16" s="60">
        <v>-8373097</v>
      </c>
      <c r="S16" s="60">
        <v>-6987236</v>
      </c>
      <c r="T16" s="60">
        <v>-4232281</v>
      </c>
      <c r="U16" s="60">
        <v>-4417835</v>
      </c>
      <c r="V16" s="60">
        <v>-15637352</v>
      </c>
      <c r="W16" s="60">
        <v>-50377948</v>
      </c>
      <c r="X16" s="60">
        <v>-50566100</v>
      </c>
      <c r="Y16" s="60">
        <v>188152</v>
      </c>
      <c r="Z16" s="140">
        <v>-0.37</v>
      </c>
      <c r="AA16" s="62">
        <v>-50566100</v>
      </c>
    </row>
    <row r="17" spans="1:27" ht="12.75">
      <c r="A17" s="250" t="s">
        <v>185</v>
      </c>
      <c r="B17" s="251"/>
      <c r="C17" s="168">
        <f aca="true" t="shared" si="0" ref="C17:Y17">SUM(C6:C16)</f>
        <v>-59884088</v>
      </c>
      <c r="D17" s="168">
        <f t="shared" si="0"/>
        <v>0</v>
      </c>
      <c r="E17" s="72">
        <f t="shared" si="0"/>
        <v>6479005</v>
      </c>
      <c r="F17" s="73">
        <f t="shared" si="0"/>
        <v>2166819</v>
      </c>
      <c r="G17" s="73">
        <f t="shared" si="0"/>
        <v>60235358</v>
      </c>
      <c r="H17" s="73">
        <f t="shared" si="0"/>
        <v>-14173900</v>
      </c>
      <c r="I17" s="73">
        <f t="shared" si="0"/>
        <v>-14163900</v>
      </c>
      <c r="J17" s="73">
        <f t="shared" si="0"/>
        <v>31897558</v>
      </c>
      <c r="K17" s="73">
        <f t="shared" si="0"/>
        <v>-17285368</v>
      </c>
      <c r="L17" s="73">
        <f t="shared" si="0"/>
        <v>-12289919</v>
      </c>
      <c r="M17" s="73">
        <f t="shared" si="0"/>
        <v>40747256</v>
      </c>
      <c r="N17" s="73">
        <f t="shared" si="0"/>
        <v>11171969</v>
      </c>
      <c r="O17" s="73">
        <f t="shared" si="0"/>
        <v>-9192140</v>
      </c>
      <c r="P17" s="73">
        <f t="shared" si="0"/>
        <v>-15036709</v>
      </c>
      <c r="Q17" s="73">
        <f t="shared" si="0"/>
        <v>29592991</v>
      </c>
      <c r="R17" s="73">
        <f t="shared" si="0"/>
        <v>5364142</v>
      </c>
      <c r="S17" s="73">
        <f t="shared" si="0"/>
        <v>-15953775</v>
      </c>
      <c r="T17" s="73">
        <f t="shared" si="0"/>
        <v>-14190438</v>
      </c>
      <c r="U17" s="73">
        <f t="shared" si="0"/>
        <v>-14202134</v>
      </c>
      <c r="V17" s="73">
        <f t="shared" si="0"/>
        <v>-44346347</v>
      </c>
      <c r="W17" s="73">
        <f t="shared" si="0"/>
        <v>4087322</v>
      </c>
      <c r="X17" s="73">
        <f t="shared" si="0"/>
        <v>2166819</v>
      </c>
      <c r="Y17" s="73">
        <f t="shared" si="0"/>
        <v>1920503</v>
      </c>
      <c r="Z17" s="170">
        <f>+IF(X17&lt;&gt;0,+(Y17/X17)*100,0)</f>
        <v>88.63236846270962</v>
      </c>
      <c r="AA17" s="74">
        <f>SUM(AA6:AA16)</f>
        <v>2166819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725908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-65165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-18571605</v>
      </c>
      <c r="D26" s="155"/>
      <c r="E26" s="59">
        <v>-3925000</v>
      </c>
      <c r="F26" s="60">
        <v>-4755000</v>
      </c>
      <c r="G26" s="60"/>
      <c r="H26" s="60">
        <v>-96000</v>
      </c>
      <c r="I26" s="60"/>
      <c r="J26" s="60">
        <v>-96000</v>
      </c>
      <c r="K26" s="60"/>
      <c r="L26" s="60"/>
      <c r="M26" s="60"/>
      <c r="N26" s="60"/>
      <c r="O26" s="60"/>
      <c r="P26" s="60"/>
      <c r="Q26" s="60"/>
      <c r="R26" s="60"/>
      <c r="S26" s="60"/>
      <c r="T26" s="60">
        <v>-1924</v>
      </c>
      <c r="U26" s="60">
        <v>-274226</v>
      </c>
      <c r="V26" s="60">
        <v>-276150</v>
      </c>
      <c r="W26" s="60">
        <v>-372150</v>
      </c>
      <c r="X26" s="60">
        <v>-4755000</v>
      </c>
      <c r="Y26" s="60">
        <v>4382850</v>
      </c>
      <c r="Z26" s="140">
        <v>-92.17</v>
      </c>
      <c r="AA26" s="62">
        <v>-4755000</v>
      </c>
    </row>
    <row r="27" spans="1:27" ht="12.75">
      <c r="A27" s="250" t="s">
        <v>192</v>
      </c>
      <c r="B27" s="251"/>
      <c r="C27" s="168">
        <f aca="true" t="shared" si="1" ref="C27:Y27">SUM(C21:C26)</f>
        <v>-17910862</v>
      </c>
      <c r="D27" s="168">
        <f>SUM(D21:D26)</f>
        <v>0</v>
      </c>
      <c r="E27" s="72">
        <f t="shared" si="1"/>
        <v>-3925000</v>
      </c>
      <c r="F27" s="73">
        <f t="shared" si="1"/>
        <v>-4755000</v>
      </c>
      <c r="G27" s="73">
        <f t="shared" si="1"/>
        <v>0</v>
      </c>
      <c r="H27" s="73">
        <f t="shared" si="1"/>
        <v>-96000</v>
      </c>
      <c r="I27" s="73">
        <f t="shared" si="1"/>
        <v>0</v>
      </c>
      <c r="J27" s="73">
        <f t="shared" si="1"/>
        <v>-96000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-1924</v>
      </c>
      <c r="U27" s="73">
        <f t="shared" si="1"/>
        <v>-274226</v>
      </c>
      <c r="V27" s="73">
        <f t="shared" si="1"/>
        <v>-276150</v>
      </c>
      <c r="W27" s="73">
        <f t="shared" si="1"/>
        <v>-372150</v>
      </c>
      <c r="X27" s="73">
        <f t="shared" si="1"/>
        <v>-4755000</v>
      </c>
      <c r="Y27" s="73">
        <f t="shared" si="1"/>
        <v>4382850</v>
      </c>
      <c r="Z27" s="170">
        <f>+IF(X27&lt;&gt;0,+(Y27/X27)*100,0)</f>
        <v>-92.17350157728707</v>
      </c>
      <c r="AA27" s="74">
        <f>SUM(AA21:AA26)</f>
        <v>-4755000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-667128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-667128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-78462078</v>
      </c>
      <c r="D38" s="153">
        <f>+D17+D27+D36</f>
        <v>0</v>
      </c>
      <c r="E38" s="99">
        <f t="shared" si="3"/>
        <v>2554005</v>
      </c>
      <c r="F38" s="100">
        <f t="shared" si="3"/>
        <v>-2588181</v>
      </c>
      <c r="G38" s="100">
        <f t="shared" si="3"/>
        <v>60235358</v>
      </c>
      <c r="H38" s="100">
        <f t="shared" si="3"/>
        <v>-14269900</v>
      </c>
      <c r="I38" s="100">
        <f t="shared" si="3"/>
        <v>-14163900</v>
      </c>
      <c r="J38" s="100">
        <f t="shared" si="3"/>
        <v>31801558</v>
      </c>
      <c r="K38" s="100">
        <f t="shared" si="3"/>
        <v>-17285368</v>
      </c>
      <c r="L38" s="100">
        <f t="shared" si="3"/>
        <v>-12289919</v>
      </c>
      <c r="M38" s="100">
        <f t="shared" si="3"/>
        <v>40747256</v>
      </c>
      <c r="N38" s="100">
        <f t="shared" si="3"/>
        <v>11171969</v>
      </c>
      <c r="O38" s="100">
        <f t="shared" si="3"/>
        <v>-9192140</v>
      </c>
      <c r="P38" s="100">
        <f t="shared" si="3"/>
        <v>-15036709</v>
      </c>
      <c r="Q38" s="100">
        <f t="shared" si="3"/>
        <v>29592991</v>
      </c>
      <c r="R38" s="100">
        <f t="shared" si="3"/>
        <v>5364142</v>
      </c>
      <c r="S38" s="100">
        <f t="shared" si="3"/>
        <v>-15953775</v>
      </c>
      <c r="T38" s="100">
        <f t="shared" si="3"/>
        <v>-14192362</v>
      </c>
      <c r="U38" s="100">
        <f t="shared" si="3"/>
        <v>-14476360</v>
      </c>
      <c r="V38" s="100">
        <f t="shared" si="3"/>
        <v>-44622497</v>
      </c>
      <c r="W38" s="100">
        <f t="shared" si="3"/>
        <v>3715172</v>
      </c>
      <c r="X38" s="100">
        <f t="shared" si="3"/>
        <v>-2588181</v>
      </c>
      <c r="Y38" s="100">
        <f t="shared" si="3"/>
        <v>6303353</v>
      </c>
      <c r="Z38" s="137">
        <f>+IF(X38&lt;&gt;0,+(Y38/X38)*100,0)</f>
        <v>-243.5437475199764</v>
      </c>
      <c r="AA38" s="102">
        <f>+AA17+AA27+AA36</f>
        <v>-2588181</v>
      </c>
    </row>
    <row r="39" spans="1:27" ht="12.75">
      <c r="A39" s="249" t="s">
        <v>200</v>
      </c>
      <c r="B39" s="182"/>
      <c r="C39" s="153">
        <v>89179856</v>
      </c>
      <c r="D39" s="153"/>
      <c r="E39" s="99">
        <v>8500000</v>
      </c>
      <c r="F39" s="100">
        <v>8500000</v>
      </c>
      <c r="G39" s="100"/>
      <c r="H39" s="100">
        <v>60235358</v>
      </c>
      <c r="I39" s="100">
        <v>45965458</v>
      </c>
      <c r="J39" s="100"/>
      <c r="K39" s="100">
        <v>31801558</v>
      </c>
      <c r="L39" s="100">
        <v>14516190</v>
      </c>
      <c r="M39" s="100">
        <v>2226271</v>
      </c>
      <c r="N39" s="100">
        <v>31801558</v>
      </c>
      <c r="O39" s="100">
        <v>42973527</v>
      </c>
      <c r="P39" s="100">
        <v>33781387</v>
      </c>
      <c r="Q39" s="100">
        <v>18744678</v>
      </c>
      <c r="R39" s="100">
        <v>42973527</v>
      </c>
      <c r="S39" s="100">
        <v>48337669</v>
      </c>
      <c r="T39" s="100">
        <v>32383894</v>
      </c>
      <c r="U39" s="100">
        <v>18191532</v>
      </c>
      <c r="V39" s="100">
        <v>48337669</v>
      </c>
      <c r="W39" s="100"/>
      <c r="X39" s="100">
        <v>8500000</v>
      </c>
      <c r="Y39" s="100">
        <v>-8500000</v>
      </c>
      <c r="Z39" s="137">
        <v>-100</v>
      </c>
      <c r="AA39" s="102">
        <v>8500000</v>
      </c>
    </row>
    <row r="40" spans="1:27" ht="12.75">
      <c r="A40" s="269" t="s">
        <v>201</v>
      </c>
      <c r="B40" s="256"/>
      <c r="C40" s="257">
        <v>10717778</v>
      </c>
      <c r="D40" s="257"/>
      <c r="E40" s="258">
        <v>11054005</v>
      </c>
      <c r="F40" s="259">
        <v>5911819</v>
      </c>
      <c r="G40" s="259">
        <v>60235358</v>
      </c>
      <c r="H40" s="259">
        <v>45965458</v>
      </c>
      <c r="I40" s="259">
        <v>31801558</v>
      </c>
      <c r="J40" s="259">
        <v>31801558</v>
      </c>
      <c r="K40" s="259">
        <v>14516190</v>
      </c>
      <c r="L40" s="259">
        <v>2226271</v>
      </c>
      <c r="M40" s="259">
        <v>42973527</v>
      </c>
      <c r="N40" s="259">
        <v>42973527</v>
      </c>
      <c r="O40" s="259">
        <v>33781387</v>
      </c>
      <c r="P40" s="259">
        <v>18744678</v>
      </c>
      <c r="Q40" s="259">
        <v>48337669</v>
      </c>
      <c r="R40" s="259">
        <v>33781387</v>
      </c>
      <c r="S40" s="259">
        <v>32383894</v>
      </c>
      <c r="T40" s="259">
        <v>18191532</v>
      </c>
      <c r="U40" s="259">
        <v>3715172</v>
      </c>
      <c r="V40" s="259">
        <v>3715172</v>
      </c>
      <c r="W40" s="259">
        <v>3715172</v>
      </c>
      <c r="X40" s="259">
        <v>5911819</v>
      </c>
      <c r="Y40" s="259">
        <v>-2196647</v>
      </c>
      <c r="Z40" s="260">
        <v>-37.16</v>
      </c>
      <c r="AA40" s="261">
        <v>5911819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3939095</v>
      </c>
      <c r="D5" s="200">
        <f t="shared" si="0"/>
        <v>0</v>
      </c>
      <c r="E5" s="106">
        <f t="shared" si="0"/>
        <v>3925000</v>
      </c>
      <c r="F5" s="106">
        <f t="shared" si="0"/>
        <v>4755000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555154</v>
      </c>
      <c r="U5" s="106">
        <f t="shared" si="0"/>
        <v>274226</v>
      </c>
      <c r="V5" s="106">
        <f t="shared" si="0"/>
        <v>829380</v>
      </c>
      <c r="W5" s="106">
        <f t="shared" si="0"/>
        <v>829380</v>
      </c>
      <c r="X5" s="106">
        <f t="shared" si="0"/>
        <v>4755000</v>
      </c>
      <c r="Y5" s="106">
        <f t="shared" si="0"/>
        <v>-3925620</v>
      </c>
      <c r="Z5" s="201">
        <f>+IF(X5&lt;&gt;0,+(Y5/X5)*100,0)</f>
        <v>-82.5577287066246</v>
      </c>
      <c r="AA5" s="199">
        <f>SUM(AA11:AA18)</f>
        <v>4755000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3931095</v>
      </c>
      <c r="D15" s="156"/>
      <c r="E15" s="60">
        <v>1395000</v>
      </c>
      <c r="F15" s="60">
        <v>2225000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>
        <v>555154</v>
      </c>
      <c r="U15" s="60">
        <v>274226</v>
      </c>
      <c r="V15" s="60">
        <v>829380</v>
      </c>
      <c r="W15" s="60">
        <v>829380</v>
      </c>
      <c r="X15" s="60">
        <v>2225000</v>
      </c>
      <c r="Y15" s="60">
        <v>-1395620</v>
      </c>
      <c r="Z15" s="140">
        <v>-62.72</v>
      </c>
      <c r="AA15" s="155">
        <v>2225000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8000</v>
      </c>
      <c r="D18" s="276"/>
      <c r="E18" s="82">
        <v>2530000</v>
      </c>
      <c r="F18" s="82">
        <v>2530000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2530000</v>
      </c>
      <c r="Y18" s="82">
        <v>-2530000</v>
      </c>
      <c r="Z18" s="270">
        <v>-100</v>
      </c>
      <c r="AA18" s="278">
        <v>2530000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3931095</v>
      </c>
      <c r="D45" s="129">
        <f t="shared" si="7"/>
        <v>0</v>
      </c>
      <c r="E45" s="54">
        <f t="shared" si="7"/>
        <v>1395000</v>
      </c>
      <c r="F45" s="54">
        <f t="shared" si="7"/>
        <v>2225000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555154</v>
      </c>
      <c r="U45" s="54">
        <f t="shared" si="7"/>
        <v>274226</v>
      </c>
      <c r="V45" s="54">
        <f t="shared" si="7"/>
        <v>829380</v>
      </c>
      <c r="W45" s="54">
        <f t="shared" si="7"/>
        <v>829380</v>
      </c>
      <c r="X45" s="54">
        <f t="shared" si="7"/>
        <v>2225000</v>
      </c>
      <c r="Y45" s="54">
        <f t="shared" si="7"/>
        <v>-1395620</v>
      </c>
      <c r="Z45" s="184">
        <f t="shared" si="5"/>
        <v>-62.72449438202246</v>
      </c>
      <c r="AA45" s="130">
        <f t="shared" si="8"/>
        <v>2225000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8000</v>
      </c>
      <c r="D48" s="129">
        <f t="shared" si="7"/>
        <v>0</v>
      </c>
      <c r="E48" s="54">
        <f t="shared" si="7"/>
        <v>2530000</v>
      </c>
      <c r="F48" s="54">
        <f t="shared" si="7"/>
        <v>2530000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2530000</v>
      </c>
      <c r="Y48" s="54">
        <f t="shared" si="7"/>
        <v>-2530000</v>
      </c>
      <c r="Z48" s="184">
        <f t="shared" si="5"/>
        <v>-100</v>
      </c>
      <c r="AA48" s="130">
        <f t="shared" si="8"/>
        <v>2530000</v>
      </c>
    </row>
    <row r="49" spans="1:27" ht="12.75">
      <c r="A49" s="308" t="s">
        <v>220</v>
      </c>
      <c r="B49" s="149"/>
      <c r="C49" s="239">
        <f aca="true" t="shared" si="9" ref="C49:Y49">SUM(C41:C48)</f>
        <v>3939095</v>
      </c>
      <c r="D49" s="218">
        <f t="shared" si="9"/>
        <v>0</v>
      </c>
      <c r="E49" s="220">
        <f t="shared" si="9"/>
        <v>3925000</v>
      </c>
      <c r="F49" s="220">
        <f t="shared" si="9"/>
        <v>4755000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555154</v>
      </c>
      <c r="U49" s="220">
        <f t="shared" si="9"/>
        <v>274226</v>
      </c>
      <c r="V49" s="220">
        <f t="shared" si="9"/>
        <v>829380</v>
      </c>
      <c r="W49" s="220">
        <f t="shared" si="9"/>
        <v>829380</v>
      </c>
      <c r="X49" s="220">
        <f t="shared" si="9"/>
        <v>4755000</v>
      </c>
      <c r="Y49" s="220">
        <f t="shared" si="9"/>
        <v>-3925620</v>
      </c>
      <c r="Z49" s="221">
        <f t="shared" si="5"/>
        <v>-82.5577287066246</v>
      </c>
      <c r="AA49" s="222">
        <f>SUM(AA41:AA48)</f>
        <v>4755000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15306087</v>
      </c>
      <c r="D51" s="129">
        <f t="shared" si="10"/>
        <v>0</v>
      </c>
      <c r="E51" s="54">
        <f t="shared" si="10"/>
        <v>1107000</v>
      </c>
      <c r="F51" s="54">
        <f t="shared" si="10"/>
        <v>1107000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1107000</v>
      </c>
      <c r="Y51" s="54">
        <f t="shared" si="10"/>
        <v>-1107000</v>
      </c>
      <c r="Z51" s="184">
        <f>+IF(X51&lt;&gt;0,+(Y51/X51)*100,0)</f>
        <v>-100</v>
      </c>
      <c r="AA51" s="130">
        <f>SUM(AA57:AA61)</f>
        <v>1107000</v>
      </c>
    </row>
    <row r="52" spans="1:27" ht="12.75">
      <c r="A52" s="310" t="s">
        <v>205</v>
      </c>
      <c r="B52" s="142"/>
      <c r="C52" s="62">
        <v>15306087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15306087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1107000</v>
      </c>
      <c r="F61" s="60">
        <v>1107000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1107000</v>
      </c>
      <c r="Y61" s="60">
        <v>-1107000</v>
      </c>
      <c r="Z61" s="140">
        <v>-100</v>
      </c>
      <c r="AA61" s="155">
        <v>1107000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1107000</v>
      </c>
      <c r="F66" s="275"/>
      <c r="G66" s="275">
        <v>1400</v>
      </c>
      <c r="H66" s="275">
        <v>5481</v>
      </c>
      <c r="I66" s="275"/>
      <c r="J66" s="275">
        <v>6881</v>
      </c>
      <c r="K66" s="275">
        <v>1090</v>
      </c>
      <c r="L66" s="275">
        <v>108948</v>
      </c>
      <c r="M66" s="275">
        <v>39156</v>
      </c>
      <c r="N66" s="275">
        <v>149194</v>
      </c>
      <c r="O66" s="275">
        <v>15348</v>
      </c>
      <c r="P66" s="275">
        <v>172994</v>
      </c>
      <c r="Q66" s="275"/>
      <c r="R66" s="275">
        <v>188342</v>
      </c>
      <c r="S66" s="275">
        <v>59427</v>
      </c>
      <c r="T66" s="275">
        <v>113912</v>
      </c>
      <c r="U66" s="275">
        <v>842993</v>
      </c>
      <c r="V66" s="275">
        <v>1016332</v>
      </c>
      <c r="W66" s="275">
        <v>1360749</v>
      </c>
      <c r="X66" s="275"/>
      <c r="Y66" s="275">
        <v>1360749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>
        <v>8781</v>
      </c>
      <c r="R67" s="60">
        <v>8781</v>
      </c>
      <c r="S67" s="60"/>
      <c r="T67" s="60"/>
      <c r="U67" s="60"/>
      <c r="V67" s="60"/>
      <c r="W67" s="60">
        <v>8781</v>
      </c>
      <c r="X67" s="60"/>
      <c r="Y67" s="60">
        <v>8781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1107000</v>
      </c>
      <c r="F69" s="220">
        <f t="shared" si="12"/>
        <v>0</v>
      </c>
      <c r="G69" s="220">
        <f t="shared" si="12"/>
        <v>1400</v>
      </c>
      <c r="H69" s="220">
        <f t="shared" si="12"/>
        <v>5481</v>
      </c>
      <c r="I69" s="220">
        <f t="shared" si="12"/>
        <v>0</v>
      </c>
      <c r="J69" s="220">
        <f t="shared" si="12"/>
        <v>6881</v>
      </c>
      <c r="K69" s="220">
        <f t="shared" si="12"/>
        <v>1090</v>
      </c>
      <c r="L69" s="220">
        <f t="shared" si="12"/>
        <v>108948</v>
      </c>
      <c r="M69" s="220">
        <f t="shared" si="12"/>
        <v>39156</v>
      </c>
      <c r="N69" s="220">
        <f t="shared" si="12"/>
        <v>149194</v>
      </c>
      <c r="O69" s="220">
        <f t="shared" si="12"/>
        <v>15348</v>
      </c>
      <c r="P69" s="220">
        <f t="shared" si="12"/>
        <v>172994</v>
      </c>
      <c r="Q69" s="220">
        <f t="shared" si="12"/>
        <v>8781</v>
      </c>
      <c r="R69" s="220">
        <f t="shared" si="12"/>
        <v>197123</v>
      </c>
      <c r="S69" s="220">
        <f t="shared" si="12"/>
        <v>59427</v>
      </c>
      <c r="T69" s="220">
        <f t="shared" si="12"/>
        <v>113912</v>
      </c>
      <c r="U69" s="220">
        <f t="shared" si="12"/>
        <v>842993</v>
      </c>
      <c r="V69" s="220">
        <f t="shared" si="12"/>
        <v>1016332</v>
      </c>
      <c r="W69" s="220">
        <f t="shared" si="12"/>
        <v>1369530</v>
      </c>
      <c r="X69" s="220">
        <f t="shared" si="12"/>
        <v>0</v>
      </c>
      <c r="Y69" s="220">
        <f t="shared" si="12"/>
        <v>1369530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3931095</v>
      </c>
      <c r="D40" s="344">
        <f t="shared" si="9"/>
        <v>0</v>
      </c>
      <c r="E40" s="343">
        <f t="shared" si="9"/>
        <v>1395000</v>
      </c>
      <c r="F40" s="345">
        <f t="shared" si="9"/>
        <v>2225000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555154</v>
      </c>
      <c r="U40" s="343">
        <f t="shared" si="9"/>
        <v>274226</v>
      </c>
      <c r="V40" s="345">
        <f t="shared" si="9"/>
        <v>829380</v>
      </c>
      <c r="W40" s="345">
        <f t="shared" si="9"/>
        <v>829380</v>
      </c>
      <c r="X40" s="343">
        <f t="shared" si="9"/>
        <v>2225000</v>
      </c>
      <c r="Y40" s="345">
        <f t="shared" si="9"/>
        <v>-1395620</v>
      </c>
      <c r="Z40" s="336">
        <f>+IF(X40&lt;&gt;0,+(Y40/X40)*100,0)</f>
        <v>-62.72449438202246</v>
      </c>
      <c r="AA40" s="350">
        <f>SUM(AA41:AA49)</f>
        <v>2225000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>
        <v>9561</v>
      </c>
      <c r="U41" s="362"/>
      <c r="V41" s="364">
        <v>9561</v>
      </c>
      <c r="W41" s="364">
        <v>9561</v>
      </c>
      <c r="X41" s="362"/>
      <c r="Y41" s="364">
        <v>9561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1700500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694338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989680</v>
      </c>
      <c r="D44" s="368"/>
      <c r="E44" s="54">
        <v>215000</v>
      </c>
      <c r="F44" s="53">
        <v>1095000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>
        <v>53503</v>
      </c>
      <c r="U44" s="54">
        <v>46759</v>
      </c>
      <c r="V44" s="53">
        <v>100262</v>
      </c>
      <c r="W44" s="53">
        <v>100262</v>
      </c>
      <c r="X44" s="54">
        <v>1095000</v>
      </c>
      <c r="Y44" s="53">
        <v>-994738</v>
      </c>
      <c r="Z44" s="94">
        <v>-90.84</v>
      </c>
      <c r="AA44" s="95">
        <v>1095000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546577</v>
      </c>
      <c r="D49" s="368"/>
      <c r="E49" s="54">
        <v>1180000</v>
      </c>
      <c r="F49" s="53">
        <v>1130000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>
        <v>492090</v>
      </c>
      <c r="U49" s="54">
        <v>227467</v>
      </c>
      <c r="V49" s="53">
        <v>719557</v>
      </c>
      <c r="W49" s="53">
        <v>719557</v>
      </c>
      <c r="X49" s="54">
        <v>1130000</v>
      </c>
      <c r="Y49" s="53">
        <v>-410443</v>
      </c>
      <c r="Z49" s="94">
        <v>-36.32</v>
      </c>
      <c r="AA49" s="95">
        <v>1130000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8000</v>
      </c>
      <c r="D57" s="344">
        <f aca="true" t="shared" si="13" ref="D57:AA57">+D58</f>
        <v>0</v>
      </c>
      <c r="E57" s="343">
        <f t="shared" si="13"/>
        <v>2530000</v>
      </c>
      <c r="F57" s="345">
        <f t="shared" si="13"/>
        <v>2530000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2530000</v>
      </c>
      <c r="Y57" s="345">
        <f t="shared" si="13"/>
        <v>-2530000</v>
      </c>
      <c r="Z57" s="336">
        <f>+IF(X57&lt;&gt;0,+(Y57/X57)*100,0)</f>
        <v>-100</v>
      </c>
      <c r="AA57" s="350">
        <f t="shared" si="13"/>
        <v>2530000</v>
      </c>
    </row>
    <row r="58" spans="1:27" ht="12.75">
      <c r="A58" s="361" t="s">
        <v>217</v>
      </c>
      <c r="B58" s="136"/>
      <c r="C58" s="60">
        <v>8000</v>
      </c>
      <c r="D58" s="340"/>
      <c r="E58" s="60">
        <v>2530000</v>
      </c>
      <c r="F58" s="59">
        <v>2530000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2530000</v>
      </c>
      <c r="Y58" s="59">
        <v>-2530000</v>
      </c>
      <c r="Z58" s="61">
        <v>-100</v>
      </c>
      <c r="AA58" s="62">
        <v>2530000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3939095</v>
      </c>
      <c r="D60" s="346">
        <f t="shared" si="14"/>
        <v>0</v>
      </c>
      <c r="E60" s="219">
        <f t="shared" si="14"/>
        <v>3925000</v>
      </c>
      <c r="F60" s="264">
        <f t="shared" si="14"/>
        <v>4755000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555154</v>
      </c>
      <c r="U60" s="219">
        <f t="shared" si="14"/>
        <v>274226</v>
      </c>
      <c r="V60" s="264">
        <f t="shared" si="14"/>
        <v>829380</v>
      </c>
      <c r="W60" s="264">
        <f t="shared" si="14"/>
        <v>829380</v>
      </c>
      <c r="X60" s="219">
        <f t="shared" si="14"/>
        <v>4755000</v>
      </c>
      <c r="Y60" s="264">
        <f t="shared" si="14"/>
        <v>-3925620</v>
      </c>
      <c r="Z60" s="337">
        <f>+IF(X60&lt;&gt;0,+(Y60/X60)*100,0)</f>
        <v>-82.5577287066246</v>
      </c>
      <c r="AA60" s="232">
        <f>+AA57+AA54+AA51+AA40+AA37+AA34+AA22+AA5</f>
        <v>4755000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1700500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1700500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2017-08-01T09:34:56Z</dcterms:created>
  <dcterms:modified xsi:type="dcterms:W3CDTF">2017-08-01T09:34:58Z</dcterms:modified>
  <cp:category/>
  <cp:version/>
  <cp:contentType/>
  <cp:contentStatus/>
</cp:coreProperties>
</file>