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<sst xmlns="http://schemas.openxmlformats.org/spreadsheetml/2006/main" count="857" uniqueCount="303">
  <si>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Gauteng: West Rand(DC48)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</si>
  <si>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</si>
  <si>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</si>
  <si>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</si>
  <si>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</si>
  <si>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</si>
  <si>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</si>
  <si>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</si>
  <si>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</si>
  <si>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</si>
  <si>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</si>
  <si>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</si>
  <si>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</si>
  <si>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</si>
  <si>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</si>
  <si>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</si>
  <si>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</si>
  <si>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</si>
  <si>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</si>
  <si>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</si>
  <si>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</si>
  <si>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</si>
  <si>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</si>
  <si>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</si>
  <si>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</si>
  <si>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</si>
  <si>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</si>
  <si>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</si>
  <si>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</si>
  <si>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</si>
  <si>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</si>
  <si>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</si>
  <si>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</si>
  <si>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</si>
  <si>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</si>
  <si>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</si>
  <si>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</si>
  <si>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</si>
  <si>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</si>
  <si>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</si>
  <si>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</si>
  <si>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</si>
  <si>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</si>
  <si>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</si>
  <si>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</si>
  <si>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</si>
  <si>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</si>
  <si>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</si>
  <si>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</si>
  <si>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</si>
  <si>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</si>
  <si>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</si>
  <si>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</si>
  <si>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</si>
  <si>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</si>
  <si>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</si>
  <si>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</si>
  <si>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</si>
  <si>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</si>
  <si>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</si>
  <si>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</si>
  <si>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</si>
  <si>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</si>
  <si>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</si>
  <si>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</si>
  <si>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</si>
  <si>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</si>
  <si>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</si>
  <si>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</si>
  <si>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</si>
  <si>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West Rand(DC48)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</si>
  <si>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</si>
  <si>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</si>
  <si>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</si>
  <si>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</si>
  <si>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</si>
  <si>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</si>
  <si>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</si>
  <si>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</si>
  <si>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</si>
  <si>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</si>
  <si>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</si>
  <si>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</si>
  <si>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</si>
  <si>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</si>
  <si>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</si>
  <si>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</si>
  <si>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</si>
  <si>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</si>
  <si>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</si>
  <si>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</si>
  <si>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</si>
  <si>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</si>
  <si>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</si>
  <si>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</si>
  <si>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</si>
  <si>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</si>
  <si>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</si>
  <si>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</si>
  <si>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</si>
  <si>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West Rand(DC48)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</si>
  <si>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</si>
  <si>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</si>
  <si>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</si>
  <si>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</si>
  <si>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</si>
  <si>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</si>
  <si>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</si>
  <si>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</si>
  <si>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</si>
  <si>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</si>
  <si>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</si>
  <si>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</si>
  <si>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</si>
  <si>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</si>
  <si>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</si>
  <si>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</si>
  <si>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</si>
  <si>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</si>
  <si>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</si>
  <si>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</si>
  <si>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</si>
  <si>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</si>
  <si>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</si>
  <si>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</si>
  <si>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</si>
  <si>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</si>
  <si>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</si>
  <si>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</si>
  <si>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West Rand(DC48)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</si>
  <si>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</si>
  <si>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</si>
  <si>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</si>
  <si>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</si>
  <si>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</si>
  <si>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</si>
  <si>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</si>
  <si>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</si>
  <si>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</si>
  <si>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</si>
  <si>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West Rand(DC48)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</si>
  <si>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</si>
  <si>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</si>
  <si>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</si>
  <si>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</si>
  <si>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</si>
  <si>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</si>
  <si>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</si>
  <si>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</si>
  <si>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</si>
  <si>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</si>
  <si>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</si>
  <si>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</si>
  <si>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</si>
  <si>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</si>
  <si>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</si>
  <si>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</si>
  <si>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</si>
  <si>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</si>
  <si>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</si>
  <si>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</si>
  <si>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</si>
  <si>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</si>
  <si>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</si>
  <si>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</si>
  <si>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</si>
  <si>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</si>
  <si>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</si>
  <si>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</si>
  <si>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</si>
  <si>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</si>
  <si>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</si>
  <si>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</si>
  <si>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</si>
  <si>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West Rand(DC48)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</si>
  <si>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</si>
  <si>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</si>
  <si>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</si>
  <si>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</si>
  <si>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</si>
  <si>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</si>
  <si>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</si>
  <si>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</si>
  <si>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</si>
  <si>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</si>
  <si>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</si>
  <si>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</si>
  <si>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</si>
  <si>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</si>
  <si>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</si>
  <si>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</si>
  <si>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</si>
  <si>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</si>
  <si>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</si>
  <si>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</si>
  <si>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</si>
  <si>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</si>
  <si>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</si>
  <si>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</si>
  <si>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</si>
  <si>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</si>
  <si>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</si>
  <si>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West Rand(DC48)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</si>
  <si>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</si>
  <si>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</si>
  <si>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</si>
  <si>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</si>
  <si>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</si>
  <si>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</si>
  <si>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</si>
  <si>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</si>
  <si>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</si>
  <si>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</si>
  <si>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</si>
  <si>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</si>
  <si>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</si>
  <si>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</si>
  <si>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</si>
  <si>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</si>
  <si>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</si>
  <si>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</si>
  <si>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</si>
  <si>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</si>
  <si>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</si>
  <si>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</si>
  <si>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</si>
  <si>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</si>
  <si>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West Rand(DC48)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</si>
  <si>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</si>
  <si>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</si>
  <si>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</si>
  <si>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</si>
  <si>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</si>
  <si>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</si>
  <si>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</si>
  <si>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</si>
  <si>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</si>
  <si>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</si>
  <si>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</si>
  <si>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</si>
  <si>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</si>
  <si>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</si>
  <si>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</si>
  <si>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</si>
  <si>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</si>
  <si>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</si>
  <si>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</si>
  <si>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</si>
  <si>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</si>
  <si>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</si>
  <si>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</si>
  <si>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</si>
  <si>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</si>
  <si>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</si>
  <si>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</si>
  <si>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</si>
  <si>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</si>
  <si>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</si>
  <si>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</si>
  <si>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</si>
  <si>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</si>
  <si>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</si>
  <si>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</si>
  <si>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West Rand(DC48)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</si>
  <si>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</si>
  <si>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</si>
  <si>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Gauteng: West Rand(DC48)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</si>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</sst>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831035</v>
      </c>
      <c r="C6" s="19">
        <v>0</v>
      </c>
      <c r="D6" s="59">
        <v>30656000</v>
      </c>
      <c r="E6" s="60">
        <v>24752579</v>
      </c>
      <c r="F6" s="60">
        <v>112227</v>
      </c>
      <c r="G6" s="60">
        <v>145010</v>
      </c>
      <c r="H6" s="60">
        <v>15852</v>
      </c>
      <c r="I6" s="60">
        <v>273089</v>
      </c>
      <c r="J6" s="60">
        <v>32295</v>
      </c>
      <c r="K6" s="60">
        <v>285668</v>
      </c>
      <c r="L6" s="60">
        <v>43374</v>
      </c>
      <c r="M6" s="60">
        <v>361337</v>
      </c>
      <c r="N6" s="60">
        <v>25478</v>
      </c>
      <c r="O6" s="60">
        <v>61570</v>
      </c>
      <c r="P6" s="60">
        <v>51869</v>
      </c>
      <c r="Q6" s="60">
        <v>138917</v>
      </c>
      <c r="R6" s="60">
        <v>37056</v>
      </c>
      <c r="S6" s="60">
        <v>23736</v>
      </c>
      <c r="T6" s="60">
        <v>245714</v>
      </c>
      <c r="U6" s="60">
        <v>306506</v>
      </c>
      <c r="V6" s="60">
        <v>1079849</v>
      </c>
      <c r="W6" s="60">
        <v>30656000</v>
      </c>
      <c r="X6" s="60">
        <v>-29576151</v>
      </c>
      <c r="Y6" s="61">
        <v>-96.48</v>
      </c>
      <c r="Z6" s="62">
        <v>24752579</v>
      </c>
    </row>
    <row r="7" spans="1:26" ht="12.75">
      <c r="A7" s="58" t="s">
        <v>33</v>
      </c>
      <c r="B7" s="19">
        <v>3180464</v>
      </c>
      <c r="C7" s="19">
        <v>0</v>
      </c>
      <c r="D7" s="59">
        <v>3139143</v>
      </c>
      <c r="E7" s="60">
        <v>2556912</v>
      </c>
      <c r="F7" s="60">
        <v>9457</v>
      </c>
      <c r="G7" s="60">
        <v>258708</v>
      </c>
      <c r="H7" s="60">
        <v>142468</v>
      </c>
      <c r="I7" s="60">
        <v>410633</v>
      </c>
      <c r="J7" s="60">
        <v>74061</v>
      </c>
      <c r="K7" s="60">
        <v>845078</v>
      </c>
      <c r="L7" s="60">
        <v>0</v>
      </c>
      <c r="M7" s="60">
        <v>919139</v>
      </c>
      <c r="N7" s="60">
        <v>146074</v>
      </c>
      <c r="O7" s="60">
        <v>0</v>
      </c>
      <c r="P7" s="60">
        <v>284877</v>
      </c>
      <c r="Q7" s="60">
        <v>430951</v>
      </c>
      <c r="R7" s="60">
        <v>0</v>
      </c>
      <c r="S7" s="60">
        <v>30309</v>
      </c>
      <c r="T7" s="60">
        <v>2752</v>
      </c>
      <c r="U7" s="60">
        <v>33061</v>
      </c>
      <c r="V7" s="60">
        <v>1793784</v>
      </c>
      <c r="W7" s="60">
        <v>3139143</v>
      </c>
      <c r="X7" s="60">
        <v>-1345359</v>
      </c>
      <c r="Y7" s="61">
        <v>-42.86</v>
      </c>
      <c r="Z7" s="62">
        <v>2556912</v>
      </c>
    </row>
    <row r="8" spans="1:26" ht="12.75">
      <c r="A8" s="58" t="s">
        <v>34</v>
      </c>
      <c r="B8" s="19">
        <v>211054795</v>
      </c>
      <c r="C8" s="19">
        <v>0</v>
      </c>
      <c r="D8" s="59">
        <v>203891000</v>
      </c>
      <c r="E8" s="60">
        <v>204320465</v>
      </c>
      <c r="F8" s="60">
        <v>81497000</v>
      </c>
      <c r="G8" s="60">
        <v>1250000</v>
      </c>
      <c r="H8" s="60">
        <v>4799635</v>
      </c>
      <c r="I8" s="60">
        <v>87546635</v>
      </c>
      <c r="J8" s="60">
        <v>300000</v>
      </c>
      <c r="K8" s="60">
        <v>2799065</v>
      </c>
      <c r="L8" s="60">
        <v>63544000</v>
      </c>
      <c r="M8" s="60">
        <v>66643065</v>
      </c>
      <c r="N8" s="60">
        <v>0</v>
      </c>
      <c r="O8" s="60">
        <v>891000</v>
      </c>
      <c r="P8" s="60">
        <v>52747164</v>
      </c>
      <c r="Q8" s="60">
        <v>53638164</v>
      </c>
      <c r="R8" s="60">
        <v>237000</v>
      </c>
      <c r="S8" s="60">
        <v>0</v>
      </c>
      <c r="T8" s="60">
        <v>0</v>
      </c>
      <c r="U8" s="60">
        <v>237000</v>
      </c>
      <c r="V8" s="60">
        <v>208064864</v>
      </c>
      <c r="W8" s="60">
        <v>203891000</v>
      </c>
      <c r="X8" s="60">
        <v>4173864</v>
      </c>
      <c r="Y8" s="61">
        <v>2.05</v>
      </c>
      <c r="Z8" s="62">
        <v>204320465</v>
      </c>
    </row>
    <row r="9" spans="1:26" ht="12.75">
      <c r="A9" s="58" t="s">
        <v>35</v>
      </c>
      <c r="B9" s="19">
        <v>61833016</v>
      </c>
      <c r="C9" s="19">
        <v>0</v>
      </c>
      <c r="D9" s="59">
        <v>59382200</v>
      </c>
      <c r="E9" s="60">
        <v>50601176</v>
      </c>
      <c r="F9" s="60">
        <v>5914460</v>
      </c>
      <c r="G9" s="60">
        <v>271329</v>
      </c>
      <c r="H9" s="60">
        <v>235235</v>
      </c>
      <c r="I9" s="60">
        <v>6421024</v>
      </c>
      <c r="J9" s="60">
        <v>123511</v>
      </c>
      <c r="K9" s="60">
        <v>128658</v>
      </c>
      <c r="L9" s="60">
        <v>853163</v>
      </c>
      <c r="M9" s="60">
        <v>1105332</v>
      </c>
      <c r="N9" s="60">
        <v>6286041</v>
      </c>
      <c r="O9" s="60">
        <v>95182</v>
      </c>
      <c r="P9" s="60">
        <v>130029</v>
      </c>
      <c r="Q9" s="60">
        <v>6511252</v>
      </c>
      <c r="R9" s="60">
        <v>7980933</v>
      </c>
      <c r="S9" s="60">
        <v>3333358</v>
      </c>
      <c r="T9" s="60">
        <v>5848429</v>
      </c>
      <c r="U9" s="60">
        <v>17162720</v>
      </c>
      <c r="V9" s="60">
        <v>31200328</v>
      </c>
      <c r="W9" s="60">
        <v>59382000</v>
      </c>
      <c r="X9" s="60">
        <v>-28181672</v>
      </c>
      <c r="Y9" s="61">
        <v>-47.46</v>
      </c>
      <c r="Z9" s="62">
        <v>50601176</v>
      </c>
    </row>
    <row r="10" spans="1:26" ht="22.5">
      <c r="A10" s="63" t="s">
        <v>278</v>
      </c>
      <c r="B10" s="64">
        <f>SUM(B5:B9)</f>
        <v>276899310</v>
      </c>
      <c r="C10" s="64">
        <f>SUM(C5:C9)</f>
        <v>0</v>
      </c>
      <c r="D10" s="65">
        <f aca="true" t="shared" si="0" ref="D10:Z10">SUM(D5:D9)</f>
        <v>297068343</v>
      </c>
      <c r="E10" s="66">
        <f t="shared" si="0"/>
        <v>282231132</v>
      </c>
      <c r="F10" s="66">
        <f t="shared" si="0"/>
        <v>87533144</v>
      </c>
      <c r="G10" s="66">
        <f t="shared" si="0"/>
        <v>1925047</v>
      </c>
      <c r="H10" s="66">
        <f t="shared" si="0"/>
        <v>5193190</v>
      </c>
      <c r="I10" s="66">
        <f t="shared" si="0"/>
        <v>94651381</v>
      </c>
      <c r="J10" s="66">
        <f t="shared" si="0"/>
        <v>529867</v>
      </c>
      <c r="K10" s="66">
        <f t="shared" si="0"/>
        <v>4058469</v>
      </c>
      <c r="L10" s="66">
        <f t="shared" si="0"/>
        <v>64440537</v>
      </c>
      <c r="M10" s="66">
        <f t="shared" si="0"/>
        <v>69028873</v>
      </c>
      <c r="N10" s="66">
        <f t="shared" si="0"/>
        <v>6457593</v>
      </c>
      <c r="O10" s="66">
        <f t="shared" si="0"/>
        <v>1047752</v>
      </c>
      <c r="P10" s="66">
        <f t="shared" si="0"/>
        <v>53213939</v>
      </c>
      <c r="Q10" s="66">
        <f t="shared" si="0"/>
        <v>60719284</v>
      </c>
      <c r="R10" s="66">
        <f t="shared" si="0"/>
        <v>8254989</v>
      </c>
      <c r="S10" s="66">
        <f t="shared" si="0"/>
        <v>3387403</v>
      </c>
      <c r="T10" s="66">
        <f t="shared" si="0"/>
        <v>6096895</v>
      </c>
      <c r="U10" s="66">
        <f t="shared" si="0"/>
        <v>17739287</v>
      </c>
      <c r="V10" s="66">
        <f t="shared" si="0"/>
        <v>242138825</v>
      </c>
      <c r="W10" s="66">
        <f t="shared" si="0"/>
        <v>297068143</v>
      </c>
      <c r="X10" s="66">
        <f t="shared" si="0"/>
        <v>-54929318</v>
      </c>
      <c r="Y10" s="67">
        <f>+IF(W10&lt;&gt;0,(X10/W10)*100,0)</f>
        <v>-18.490477452508262</v>
      </c>
      <c r="Z10" s="68">
        <f t="shared" si="0"/>
        <v>282231132</v>
      </c>
    </row>
    <row r="11" spans="1:26" ht="12.75">
      <c r="A11" s="58" t="s">
        <v>37</v>
      </c>
      <c r="B11" s="19">
        <v>169563372</v>
      </c>
      <c r="C11" s="19">
        <v>0</v>
      </c>
      <c r="D11" s="59">
        <v>173516578</v>
      </c>
      <c r="E11" s="60">
        <v>170290580</v>
      </c>
      <c r="F11" s="60">
        <v>13926043</v>
      </c>
      <c r="G11" s="60">
        <v>13105860</v>
      </c>
      <c r="H11" s="60">
        <v>11840939</v>
      </c>
      <c r="I11" s="60">
        <v>38872842</v>
      </c>
      <c r="J11" s="60">
        <v>12980291</v>
      </c>
      <c r="K11" s="60">
        <v>12995082</v>
      </c>
      <c r="L11" s="60">
        <v>12995082</v>
      </c>
      <c r="M11" s="60">
        <v>38970455</v>
      </c>
      <c r="N11" s="60">
        <v>12776140</v>
      </c>
      <c r="O11" s="60">
        <v>12079214</v>
      </c>
      <c r="P11" s="60">
        <v>12695210</v>
      </c>
      <c r="Q11" s="60">
        <v>37550564</v>
      </c>
      <c r="R11" s="60">
        <v>12504634</v>
      </c>
      <c r="S11" s="60">
        <v>13970155</v>
      </c>
      <c r="T11" s="60">
        <v>13280835</v>
      </c>
      <c r="U11" s="60">
        <v>39755624</v>
      </c>
      <c r="V11" s="60">
        <v>155149485</v>
      </c>
      <c r="W11" s="60">
        <v>173517576</v>
      </c>
      <c r="X11" s="60">
        <v>-18368091</v>
      </c>
      <c r="Y11" s="61">
        <v>-10.59</v>
      </c>
      <c r="Z11" s="62">
        <v>170290580</v>
      </c>
    </row>
    <row r="12" spans="1:26" ht="12.75">
      <c r="A12" s="58" t="s">
        <v>38</v>
      </c>
      <c r="B12" s="19">
        <v>9968157</v>
      </c>
      <c r="C12" s="19">
        <v>0</v>
      </c>
      <c r="D12" s="59">
        <v>13691992</v>
      </c>
      <c r="E12" s="60">
        <v>14316010</v>
      </c>
      <c r="F12" s="60">
        <v>902336</v>
      </c>
      <c r="G12" s="60">
        <v>408224</v>
      </c>
      <c r="H12" s="60">
        <v>368823</v>
      </c>
      <c r="I12" s="60">
        <v>1679383</v>
      </c>
      <c r="J12" s="60">
        <v>775846</v>
      </c>
      <c r="K12" s="60">
        <v>775846</v>
      </c>
      <c r="L12" s="60">
        <v>775846</v>
      </c>
      <c r="M12" s="60">
        <v>2327538</v>
      </c>
      <c r="N12" s="60">
        <v>888230</v>
      </c>
      <c r="O12" s="60">
        <v>999688</v>
      </c>
      <c r="P12" s="60">
        <v>965558</v>
      </c>
      <c r="Q12" s="60">
        <v>2853476</v>
      </c>
      <c r="R12" s="60">
        <v>965558</v>
      </c>
      <c r="S12" s="60">
        <v>965558</v>
      </c>
      <c r="T12" s="60">
        <v>965558</v>
      </c>
      <c r="U12" s="60">
        <v>2896674</v>
      </c>
      <c r="V12" s="60">
        <v>9757071</v>
      </c>
      <c r="W12" s="60">
        <v>13691992</v>
      </c>
      <c r="X12" s="60">
        <v>-3934921</v>
      </c>
      <c r="Y12" s="61">
        <v>-28.74</v>
      </c>
      <c r="Z12" s="62">
        <v>14316010</v>
      </c>
    </row>
    <row r="13" spans="1:26" ht="12.75">
      <c r="A13" s="58" t="s">
        <v>279</v>
      </c>
      <c r="B13" s="19">
        <v>9454532</v>
      </c>
      <c r="C13" s="19">
        <v>0</v>
      </c>
      <c r="D13" s="59">
        <v>14742128</v>
      </c>
      <c r="E13" s="60">
        <v>8130067</v>
      </c>
      <c r="F13" s="60">
        <v>718898</v>
      </c>
      <c r="G13" s="60">
        <v>391538</v>
      </c>
      <c r="H13" s="60">
        <v>353749</v>
      </c>
      <c r="I13" s="60">
        <v>1464185</v>
      </c>
      <c r="J13" s="60">
        <v>2206892</v>
      </c>
      <c r="K13" s="60">
        <v>2710022</v>
      </c>
      <c r="L13" s="60">
        <v>1017502</v>
      </c>
      <c r="M13" s="60">
        <v>5934416</v>
      </c>
      <c r="N13" s="60">
        <v>514056</v>
      </c>
      <c r="O13" s="60">
        <v>462984</v>
      </c>
      <c r="P13" s="60">
        <v>515039</v>
      </c>
      <c r="Q13" s="60">
        <v>1492079</v>
      </c>
      <c r="R13" s="60">
        <v>495680</v>
      </c>
      <c r="S13" s="60">
        <v>511132</v>
      </c>
      <c r="T13" s="60">
        <v>511132</v>
      </c>
      <c r="U13" s="60">
        <v>1517944</v>
      </c>
      <c r="V13" s="60">
        <v>10408624</v>
      </c>
      <c r="W13" s="60">
        <v>14741466</v>
      </c>
      <c r="X13" s="60">
        <v>-4332842</v>
      </c>
      <c r="Y13" s="61">
        <v>-29.39</v>
      </c>
      <c r="Z13" s="62">
        <v>8130067</v>
      </c>
    </row>
    <row r="14" spans="1:26" ht="12.75">
      <c r="A14" s="58" t="s">
        <v>40</v>
      </c>
      <c r="B14" s="19">
        <v>0</v>
      </c>
      <c r="C14" s="19">
        <v>0</v>
      </c>
      <c r="D14" s="59">
        <v>1200000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1200000</v>
      </c>
      <c r="X14" s="60">
        <v>-1200000</v>
      </c>
      <c r="Y14" s="61">
        <v>-100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765712</v>
      </c>
      <c r="E15" s="60">
        <v>456379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765712</v>
      </c>
      <c r="X15" s="60">
        <v>-765712</v>
      </c>
      <c r="Y15" s="61">
        <v>-100</v>
      </c>
      <c r="Z15" s="62">
        <v>456379</v>
      </c>
    </row>
    <row r="16" spans="1:26" ht="12.75">
      <c r="A16" s="69" t="s">
        <v>42</v>
      </c>
      <c r="B16" s="19">
        <v>0</v>
      </c>
      <c r="C16" s="19">
        <v>0</v>
      </c>
      <c r="D16" s="59">
        <v>4392200</v>
      </c>
      <c r="E16" s="60">
        <v>4392000</v>
      </c>
      <c r="F16" s="60">
        <v>2000000</v>
      </c>
      <c r="G16" s="60">
        <v>0</v>
      </c>
      <c r="H16" s="60">
        <v>0</v>
      </c>
      <c r="I16" s="60">
        <v>2000000</v>
      </c>
      <c r="J16" s="60">
        <v>0</v>
      </c>
      <c r="K16" s="60">
        <v>400000</v>
      </c>
      <c r="L16" s="60">
        <v>0</v>
      </c>
      <c r="M16" s="60">
        <v>400000</v>
      </c>
      <c r="N16" s="60">
        <v>600000</v>
      </c>
      <c r="O16" s="60">
        <v>0</v>
      </c>
      <c r="P16" s="60">
        <v>0</v>
      </c>
      <c r="Q16" s="60">
        <v>600000</v>
      </c>
      <c r="R16" s="60">
        <v>0</v>
      </c>
      <c r="S16" s="60">
        <v>0</v>
      </c>
      <c r="T16" s="60">
        <v>0</v>
      </c>
      <c r="U16" s="60">
        <v>0</v>
      </c>
      <c r="V16" s="60">
        <v>3000000</v>
      </c>
      <c r="W16" s="60">
        <v>4392200</v>
      </c>
      <c r="X16" s="60">
        <v>-1392200</v>
      </c>
      <c r="Y16" s="61">
        <v>-31.7</v>
      </c>
      <c r="Z16" s="62">
        <v>4392000</v>
      </c>
    </row>
    <row r="17" spans="1:26" ht="12.75">
      <c r="A17" s="58" t="s">
        <v>43</v>
      </c>
      <c r="B17" s="19">
        <v>118607274</v>
      </c>
      <c r="C17" s="19">
        <v>0</v>
      </c>
      <c r="D17" s="59">
        <v>91236878</v>
      </c>
      <c r="E17" s="60">
        <v>109299856</v>
      </c>
      <c r="F17" s="60">
        <v>21392073</v>
      </c>
      <c r="G17" s="60">
        <v>11879085</v>
      </c>
      <c r="H17" s="60">
        <v>10732595</v>
      </c>
      <c r="I17" s="60">
        <v>44003753</v>
      </c>
      <c r="J17" s="60">
        <v>12382664</v>
      </c>
      <c r="K17" s="60">
        <v>3577152</v>
      </c>
      <c r="L17" s="60">
        <v>14033227</v>
      </c>
      <c r="M17" s="60">
        <v>29993043</v>
      </c>
      <c r="N17" s="60">
        <v>7540178</v>
      </c>
      <c r="O17" s="60">
        <v>759007</v>
      </c>
      <c r="P17" s="60">
        <v>24801368</v>
      </c>
      <c r="Q17" s="60">
        <v>33100553</v>
      </c>
      <c r="R17" s="60">
        <v>1693327</v>
      </c>
      <c r="S17" s="60">
        <v>1104961</v>
      </c>
      <c r="T17" s="60">
        <v>24493418</v>
      </c>
      <c r="U17" s="60">
        <v>27291706</v>
      </c>
      <c r="V17" s="60">
        <v>134389055</v>
      </c>
      <c r="W17" s="60">
        <v>91237341</v>
      </c>
      <c r="X17" s="60">
        <v>43151714</v>
      </c>
      <c r="Y17" s="61">
        <v>47.3</v>
      </c>
      <c r="Z17" s="62">
        <v>109299856</v>
      </c>
    </row>
    <row r="18" spans="1:26" ht="12.75">
      <c r="A18" s="70" t="s">
        <v>44</v>
      </c>
      <c r="B18" s="71">
        <f>SUM(B11:B17)</f>
        <v>307593335</v>
      </c>
      <c r="C18" s="71">
        <f>SUM(C11:C17)</f>
        <v>0</v>
      </c>
      <c r="D18" s="72">
        <f aca="true" t="shared" si="1" ref="D18:Z18">SUM(D11:D17)</f>
        <v>299545488</v>
      </c>
      <c r="E18" s="73">
        <f t="shared" si="1"/>
        <v>306884892</v>
      </c>
      <c r="F18" s="73">
        <f t="shared" si="1"/>
        <v>38939350</v>
      </c>
      <c r="G18" s="73">
        <f t="shared" si="1"/>
        <v>25784707</v>
      </c>
      <c r="H18" s="73">
        <f t="shared" si="1"/>
        <v>23296106</v>
      </c>
      <c r="I18" s="73">
        <f t="shared" si="1"/>
        <v>88020163</v>
      </c>
      <c r="J18" s="73">
        <f t="shared" si="1"/>
        <v>28345693</v>
      </c>
      <c r="K18" s="73">
        <f t="shared" si="1"/>
        <v>20458102</v>
      </c>
      <c r="L18" s="73">
        <f t="shared" si="1"/>
        <v>28821657</v>
      </c>
      <c r="M18" s="73">
        <f t="shared" si="1"/>
        <v>77625452</v>
      </c>
      <c r="N18" s="73">
        <f t="shared" si="1"/>
        <v>22318604</v>
      </c>
      <c r="O18" s="73">
        <f t="shared" si="1"/>
        <v>14300893</v>
      </c>
      <c r="P18" s="73">
        <f t="shared" si="1"/>
        <v>38977175</v>
      </c>
      <c r="Q18" s="73">
        <f t="shared" si="1"/>
        <v>75596672</v>
      </c>
      <c r="R18" s="73">
        <f t="shared" si="1"/>
        <v>15659199</v>
      </c>
      <c r="S18" s="73">
        <f t="shared" si="1"/>
        <v>16551806</v>
      </c>
      <c r="T18" s="73">
        <f t="shared" si="1"/>
        <v>39250943</v>
      </c>
      <c r="U18" s="73">
        <f t="shared" si="1"/>
        <v>71461948</v>
      </c>
      <c r="V18" s="73">
        <f t="shared" si="1"/>
        <v>312704235</v>
      </c>
      <c r="W18" s="73">
        <f t="shared" si="1"/>
        <v>299546287</v>
      </c>
      <c r="X18" s="73">
        <f t="shared" si="1"/>
        <v>13157948</v>
      </c>
      <c r="Y18" s="67">
        <f>+IF(W18&lt;&gt;0,(X18/W18)*100,0)</f>
        <v>4.392625971691647</v>
      </c>
      <c r="Z18" s="74">
        <f t="shared" si="1"/>
        <v>306884892</v>
      </c>
    </row>
    <row r="19" spans="1:26" ht="12.75">
      <c r="A19" s="70" t="s">
        <v>45</v>
      </c>
      <c r="B19" s="75">
        <f>+B10-B18</f>
        <v>-30694025</v>
      </c>
      <c r="C19" s="75">
        <f>+C10-C18</f>
        <v>0</v>
      </c>
      <c r="D19" s="76">
        <f aca="true" t="shared" si="2" ref="D19:Z19">+D10-D18</f>
        <v>-2477145</v>
      </c>
      <c r="E19" s="77">
        <f t="shared" si="2"/>
        <v>-24653760</v>
      </c>
      <c r="F19" s="77">
        <f t="shared" si="2"/>
        <v>48593794</v>
      </c>
      <c r="G19" s="77">
        <f t="shared" si="2"/>
        <v>-23859660</v>
      </c>
      <c r="H19" s="77">
        <f t="shared" si="2"/>
        <v>-18102916</v>
      </c>
      <c r="I19" s="77">
        <f t="shared" si="2"/>
        <v>6631218</v>
      </c>
      <c r="J19" s="77">
        <f t="shared" si="2"/>
        <v>-27815826</v>
      </c>
      <c r="K19" s="77">
        <f t="shared" si="2"/>
        <v>-16399633</v>
      </c>
      <c r="L19" s="77">
        <f t="shared" si="2"/>
        <v>35618880</v>
      </c>
      <c r="M19" s="77">
        <f t="shared" si="2"/>
        <v>-8596579</v>
      </c>
      <c r="N19" s="77">
        <f t="shared" si="2"/>
        <v>-15861011</v>
      </c>
      <c r="O19" s="77">
        <f t="shared" si="2"/>
        <v>-13253141</v>
      </c>
      <c r="P19" s="77">
        <f t="shared" si="2"/>
        <v>14236764</v>
      </c>
      <c r="Q19" s="77">
        <f t="shared" si="2"/>
        <v>-14877388</v>
      </c>
      <c r="R19" s="77">
        <f t="shared" si="2"/>
        <v>-7404210</v>
      </c>
      <c r="S19" s="77">
        <f t="shared" si="2"/>
        <v>-13164403</v>
      </c>
      <c r="T19" s="77">
        <f t="shared" si="2"/>
        <v>-33154048</v>
      </c>
      <c r="U19" s="77">
        <f t="shared" si="2"/>
        <v>-53722661</v>
      </c>
      <c r="V19" s="77">
        <f t="shared" si="2"/>
        <v>-70565410</v>
      </c>
      <c r="W19" s="77">
        <f>IF(E10=E18,0,W10-W18)</f>
        <v>-2478144</v>
      </c>
      <c r="X19" s="77">
        <f t="shared" si="2"/>
        <v>-68087266</v>
      </c>
      <c r="Y19" s="78">
        <f>+IF(W19&lt;&gt;0,(X19/W19)*100,0)</f>
        <v>2747.5104755817256</v>
      </c>
      <c r="Z19" s="79">
        <f t="shared" si="2"/>
        <v>-24653760</v>
      </c>
    </row>
    <row r="20" spans="1:26" ht="12.75">
      <c r="A20" s="58" t="s">
        <v>46</v>
      </c>
      <c r="B20" s="19">
        <v>34761770</v>
      </c>
      <c r="C20" s="19">
        <v>0</v>
      </c>
      <c r="D20" s="59">
        <v>12484000</v>
      </c>
      <c r="E20" s="60">
        <v>27778869</v>
      </c>
      <c r="F20" s="60">
        <v>0</v>
      </c>
      <c r="G20" s="60">
        <v>5000000</v>
      </c>
      <c r="H20" s="60">
        <v>1284000</v>
      </c>
      <c r="I20" s="60">
        <v>6284000</v>
      </c>
      <c r="J20" s="60">
        <v>0</v>
      </c>
      <c r="K20" s="60">
        <v>5000000</v>
      </c>
      <c r="L20" s="60">
        <v>1200000</v>
      </c>
      <c r="M20" s="60">
        <v>6200000</v>
      </c>
      <c r="N20" s="60">
        <v>0</v>
      </c>
      <c r="O20" s="60">
        <v>0</v>
      </c>
      <c r="P20" s="60">
        <v>8850000</v>
      </c>
      <c r="Q20" s="60">
        <v>8850000</v>
      </c>
      <c r="R20" s="60">
        <v>0</v>
      </c>
      <c r="S20" s="60">
        <v>0</v>
      </c>
      <c r="T20" s="60">
        <v>0</v>
      </c>
      <c r="U20" s="60">
        <v>0</v>
      </c>
      <c r="V20" s="60">
        <v>21334000</v>
      </c>
      <c r="W20" s="60">
        <v>12484000</v>
      </c>
      <c r="X20" s="60">
        <v>8850000</v>
      </c>
      <c r="Y20" s="61">
        <v>70.89</v>
      </c>
      <c r="Z20" s="62">
        <v>27778869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4067745</v>
      </c>
      <c r="C22" s="86">
        <f>SUM(C19:C21)</f>
        <v>0</v>
      </c>
      <c r="D22" s="87">
        <f aca="true" t="shared" si="3" ref="D22:Z22">SUM(D19:D21)</f>
        <v>10006855</v>
      </c>
      <c r="E22" s="88">
        <f t="shared" si="3"/>
        <v>3125109</v>
      </c>
      <c r="F22" s="88">
        <f t="shared" si="3"/>
        <v>48593794</v>
      </c>
      <c r="G22" s="88">
        <f t="shared" si="3"/>
        <v>-18859660</v>
      </c>
      <c r="H22" s="88">
        <f t="shared" si="3"/>
        <v>-16818916</v>
      </c>
      <c r="I22" s="88">
        <f t="shared" si="3"/>
        <v>12915218</v>
      </c>
      <c r="J22" s="88">
        <f t="shared" si="3"/>
        <v>-27815826</v>
      </c>
      <c r="K22" s="88">
        <f t="shared" si="3"/>
        <v>-11399633</v>
      </c>
      <c r="L22" s="88">
        <f t="shared" si="3"/>
        <v>36818880</v>
      </c>
      <c r="M22" s="88">
        <f t="shared" si="3"/>
        <v>-2396579</v>
      </c>
      <c r="N22" s="88">
        <f t="shared" si="3"/>
        <v>-15861011</v>
      </c>
      <c r="O22" s="88">
        <f t="shared" si="3"/>
        <v>-13253141</v>
      </c>
      <c r="P22" s="88">
        <f t="shared" si="3"/>
        <v>23086764</v>
      </c>
      <c r="Q22" s="88">
        <f t="shared" si="3"/>
        <v>-6027388</v>
      </c>
      <c r="R22" s="88">
        <f t="shared" si="3"/>
        <v>-7404210</v>
      </c>
      <c r="S22" s="88">
        <f t="shared" si="3"/>
        <v>-13164403</v>
      </c>
      <c r="T22" s="88">
        <f t="shared" si="3"/>
        <v>-33154048</v>
      </c>
      <c r="U22" s="88">
        <f t="shared" si="3"/>
        <v>-53722661</v>
      </c>
      <c r="V22" s="88">
        <f t="shared" si="3"/>
        <v>-49231410</v>
      </c>
      <c r="W22" s="88">
        <f t="shared" si="3"/>
        <v>10005856</v>
      </c>
      <c r="X22" s="88">
        <f t="shared" si="3"/>
        <v>-59237266</v>
      </c>
      <c r="Y22" s="89">
        <f>+IF(W22&lt;&gt;0,(X22/W22)*100,0)</f>
        <v>-592.0259695922068</v>
      </c>
      <c r="Z22" s="90">
        <f t="shared" si="3"/>
        <v>3125109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4067745</v>
      </c>
      <c r="C24" s="75">
        <f>SUM(C22:C23)</f>
        <v>0</v>
      </c>
      <c r="D24" s="76">
        <f aca="true" t="shared" si="4" ref="D24:Z24">SUM(D22:D23)</f>
        <v>10006855</v>
      </c>
      <c r="E24" s="77">
        <f t="shared" si="4"/>
        <v>3125109</v>
      </c>
      <c r="F24" s="77">
        <f t="shared" si="4"/>
        <v>48593794</v>
      </c>
      <c r="G24" s="77">
        <f t="shared" si="4"/>
        <v>-18859660</v>
      </c>
      <c r="H24" s="77">
        <f t="shared" si="4"/>
        <v>-16818916</v>
      </c>
      <c r="I24" s="77">
        <f t="shared" si="4"/>
        <v>12915218</v>
      </c>
      <c r="J24" s="77">
        <f t="shared" si="4"/>
        <v>-27815826</v>
      </c>
      <c r="K24" s="77">
        <f t="shared" si="4"/>
        <v>-11399633</v>
      </c>
      <c r="L24" s="77">
        <f t="shared" si="4"/>
        <v>36818880</v>
      </c>
      <c r="M24" s="77">
        <f t="shared" si="4"/>
        <v>-2396579</v>
      </c>
      <c r="N24" s="77">
        <f t="shared" si="4"/>
        <v>-15861011</v>
      </c>
      <c r="O24" s="77">
        <f t="shared" si="4"/>
        <v>-13253141</v>
      </c>
      <c r="P24" s="77">
        <f t="shared" si="4"/>
        <v>23086764</v>
      </c>
      <c r="Q24" s="77">
        <f t="shared" si="4"/>
        <v>-6027388</v>
      </c>
      <c r="R24" s="77">
        <f t="shared" si="4"/>
        <v>-7404210</v>
      </c>
      <c r="S24" s="77">
        <f t="shared" si="4"/>
        <v>-13164403</v>
      </c>
      <c r="T24" s="77">
        <f t="shared" si="4"/>
        <v>-33154048</v>
      </c>
      <c r="U24" s="77">
        <f t="shared" si="4"/>
        <v>-53722661</v>
      </c>
      <c r="V24" s="77">
        <f t="shared" si="4"/>
        <v>-49231410</v>
      </c>
      <c r="W24" s="77">
        <f t="shared" si="4"/>
        <v>10005856</v>
      </c>
      <c r="X24" s="77">
        <f t="shared" si="4"/>
        <v>-59237266</v>
      </c>
      <c r="Y24" s="78">
        <f>+IF(W24&lt;&gt;0,(X24/W24)*100,0)</f>
        <v>-592.0259695922068</v>
      </c>
      <c r="Z24" s="79">
        <f t="shared" si="4"/>
        <v>3125109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540834</v>
      </c>
      <c r="C27" s="22">
        <v>0</v>
      </c>
      <c r="D27" s="99">
        <v>10000000</v>
      </c>
      <c r="E27" s="100">
        <v>25544869</v>
      </c>
      <c r="F27" s="100">
        <v>0</v>
      </c>
      <c r="G27" s="100">
        <v>4092371</v>
      </c>
      <c r="H27" s="100">
        <v>236621</v>
      </c>
      <c r="I27" s="100">
        <v>4328992</v>
      </c>
      <c r="J27" s="100">
        <v>0</v>
      </c>
      <c r="K27" s="100">
        <v>1255853</v>
      </c>
      <c r="L27" s="100">
        <v>3147289</v>
      </c>
      <c r="M27" s="100">
        <v>4403142</v>
      </c>
      <c r="N27" s="100">
        <v>0</v>
      </c>
      <c r="O27" s="100">
        <v>1497709</v>
      </c>
      <c r="P27" s="100">
        <v>3964636</v>
      </c>
      <c r="Q27" s="100">
        <v>5462345</v>
      </c>
      <c r="R27" s="100">
        <v>1605250</v>
      </c>
      <c r="S27" s="100">
        <v>0</v>
      </c>
      <c r="T27" s="100">
        <v>0</v>
      </c>
      <c r="U27" s="100">
        <v>1605250</v>
      </c>
      <c r="V27" s="100">
        <v>15799729</v>
      </c>
      <c r="W27" s="100">
        <v>25544869</v>
      </c>
      <c r="X27" s="100">
        <v>-9745140</v>
      </c>
      <c r="Y27" s="101">
        <v>-38.15</v>
      </c>
      <c r="Z27" s="102">
        <v>25544869</v>
      </c>
    </row>
    <row r="28" spans="1:26" ht="12.75">
      <c r="A28" s="103" t="s">
        <v>46</v>
      </c>
      <c r="B28" s="19">
        <v>0</v>
      </c>
      <c r="C28" s="19">
        <v>0</v>
      </c>
      <c r="D28" s="59">
        <v>10000000</v>
      </c>
      <c r="E28" s="60">
        <v>25294869</v>
      </c>
      <c r="F28" s="60">
        <v>0</v>
      </c>
      <c r="G28" s="60">
        <v>4092371</v>
      </c>
      <c r="H28" s="60">
        <v>236621</v>
      </c>
      <c r="I28" s="60">
        <v>4328992</v>
      </c>
      <c r="J28" s="60">
        <v>0</v>
      </c>
      <c r="K28" s="60">
        <v>1255853</v>
      </c>
      <c r="L28" s="60">
        <v>3147289</v>
      </c>
      <c r="M28" s="60">
        <v>4403142</v>
      </c>
      <c r="N28" s="60">
        <v>0</v>
      </c>
      <c r="O28" s="60">
        <v>1497709</v>
      </c>
      <c r="P28" s="60">
        <v>3922636</v>
      </c>
      <c r="Q28" s="60">
        <v>5420345</v>
      </c>
      <c r="R28" s="60">
        <v>1605250</v>
      </c>
      <c r="S28" s="60">
        <v>0</v>
      </c>
      <c r="T28" s="60">
        <v>0</v>
      </c>
      <c r="U28" s="60">
        <v>1605250</v>
      </c>
      <c r="V28" s="60">
        <v>15757729</v>
      </c>
      <c r="W28" s="60">
        <v>25294869</v>
      </c>
      <c r="X28" s="60">
        <v>-9537140</v>
      </c>
      <c r="Y28" s="61">
        <v>-37.7</v>
      </c>
      <c r="Z28" s="62">
        <v>25294869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540834</v>
      </c>
      <c r="C31" s="19">
        <v>0</v>
      </c>
      <c r="D31" s="59">
        <v>0</v>
      </c>
      <c r="E31" s="60">
        <v>250000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42000</v>
      </c>
      <c r="Q31" s="60">
        <v>42000</v>
      </c>
      <c r="R31" s="60">
        <v>0</v>
      </c>
      <c r="S31" s="60">
        <v>0</v>
      </c>
      <c r="T31" s="60">
        <v>0</v>
      </c>
      <c r="U31" s="60">
        <v>0</v>
      </c>
      <c r="V31" s="60">
        <v>42000</v>
      </c>
      <c r="W31" s="60">
        <v>250000</v>
      </c>
      <c r="X31" s="60">
        <v>-208000</v>
      </c>
      <c r="Y31" s="61">
        <v>-83.2</v>
      </c>
      <c r="Z31" s="62">
        <v>250000</v>
      </c>
    </row>
    <row r="32" spans="1:26" ht="12.75">
      <c r="A32" s="70" t="s">
        <v>54</v>
      </c>
      <c r="B32" s="22">
        <f>SUM(B28:B31)</f>
        <v>540834</v>
      </c>
      <c r="C32" s="22">
        <f>SUM(C28:C31)</f>
        <v>0</v>
      </c>
      <c r="D32" s="99">
        <f aca="true" t="shared" si="5" ref="D32:Z32">SUM(D28:D31)</f>
        <v>10000000</v>
      </c>
      <c r="E32" s="100">
        <f t="shared" si="5"/>
        <v>25544869</v>
      </c>
      <c r="F32" s="100">
        <f t="shared" si="5"/>
        <v>0</v>
      </c>
      <c r="G32" s="100">
        <f t="shared" si="5"/>
        <v>4092371</v>
      </c>
      <c r="H32" s="100">
        <f t="shared" si="5"/>
        <v>236621</v>
      </c>
      <c r="I32" s="100">
        <f t="shared" si="5"/>
        <v>4328992</v>
      </c>
      <c r="J32" s="100">
        <f t="shared" si="5"/>
        <v>0</v>
      </c>
      <c r="K32" s="100">
        <f t="shared" si="5"/>
        <v>1255853</v>
      </c>
      <c r="L32" s="100">
        <f t="shared" si="5"/>
        <v>3147289</v>
      </c>
      <c r="M32" s="100">
        <f t="shared" si="5"/>
        <v>4403142</v>
      </c>
      <c r="N32" s="100">
        <f t="shared" si="5"/>
        <v>0</v>
      </c>
      <c r="O32" s="100">
        <f t="shared" si="5"/>
        <v>1497709</v>
      </c>
      <c r="P32" s="100">
        <f t="shared" si="5"/>
        <v>3964636</v>
      </c>
      <c r="Q32" s="100">
        <f t="shared" si="5"/>
        <v>5462345</v>
      </c>
      <c r="R32" s="100">
        <f t="shared" si="5"/>
        <v>1605250</v>
      </c>
      <c r="S32" s="100">
        <f t="shared" si="5"/>
        <v>0</v>
      </c>
      <c r="T32" s="100">
        <f t="shared" si="5"/>
        <v>0</v>
      </c>
      <c r="U32" s="100">
        <f t="shared" si="5"/>
        <v>1605250</v>
      </c>
      <c r="V32" s="100">
        <f t="shared" si="5"/>
        <v>15799729</v>
      </c>
      <c r="W32" s="100">
        <f t="shared" si="5"/>
        <v>25544869</v>
      </c>
      <c r="X32" s="100">
        <f t="shared" si="5"/>
        <v>-9745140</v>
      </c>
      <c r="Y32" s="101">
        <f>+IF(W32&lt;&gt;0,(X32/W32)*100,0)</f>
        <v>-38.14910931819615</v>
      </c>
      <c r="Z32" s="102">
        <f t="shared" si="5"/>
        <v>25544869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49314449</v>
      </c>
      <c r="C35" s="19">
        <v>0</v>
      </c>
      <c r="D35" s="59">
        <v>41677205</v>
      </c>
      <c r="E35" s="60">
        <v>29727944</v>
      </c>
      <c r="F35" s="60">
        <v>91422967</v>
      </c>
      <c r="G35" s="60">
        <v>72951907</v>
      </c>
      <c r="H35" s="60">
        <v>54490061</v>
      </c>
      <c r="I35" s="60">
        <v>54490061</v>
      </c>
      <c r="J35" s="60">
        <v>52625746</v>
      </c>
      <c r="K35" s="60">
        <v>27581553</v>
      </c>
      <c r="L35" s="60">
        <v>54720869</v>
      </c>
      <c r="M35" s="60">
        <v>54720869</v>
      </c>
      <c r="N35" s="60">
        <v>48079153</v>
      </c>
      <c r="O35" s="60">
        <v>27502758</v>
      </c>
      <c r="P35" s="60">
        <v>43923016</v>
      </c>
      <c r="Q35" s="60">
        <v>43923016</v>
      </c>
      <c r="R35" s="60">
        <v>38341388</v>
      </c>
      <c r="S35" s="60">
        <v>37632847</v>
      </c>
      <c r="T35" s="60">
        <v>57611415</v>
      </c>
      <c r="U35" s="60">
        <v>57611415</v>
      </c>
      <c r="V35" s="60">
        <v>57611415</v>
      </c>
      <c r="W35" s="60">
        <v>29727944</v>
      </c>
      <c r="X35" s="60">
        <v>27883471</v>
      </c>
      <c r="Y35" s="61">
        <v>93.8</v>
      </c>
      <c r="Z35" s="62">
        <v>29727944</v>
      </c>
    </row>
    <row r="36" spans="1:26" ht="12.75">
      <c r="A36" s="58" t="s">
        <v>57</v>
      </c>
      <c r="B36" s="19">
        <v>68032928</v>
      </c>
      <c r="C36" s="19">
        <v>0</v>
      </c>
      <c r="D36" s="59">
        <v>73997982</v>
      </c>
      <c r="E36" s="60">
        <v>82575600</v>
      </c>
      <c r="F36" s="60">
        <v>63937935</v>
      </c>
      <c r="G36" s="60">
        <v>63546397</v>
      </c>
      <c r="H36" s="60">
        <v>80098723</v>
      </c>
      <c r="I36" s="60">
        <v>80098723</v>
      </c>
      <c r="J36" s="60">
        <v>79547895</v>
      </c>
      <c r="K36" s="60">
        <v>76837873</v>
      </c>
      <c r="L36" s="60">
        <v>75819964</v>
      </c>
      <c r="M36" s="60">
        <v>75819964</v>
      </c>
      <c r="N36" s="60">
        <v>76323818</v>
      </c>
      <c r="O36" s="60">
        <v>75860833</v>
      </c>
      <c r="P36" s="60">
        <v>75387794</v>
      </c>
      <c r="Q36" s="60">
        <v>75387794</v>
      </c>
      <c r="R36" s="60">
        <v>74892113</v>
      </c>
      <c r="S36" s="60">
        <v>74380981</v>
      </c>
      <c r="T36" s="60">
        <v>73869849</v>
      </c>
      <c r="U36" s="60">
        <v>73869849</v>
      </c>
      <c r="V36" s="60">
        <v>73869849</v>
      </c>
      <c r="W36" s="60">
        <v>82575600</v>
      </c>
      <c r="X36" s="60">
        <v>-8705751</v>
      </c>
      <c r="Y36" s="61">
        <v>-10.54</v>
      </c>
      <c r="Z36" s="62">
        <v>82575600</v>
      </c>
    </row>
    <row r="37" spans="1:26" ht="12.75">
      <c r="A37" s="58" t="s">
        <v>58</v>
      </c>
      <c r="B37" s="19">
        <v>56414985</v>
      </c>
      <c r="C37" s="19">
        <v>0</v>
      </c>
      <c r="D37" s="59">
        <v>7850761</v>
      </c>
      <c r="E37" s="60">
        <v>17646300</v>
      </c>
      <c r="F37" s="60">
        <v>18099575</v>
      </c>
      <c r="G37" s="60">
        <v>18099575</v>
      </c>
      <c r="H37" s="60">
        <v>16913524</v>
      </c>
      <c r="I37" s="60">
        <v>16913524</v>
      </c>
      <c r="J37" s="60">
        <v>41774807</v>
      </c>
      <c r="K37" s="60">
        <v>23579696</v>
      </c>
      <c r="L37" s="60">
        <v>11813430</v>
      </c>
      <c r="M37" s="60">
        <v>11813430</v>
      </c>
      <c r="N37" s="60">
        <v>7918301</v>
      </c>
      <c r="O37" s="60">
        <v>10121837</v>
      </c>
      <c r="P37" s="60">
        <v>21406658</v>
      </c>
      <c r="Q37" s="60">
        <v>21406658</v>
      </c>
      <c r="R37" s="60">
        <v>22750496</v>
      </c>
      <c r="S37" s="60">
        <v>23376622</v>
      </c>
      <c r="T37" s="60">
        <v>58241048</v>
      </c>
      <c r="U37" s="60">
        <v>58241048</v>
      </c>
      <c r="V37" s="60">
        <v>58241048</v>
      </c>
      <c r="W37" s="60">
        <v>17646300</v>
      </c>
      <c r="X37" s="60">
        <v>40594748</v>
      </c>
      <c r="Y37" s="61">
        <v>230.05</v>
      </c>
      <c r="Z37" s="62">
        <v>17646300</v>
      </c>
    </row>
    <row r="38" spans="1:26" ht="12.75">
      <c r="A38" s="58" t="s">
        <v>59</v>
      </c>
      <c r="B38" s="19">
        <v>63278412</v>
      </c>
      <c r="C38" s="19">
        <v>0</v>
      </c>
      <c r="D38" s="59">
        <v>70598584</v>
      </c>
      <c r="E38" s="60">
        <v>63278000</v>
      </c>
      <c r="F38" s="60">
        <v>69843000</v>
      </c>
      <c r="G38" s="60">
        <v>69843000</v>
      </c>
      <c r="H38" s="60">
        <v>63278412</v>
      </c>
      <c r="I38" s="60">
        <v>63278412</v>
      </c>
      <c r="J38" s="60">
        <v>63278412</v>
      </c>
      <c r="K38" s="60">
        <v>63278412</v>
      </c>
      <c r="L38" s="60">
        <v>63278412</v>
      </c>
      <c r="M38" s="60">
        <v>63278412</v>
      </c>
      <c r="N38" s="60">
        <v>63278412</v>
      </c>
      <c r="O38" s="60">
        <v>63278412</v>
      </c>
      <c r="P38" s="60">
        <v>63278412</v>
      </c>
      <c r="Q38" s="60">
        <v>63278412</v>
      </c>
      <c r="R38" s="60">
        <v>63278412</v>
      </c>
      <c r="S38" s="60">
        <v>63278412</v>
      </c>
      <c r="T38" s="60">
        <v>63278412</v>
      </c>
      <c r="U38" s="60">
        <v>63278412</v>
      </c>
      <c r="V38" s="60">
        <v>63278412</v>
      </c>
      <c r="W38" s="60">
        <v>63278000</v>
      </c>
      <c r="X38" s="60">
        <v>412</v>
      </c>
      <c r="Y38" s="61">
        <v>0</v>
      </c>
      <c r="Z38" s="62">
        <v>63278000</v>
      </c>
    </row>
    <row r="39" spans="1:26" ht="12.75">
      <c r="A39" s="58" t="s">
        <v>60</v>
      </c>
      <c r="B39" s="19">
        <v>-2346020</v>
      </c>
      <c r="C39" s="19">
        <v>0</v>
      </c>
      <c r="D39" s="59">
        <v>37225842</v>
      </c>
      <c r="E39" s="60">
        <v>31379244</v>
      </c>
      <c r="F39" s="60">
        <v>67418326</v>
      </c>
      <c r="G39" s="60">
        <v>48555729</v>
      </c>
      <c r="H39" s="60">
        <v>54396847</v>
      </c>
      <c r="I39" s="60">
        <v>54396847</v>
      </c>
      <c r="J39" s="60">
        <v>27120421</v>
      </c>
      <c r="K39" s="60">
        <v>17561318</v>
      </c>
      <c r="L39" s="60">
        <v>55448990</v>
      </c>
      <c r="M39" s="60">
        <v>55448990</v>
      </c>
      <c r="N39" s="60">
        <v>53206258</v>
      </c>
      <c r="O39" s="60">
        <v>29963342</v>
      </c>
      <c r="P39" s="60">
        <v>34625741</v>
      </c>
      <c r="Q39" s="60">
        <v>34625741</v>
      </c>
      <c r="R39" s="60">
        <v>27204594</v>
      </c>
      <c r="S39" s="60">
        <v>25358795</v>
      </c>
      <c r="T39" s="60">
        <v>9961804</v>
      </c>
      <c r="U39" s="60">
        <v>9961804</v>
      </c>
      <c r="V39" s="60">
        <v>9961804</v>
      </c>
      <c r="W39" s="60">
        <v>31379244</v>
      </c>
      <c r="X39" s="60">
        <v>-21417440</v>
      </c>
      <c r="Y39" s="61">
        <v>-68.25</v>
      </c>
      <c r="Z39" s="62">
        <v>31379244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-21173541</v>
      </c>
      <c r="C42" s="19">
        <v>0</v>
      </c>
      <c r="D42" s="59">
        <v>25656322</v>
      </c>
      <c r="E42" s="60">
        <v>13163173</v>
      </c>
      <c r="F42" s="60">
        <v>49312692</v>
      </c>
      <c r="G42" s="60">
        <v>-18468122</v>
      </c>
      <c r="H42" s="60">
        <v>-13215522</v>
      </c>
      <c r="I42" s="60">
        <v>17629048</v>
      </c>
      <c r="J42" s="60">
        <v>-26408528</v>
      </c>
      <c r="K42" s="60">
        <v>-11883278</v>
      </c>
      <c r="L42" s="60">
        <v>43190564</v>
      </c>
      <c r="M42" s="60">
        <v>4898758</v>
      </c>
      <c r="N42" s="60">
        <v>-15861009</v>
      </c>
      <c r="O42" s="60">
        <v>-32190493</v>
      </c>
      <c r="P42" s="60">
        <v>42671039</v>
      </c>
      <c r="Q42" s="60">
        <v>-5380463</v>
      </c>
      <c r="R42" s="60">
        <v>-6908529</v>
      </c>
      <c r="S42" s="60">
        <v>-653271</v>
      </c>
      <c r="T42" s="60">
        <v>-305765</v>
      </c>
      <c r="U42" s="60">
        <v>-7867565</v>
      </c>
      <c r="V42" s="60">
        <v>9279778</v>
      </c>
      <c r="W42" s="60">
        <v>13163173</v>
      </c>
      <c r="X42" s="60">
        <v>-3883395</v>
      </c>
      <c r="Y42" s="61">
        <v>-29.5</v>
      </c>
      <c r="Z42" s="62">
        <v>13163173</v>
      </c>
    </row>
    <row r="43" spans="1:26" ht="12.75">
      <c r="A43" s="58" t="s">
        <v>63</v>
      </c>
      <c r="B43" s="19">
        <v>-534723</v>
      </c>
      <c r="C43" s="19">
        <v>0</v>
      </c>
      <c r="D43" s="59">
        <v>-10000000</v>
      </c>
      <c r="E43" s="60">
        <v>-25544869</v>
      </c>
      <c r="F43" s="60">
        <v>0</v>
      </c>
      <c r="G43" s="60">
        <v>0</v>
      </c>
      <c r="H43" s="60">
        <v>-4328992</v>
      </c>
      <c r="I43" s="60">
        <v>-4328992</v>
      </c>
      <c r="J43" s="60">
        <v>0</v>
      </c>
      <c r="K43" s="60">
        <v>-1255853</v>
      </c>
      <c r="L43" s="60">
        <v>-3147289</v>
      </c>
      <c r="M43" s="60">
        <v>-4403142</v>
      </c>
      <c r="N43" s="60">
        <v>0</v>
      </c>
      <c r="O43" s="60">
        <v>-1497709</v>
      </c>
      <c r="P43" s="60">
        <v>-3964636</v>
      </c>
      <c r="Q43" s="60">
        <v>-5462345</v>
      </c>
      <c r="R43" s="60">
        <v>0</v>
      </c>
      <c r="S43" s="60">
        <v>0</v>
      </c>
      <c r="T43" s="60">
        <v>0</v>
      </c>
      <c r="U43" s="60">
        <v>0</v>
      </c>
      <c r="V43" s="60">
        <v>-14194479</v>
      </c>
      <c r="W43" s="60">
        <v>-25544869</v>
      </c>
      <c r="X43" s="60">
        <v>11350390</v>
      </c>
      <c r="Y43" s="61">
        <v>-44.43</v>
      </c>
      <c r="Z43" s="62">
        <v>-25544869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13903725</v>
      </c>
      <c r="C45" s="22">
        <v>0</v>
      </c>
      <c r="D45" s="99">
        <v>41068206</v>
      </c>
      <c r="E45" s="100">
        <v>1519302</v>
      </c>
      <c r="F45" s="100">
        <v>62794132</v>
      </c>
      <c r="G45" s="100">
        <v>44326010</v>
      </c>
      <c r="H45" s="100">
        <v>26781496</v>
      </c>
      <c r="I45" s="100">
        <v>26781496</v>
      </c>
      <c r="J45" s="100">
        <v>372968</v>
      </c>
      <c r="K45" s="100">
        <v>-12766163</v>
      </c>
      <c r="L45" s="100">
        <v>27277112</v>
      </c>
      <c r="M45" s="100">
        <v>27277112</v>
      </c>
      <c r="N45" s="100">
        <v>11416103</v>
      </c>
      <c r="O45" s="100">
        <v>-22272099</v>
      </c>
      <c r="P45" s="100">
        <v>16434304</v>
      </c>
      <c r="Q45" s="100">
        <v>11416103</v>
      </c>
      <c r="R45" s="100">
        <v>9525775</v>
      </c>
      <c r="S45" s="100">
        <v>8872504</v>
      </c>
      <c r="T45" s="100">
        <v>8566739</v>
      </c>
      <c r="U45" s="100">
        <v>8566739</v>
      </c>
      <c r="V45" s="100">
        <v>8566739</v>
      </c>
      <c r="W45" s="100">
        <v>1519302</v>
      </c>
      <c r="X45" s="100">
        <v>7047437</v>
      </c>
      <c r="Y45" s="101">
        <v>463.86</v>
      </c>
      <c r="Z45" s="102">
        <v>1519302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7500000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26244000</v>
      </c>
      <c r="V49" s="54">
        <v>0</v>
      </c>
      <c r="W49" s="54">
        <v>33744000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26592958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26592958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83.58461303261574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99.99999596001693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100</v>
      </c>
      <c r="S58" s="7">
        <f t="shared" si="6"/>
        <v>100</v>
      </c>
      <c r="T58" s="7">
        <f t="shared" si="6"/>
        <v>100</v>
      </c>
      <c r="U58" s="7">
        <f t="shared" si="6"/>
        <v>100</v>
      </c>
      <c r="V58" s="7">
        <f t="shared" si="6"/>
        <v>100</v>
      </c>
      <c r="W58" s="7">
        <f t="shared" si="6"/>
        <v>80.74301278705637</v>
      </c>
      <c r="X58" s="7">
        <f t="shared" si="6"/>
        <v>0</v>
      </c>
      <c r="Y58" s="7">
        <f t="shared" si="6"/>
        <v>0</v>
      </c>
      <c r="Z58" s="8">
        <f t="shared" si="6"/>
        <v>99.99999596001693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99.99999596001693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100</v>
      </c>
      <c r="S60" s="13">
        <f t="shared" si="7"/>
        <v>100</v>
      </c>
      <c r="T60" s="13">
        <f t="shared" si="7"/>
        <v>100</v>
      </c>
      <c r="U60" s="13">
        <f t="shared" si="7"/>
        <v>100</v>
      </c>
      <c r="V60" s="13">
        <f t="shared" si="7"/>
        <v>100</v>
      </c>
      <c r="W60" s="13">
        <f t="shared" si="7"/>
        <v>80.74301278705637</v>
      </c>
      <c r="X60" s="13">
        <f t="shared" si="7"/>
        <v>0</v>
      </c>
      <c r="Y60" s="13">
        <f t="shared" si="7"/>
        <v>0</v>
      </c>
      <c r="Z60" s="14">
        <f t="shared" si="7"/>
        <v>99.99999596001693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100</v>
      </c>
      <c r="E65" s="13">
        <f t="shared" si="7"/>
        <v>99.99999596001693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100</v>
      </c>
      <c r="O65" s="13">
        <f t="shared" si="7"/>
        <v>100</v>
      </c>
      <c r="P65" s="13">
        <f t="shared" si="7"/>
        <v>100</v>
      </c>
      <c r="Q65" s="13">
        <f t="shared" si="7"/>
        <v>100</v>
      </c>
      <c r="R65" s="13">
        <f t="shared" si="7"/>
        <v>100</v>
      </c>
      <c r="S65" s="13">
        <f t="shared" si="7"/>
        <v>100</v>
      </c>
      <c r="T65" s="13">
        <f t="shared" si="7"/>
        <v>100</v>
      </c>
      <c r="U65" s="13">
        <f t="shared" si="7"/>
        <v>100</v>
      </c>
      <c r="V65" s="13">
        <f t="shared" si="7"/>
        <v>100</v>
      </c>
      <c r="W65" s="13">
        <f t="shared" si="7"/>
        <v>80.74301278705637</v>
      </c>
      <c r="X65" s="13">
        <f t="shared" si="7"/>
        <v>0</v>
      </c>
      <c r="Y65" s="13">
        <f t="shared" si="7"/>
        <v>0</v>
      </c>
      <c r="Z65" s="14">
        <f t="shared" si="7"/>
        <v>99.99999596001693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994244</v>
      </c>
      <c r="C67" s="24"/>
      <c r="D67" s="25">
        <v>30656000</v>
      </c>
      <c r="E67" s="26">
        <v>24752579</v>
      </c>
      <c r="F67" s="26">
        <v>112227</v>
      </c>
      <c r="G67" s="26">
        <v>145010</v>
      </c>
      <c r="H67" s="26">
        <v>15852</v>
      </c>
      <c r="I67" s="26">
        <v>273089</v>
      </c>
      <c r="J67" s="26">
        <v>32295</v>
      </c>
      <c r="K67" s="26">
        <v>285668</v>
      </c>
      <c r="L67" s="26">
        <v>43374</v>
      </c>
      <c r="M67" s="26">
        <v>361337</v>
      </c>
      <c r="N67" s="26">
        <v>25478</v>
      </c>
      <c r="O67" s="26">
        <v>61570</v>
      </c>
      <c r="P67" s="26">
        <v>51869</v>
      </c>
      <c r="Q67" s="26">
        <v>138917</v>
      </c>
      <c r="R67" s="26">
        <v>37056</v>
      </c>
      <c r="S67" s="26">
        <v>23736</v>
      </c>
      <c r="T67" s="26">
        <v>245714</v>
      </c>
      <c r="U67" s="26">
        <v>306506</v>
      </c>
      <c r="V67" s="26">
        <v>1079849</v>
      </c>
      <c r="W67" s="26">
        <v>30656000</v>
      </c>
      <c r="X67" s="26"/>
      <c r="Y67" s="25"/>
      <c r="Z67" s="27">
        <v>24752579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831035</v>
      </c>
      <c r="C69" s="19"/>
      <c r="D69" s="20">
        <v>30656000</v>
      </c>
      <c r="E69" s="21">
        <v>24752579</v>
      </c>
      <c r="F69" s="21">
        <v>112227</v>
      </c>
      <c r="G69" s="21">
        <v>145010</v>
      </c>
      <c r="H69" s="21">
        <v>15852</v>
      </c>
      <c r="I69" s="21">
        <v>273089</v>
      </c>
      <c r="J69" s="21">
        <v>32295</v>
      </c>
      <c r="K69" s="21">
        <v>285668</v>
      </c>
      <c r="L69" s="21">
        <v>43374</v>
      </c>
      <c r="M69" s="21">
        <v>361337</v>
      </c>
      <c r="N69" s="21">
        <v>25478</v>
      </c>
      <c r="O69" s="21">
        <v>61570</v>
      </c>
      <c r="P69" s="21">
        <v>51869</v>
      </c>
      <c r="Q69" s="21">
        <v>138917</v>
      </c>
      <c r="R69" s="21">
        <v>37056</v>
      </c>
      <c r="S69" s="21">
        <v>23736</v>
      </c>
      <c r="T69" s="21">
        <v>245714</v>
      </c>
      <c r="U69" s="21">
        <v>306506</v>
      </c>
      <c r="V69" s="21">
        <v>1079849</v>
      </c>
      <c r="W69" s="21">
        <v>30656000</v>
      </c>
      <c r="X69" s="21"/>
      <c r="Y69" s="20"/>
      <c r="Z69" s="23">
        <v>24752579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>
        <v>831035</v>
      </c>
      <c r="C74" s="19"/>
      <c r="D74" s="20">
        <v>30656000</v>
      </c>
      <c r="E74" s="21">
        <v>24752579</v>
      </c>
      <c r="F74" s="21">
        <v>112227</v>
      </c>
      <c r="G74" s="21">
        <v>145010</v>
      </c>
      <c r="H74" s="21">
        <v>15852</v>
      </c>
      <c r="I74" s="21">
        <v>273089</v>
      </c>
      <c r="J74" s="21">
        <v>32295</v>
      </c>
      <c r="K74" s="21">
        <v>285668</v>
      </c>
      <c r="L74" s="21">
        <v>43374</v>
      </c>
      <c r="M74" s="21">
        <v>361337</v>
      </c>
      <c r="N74" s="21">
        <v>25478</v>
      </c>
      <c r="O74" s="21">
        <v>61570</v>
      </c>
      <c r="P74" s="21">
        <v>51869</v>
      </c>
      <c r="Q74" s="21">
        <v>138917</v>
      </c>
      <c r="R74" s="21">
        <v>37056</v>
      </c>
      <c r="S74" s="21">
        <v>23736</v>
      </c>
      <c r="T74" s="21">
        <v>245714</v>
      </c>
      <c r="U74" s="21">
        <v>306506</v>
      </c>
      <c r="V74" s="21">
        <v>1079849</v>
      </c>
      <c r="W74" s="21">
        <v>30656000</v>
      </c>
      <c r="X74" s="21"/>
      <c r="Y74" s="20"/>
      <c r="Z74" s="23">
        <v>24752579</v>
      </c>
    </row>
    <row r="75" spans="1:26" ht="12.75" hidden="1">
      <c r="A75" s="40" t="s">
        <v>110</v>
      </c>
      <c r="B75" s="28">
        <v>163209</v>
      </c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>
        <v>831035</v>
      </c>
      <c r="C76" s="32"/>
      <c r="D76" s="33">
        <v>30656000</v>
      </c>
      <c r="E76" s="34">
        <v>24752578</v>
      </c>
      <c r="F76" s="34">
        <v>112227</v>
      </c>
      <c r="G76" s="34">
        <v>145010</v>
      </c>
      <c r="H76" s="34">
        <v>15852</v>
      </c>
      <c r="I76" s="34">
        <v>273089</v>
      </c>
      <c r="J76" s="34">
        <v>32295</v>
      </c>
      <c r="K76" s="34">
        <v>285668</v>
      </c>
      <c r="L76" s="34">
        <v>43374</v>
      </c>
      <c r="M76" s="34">
        <v>361337</v>
      </c>
      <c r="N76" s="34">
        <v>25478</v>
      </c>
      <c r="O76" s="34">
        <v>61570</v>
      </c>
      <c r="P76" s="34">
        <v>51869</v>
      </c>
      <c r="Q76" s="34">
        <v>138917</v>
      </c>
      <c r="R76" s="34">
        <v>37056</v>
      </c>
      <c r="S76" s="34">
        <v>23736</v>
      </c>
      <c r="T76" s="34">
        <v>245714</v>
      </c>
      <c r="U76" s="34">
        <v>306506</v>
      </c>
      <c r="V76" s="34">
        <v>1079849</v>
      </c>
      <c r="W76" s="34">
        <v>24752578</v>
      </c>
      <c r="X76" s="34"/>
      <c r="Y76" s="33"/>
      <c r="Z76" s="35">
        <v>24752578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831035</v>
      </c>
      <c r="C78" s="19"/>
      <c r="D78" s="20">
        <v>30656000</v>
      </c>
      <c r="E78" s="21">
        <v>24752578</v>
      </c>
      <c r="F78" s="21">
        <v>112227</v>
      </c>
      <c r="G78" s="21">
        <v>145010</v>
      </c>
      <c r="H78" s="21">
        <v>15852</v>
      </c>
      <c r="I78" s="21">
        <v>273089</v>
      </c>
      <c r="J78" s="21">
        <v>32295</v>
      </c>
      <c r="K78" s="21">
        <v>285668</v>
      </c>
      <c r="L78" s="21">
        <v>43374</v>
      </c>
      <c r="M78" s="21">
        <v>361337</v>
      </c>
      <c r="N78" s="21">
        <v>25478</v>
      </c>
      <c r="O78" s="21">
        <v>61570</v>
      </c>
      <c r="P78" s="21">
        <v>51869</v>
      </c>
      <c r="Q78" s="21">
        <v>138917</v>
      </c>
      <c r="R78" s="21">
        <v>37056</v>
      </c>
      <c r="S78" s="21">
        <v>23736</v>
      </c>
      <c r="T78" s="21">
        <v>245714</v>
      </c>
      <c r="U78" s="21">
        <v>306506</v>
      </c>
      <c r="V78" s="21">
        <v>1079849</v>
      </c>
      <c r="W78" s="21">
        <v>24752578</v>
      </c>
      <c r="X78" s="21"/>
      <c r="Y78" s="20"/>
      <c r="Z78" s="23">
        <v>24752578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>
        <v>831035</v>
      </c>
      <c r="C83" s="19"/>
      <c r="D83" s="20">
        <v>30656000</v>
      </c>
      <c r="E83" s="21">
        <v>24752578</v>
      </c>
      <c r="F83" s="21">
        <v>112227</v>
      </c>
      <c r="G83" s="21">
        <v>145010</v>
      </c>
      <c r="H83" s="21">
        <v>15852</v>
      </c>
      <c r="I83" s="21">
        <v>273089</v>
      </c>
      <c r="J83" s="21">
        <v>32295</v>
      </c>
      <c r="K83" s="21">
        <v>285668</v>
      </c>
      <c r="L83" s="21">
        <v>43374</v>
      </c>
      <c r="M83" s="21">
        <v>361337</v>
      </c>
      <c r="N83" s="21">
        <v>25478</v>
      </c>
      <c r="O83" s="21">
        <v>61570</v>
      </c>
      <c r="P83" s="21">
        <v>51869</v>
      </c>
      <c r="Q83" s="21">
        <v>138917</v>
      </c>
      <c r="R83" s="21">
        <v>37056</v>
      </c>
      <c r="S83" s="21">
        <v>23736</v>
      </c>
      <c r="T83" s="21">
        <v>245714</v>
      </c>
      <c r="U83" s="21">
        <v>306506</v>
      </c>
      <c r="V83" s="21">
        <v>1079849</v>
      </c>
      <c r="W83" s="21">
        <v>24752578</v>
      </c>
      <c r="X83" s="21"/>
      <c r="Y83" s="20"/>
      <c r="Z83" s="23">
        <v>24752578</v>
      </c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2453000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2453000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2453000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283214535</v>
      </c>
      <c r="D5" s="153">
        <f>SUM(D6:D8)</f>
        <v>0</v>
      </c>
      <c r="E5" s="154">
        <f t="shared" si="0"/>
        <v>249685143</v>
      </c>
      <c r="F5" s="100">
        <f t="shared" si="0"/>
        <v>240774219</v>
      </c>
      <c r="G5" s="100">
        <f t="shared" si="0"/>
        <v>87420917</v>
      </c>
      <c r="H5" s="100">
        <f t="shared" si="0"/>
        <v>6780037</v>
      </c>
      <c r="I5" s="100">
        <f t="shared" si="0"/>
        <v>6461338</v>
      </c>
      <c r="J5" s="100">
        <f t="shared" si="0"/>
        <v>100662292</v>
      </c>
      <c r="K5" s="100">
        <f t="shared" si="0"/>
        <v>422572</v>
      </c>
      <c r="L5" s="100">
        <f t="shared" si="0"/>
        <v>8772801</v>
      </c>
      <c r="M5" s="100">
        <f t="shared" si="0"/>
        <v>63737783</v>
      </c>
      <c r="N5" s="100">
        <f t="shared" si="0"/>
        <v>72933156</v>
      </c>
      <c r="O5" s="100">
        <f t="shared" si="0"/>
        <v>5784847</v>
      </c>
      <c r="P5" s="100">
        <f t="shared" si="0"/>
        <v>563556</v>
      </c>
      <c r="Q5" s="100">
        <f t="shared" si="0"/>
        <v>47534971</v>
      </c>
      <c r="R5" s="100">
        <f t="shared" si="0"/>
        <v>53883374</v>
      </c>
      <c r="S5" s="100">
        <f t="shared" si="0"/>
        <v>8217933</v>
      </c>
      <c r="T5" s="100">
        <f t="shared" si="0"/>
        <v>1463667</v>
      </c>
      <c r="U5" s="100">
        <f t="shared" si="0"/>
        <v>2527320</v>
      </c>
      <c r="V5" s="100">
        <f t="shared" si="0"/>
        <v>12208920</v>
      </c>
      <c r="W5" s="100">
        <f t="shared" si="0"/>
        <v>239687742</v>
      </c>
      <c r="X5" s="100">
        <f t="shared" si="0"/>
        <v>249685143</v>
      </c>
      <c r="Y5" s="100">
        <f t="shared" si="0"/>
        <v>-9997401</v>
      </c>
      <c r="Z5" s="137">
        <f>+IF(X5&lt;&gt;0,+(Y5/X5)*100,0)</f>
        <v>-4.004003153683837</v>
      </c>
      <c r="AA5" s="153">
        <f>SUM(AA6:AA8)</f>
        <v>240774219</v>
      </c>
    </row>
    <row r="6" spans="1:27" ht="12.75">
      <c r="A6" s="138" t="s">
        <v>75</v>
      </c>
      <c r="B6" s="136"/>
      <c r="C6" s="155"/>
      <c r="D6" s="155"/>
      <c r="E6" s="156">
        <v>17800000</v>
      </c>
      <c r="F6" s="60">
        <v>10300000</v>
      </c>
      <c r="G6" s="60"/>
      <c r="H6" s="60"/>
      <c r="I6" s="60"/>
      <c r="J6" s="60"/>
      <c r="K6" s="60"/>
      <c r="L6" s="60"/>
      <c r="M6" s="60">
        <v>259748</v>
      </c>
      <c r="N6" s="60">
        <v>259748</v>
      </c>
      <c r="O6" s="60">
        <v>35812</v>
      </c>
      <c r="P6" s="60"/>
      <c r="Q6" s="60"/>
      <c r="R6" s="60">
        <v>35812</v>
      </c>
      <c r="S6" s="60">
        <v>7500000</v>
      </c>
      <c r="T6" s="60"/>
      <c r="U6" s="60"/>
      <c r="V6" s="60">
        <v>7500000</v>
      </c>
      <c r="W6" s="60">
        <v>7795560</v>
      </c>
      <c r="X6" s="60">
        <v>17800000</v>
      </c>
      <c r="Y6" s="60">
        <v>-10004440</v>
      </c>
      <c r="Z6" s="140">
        <v>-56.2</v>
      </c>
      <c r="AA6" s="155">
        <v>10300000</v>
      </c>
    </row>
    <row r="7" spans="1:27" ht="12.75">
      <c r="A7" s="138" t="s">
        <v>76</v>
      </c>
      <c r="B7" s="136"/>
      <c r="C7" s="157">
        <v>281220619</v>
      </c>
      <c r="D7" s="157"/>
      <c r="E7" s="158">
        <v>228935143</v>
      </c>
      <c r="F7" s="159">
        <v>227596484</v>
      </c>
      <c r="G7" s="159">
        <v>87293607</v>
      </c>
      <c r="H7" s="159">
        <v>6642139</v>
      </c>
      <c r="I7" s="159">
        <v>6414244</v>
      </c>
      <c r="J7" s="159">
        <v>100349990</v>
      </c>
      <c r="K7" s="159">
        <v>395478</v>
      </c>
      <c r="L7" s="159">
        <v>8700707</v>
      </c>
      <c r="M7" s="159">
        <v>63384782</v>
      </c>
      <c r="N7" s="159">
        <v>72480967</v>
      </c>
      <c r="O7" s="159">
        <v>5700726</v>
      </c>
      <c r="P7" s="159">
        <v>500000</v>
      </c>
      <c r="Q7" s="159">
        <v>47502877</v>
      </c>
      <c r="R7" s="159">
        <v>53703603</v>
      </c>
      <c r="S7" s="159">
        <v>665839</v>
      </c>
      <c r="T7" s="159">
        <v>1446573</v>
      </c>
      <c r="U7" s="159">
        <v>2510226</v>
      </c>
      <c r="V7" s="159">
        <v>4622638</v>
      </c>
      <c r="W7" s="159">
        <v>231157198</v>
      </c>
      <c r="X7" s="159">
        <v>228935143</v>
      </c>
      <c r="Y7" s="159">
        <v>2222055</v>
      </c>
      <c r="Z7" s="141">
        <v>0.97</v>
      </c>
      <c r="AA7" s="157">
        <v>227596484</v>
      </c>
    </row>
    <row r="8" spans="1:27" ht="12.75">
      <c r="A8" s="138" t="s">
        <v>77</v>
      </c>
      <c r="B8" s="136"/>
      <c r="C8" s="155">
        <v>1993916</v>
      </c>
      <c r="D8" s="155"/>
      <c r="E8" s="156">
        <v>2950000</v>
      </c>
      <c r="F8" s="60">
        <v>2877735</v>
      </c>
      <c r="G8" s="60">
        <v>127310</v>
      </c>
      <c r="H8" s="60">
        <v>137898</v>
      </c>
      <c r="I8" s="60">
        <v>47094</v>
      </c>
      <c r="J8" s="60">
        <v>312302</v>
      </c>
      <c r="K8" s="60">
        <v>27094</v>
      </c>
      <c r="L8" s="60">
        <v>72094</v>
      </c>
      <c r="M8" s="60">
        <v>93253</v>
      </c>
      <c r="N8" s="60">
        <v>192441</v>
      </c>
      <c r="O8" s="60">
        <v>48309</v>
      </c>
      <c r="P8" s="60">
        <v>63556</v>
      </c>
      <c r="Q8" s="60">
        <v>32094</v>
      </c>
      <c r="R8" s="60">
        <v>143959</v>
      </c>
      <c r="S8" s="60">
        <v>52094</v>
      </c>
      <c r="T8" s="60">
        <v>17094</v>
      </c>
      <c r="U8" s="60">
        <v>17094</v>
      </c>
      <c r="V8" s="60">
        <v>86282</v>
      </c>
      <c r="W8" s="60">
        <v>734984</v>
      </c>
      <c r="X8" s="60">
        <v>2950000</v>
      </c>
      <c r="Y8" s="60">
        <v>-2215016</v>
      </c>
      <c r="Z8" s="140">
        <v>-75.09</v>
      </c>
      <c r="AA8" s="155">
        <v>2877735</v>
      </c>
    </row>
    <row r="9" spans="1:27" ht="12.75">
      <c r="A9" s="135" t="s">
        <v>78</v>
      </c>
      <c r="B9" s="136"/>
      <c r="C9" s="153">
        <f aca="true" t="shared" si="1" ref="C9:Y9">SUM(C10:C14)</f>
        <v>28200461</v>
      </c>
      <c r="D9" s="153">
        <f>SUM(D10:D14)</f>
        <v>0</v>
      </c>
      <c r="E9" s="154">
        <f t="shared" si="1"/>
        <v>40070000</v>
      </c>
      <c r="F9" s="100">
        <f t="shared" si="1"/>
        <v>34105230</v>
      </c>
      <c r="G9" s="100">
        <f t="shared" si="1"/>
        <v>112227</v>
      </c>
      <c r="H9" s="100">
        <f t="shared" si="1"/>
        <v>145010</v>
      </c>
      <c r="I9" s="100">
        <f t="shared" si="1"/>
        <v>15852</v>
      </c>
      <c r="J9" s="100">
        <f t="shared" si="1"/>
        <v>273089</v>
      </c>
      <c r="K9" s="100">
        <f t="shared" si="1"/>
        <v>32295</v>
      </c>
      <c r="L9" s="100">
        <f t="shared" si="1"/>
        <v>285668</v>
      </c>
      <c r="M9" s="100">
        <f t="shared" si="1"/>
        <v>642924</v>
      </c>
      <c r="N9" s="100">
        <f t="shared" si="1"/>
        <v>960887</v>
      </c>
      <c r="O9" s="100">
        <f t="shared" si="1"/>
        <v>38910</v>
      </c>
      <c r="P9" s="100">
        <f t="shared" si="1"/>
        <v>61570</v>
      </c>
      <c r="Q9" s="100">
        <f t="shared" si="1"/>
        <v>51869</v>
      </c>
      <c r="R9" s="100">
        <f t="shared" si="1"/>
        <v>152349</v>
      </c>
      <c r="S9" s="100">
        <f t="shared" si="1"/>
        <v>37056</v>
      </c>
      <c r="T9" s="100">
        <f t="shared" si="1"/>
        <v>13338</v>
      </c>
      <c r="U9" s="100">
        <f t="shared" si="1"/>
        <v>137600</v>
      </c>
      <c r="V9" s="100">
        <f t="shared" si="1"/>
        <v>187994</v>
      </c>
      <c r="W9" s="100">
        <f t="shared" si="1"/>
        <v>1574319</v>
      </c>
      <c r="X9" s="100">
        <f t="shared" si="1"/>
        <v>40070000</v>
      </c>
      <c r="Y9" s="100">
        <f t="shared" si="1"/>
        <v>-38495681</v>
      </c>
      <c r="Z9" s="137">
        <f>+IF(X9&lt;&gt;0,+(Y9/X9)*100,0)</f>
        <v>-96.07107811330172</v>
      </c>
      <c r="AA9" s="153">
        <f>SUM(AA10:AA14)</f>
        <v>34105230</v>
      </c>
    </row>
    <row r="10" spans="1:27" ht="12.75">
      <c r="A10" s="138" t="s">
        <v>79</v>
      </c>
      <c r="B10" s="136"/>
      <c r="C10" s="155"/>
      <c r="D10" s="155"/>
      <c r="E10" s="156">
        <v>7974000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7974000</v>
      </c>
      <c r="Y10" s="60">
        <v>-7974000</v>
      </c>
      <c r="Z10" s="140">
        <v>-100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994244</v>
      </c>
      <c r="D12" s="155"/>
      <c r="E12" s="156">
        <v>15966000</v>
      </c>
      <c r="F12" s="60">
        <v>26201765</v>
      </c>
      <c r="G12" s="60">
        <v>112227</v>
      </c>
      <c r="H12" s="60">
        <v>145010</v>
      </c>
      <c r="I12" s="60">
        <v>15852</v>
      </c>
      <c r="J12" s="60">
        <v>273089</v>
      </c>
      <c r="K12" s="60">
        <v>32295</v>
      </c>
      <c r="L12" s="60">
        <v>285668</v>
      </c>
      <c r="M12" s="60">
        <v>44250</v>
      </c>
      <c r="N12" s="60">
        <v>362213</v>
      </c>
      <c r="O12" s="60">
        <v>37300</v>
      </c>
      <c r="P12" s="60">
        <v>61570</v>
      </c>
      <c r="Q12" s="60">
        <v>51869</v>
      </c>
      <c r="R12" s="60">
        <v>150739</v>
      </c>
      <c r="S12" s="60">
        <v>37056</v>
      </c>
      <c r="T12" s="60">
        <v>13338</v>
      </c>
      <c r="U12" s="60">
        <v>137600</v>
      </c>
      <c r="V12" s="60">
        <v>187994</v>
      </c>
      <c r="W12" s="60">
        <v>974035</v>
      </c>
      <c r="X12" s="60">
        <v>15966000</v>
      </c>
      <c r="Y12" s="60">
        <v>-14991965</v>
      </c>
      <c r="Z12" s="140">
        <v>-93.9</v>
      </c>
      <c r="AA12" s="155">
        <v>26201765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>
        <v>27206217</v>
      </c>
      <c r="D14" s="157"/>
      <c r="E14" s="158">
        <v>16130000</v>
      </c>
      <c r="F14" s="159">
        <v>7903465</v>
      </c>
      <c r="G14" s="159"/>
      <c r="H14" s="159"/>
      <c r="I14" s="159"/>
      <c r="J14" s="159"/>
      <c r="K14" s="159"/>
      <c r="L14" s="159"/>
      <c r="M14" s="159">
        <v>598674</v>
      </c>
      <c r="N14" s="159">
        <v>598674</v>
      </c>
      <c r="O14" s="159">
        <v>1610</v>
      </c>
      <c r="P14" s="159"/>
      <c r="Q14" s="159"/>
      <c r="R14" s="159">
        <v>1610</v>
      </c>
      <c r="S14" s="159"/>
      <c r="T14" s="159"/>
      <c r="U14" s="159"/>
      <c r="V14" s="159"/>
      <c r="W14" s="159">
        <v>600284</v>
      </c>
      <c r="X14" s="159">
        <v>16130000</v>
      </c>
      <c r="Y14" s="159">
        <v>-15529716</v>
      </c>
      <c r="Z14" s="141">
        <v>-96.28</v>
      </c>
      <c r="AA14" s="157">
        <v>7903465</v>
      </c>
    </row>
    <row r="15" spans="1:27" ht="12.75">
      <c r="A15" s="135" t="s">
        <v>84</v>
      </c>
      <c r="B15" s="142"/>
      <c r="C15" s="153">
        <f aca="true" t="shared" si="2" ref="C15:Y15">SUM(C16:C18)</f>
        <v>246084</v>
      </c>
      <c r="D15" s="153">
        <f>SUM(D16:D18)</f>
        <v>0</v>
      </c>
      <c r="E15" s="154">
        <f t="shared" si="2"/>
        <v>19797200</v>
      </c>
      <c r="F15" s="100">
        <f t="shared" si="2"/>
        <v>35130552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75000</v>
      </c>
      <c r="L15" s="100">
        <f t="shared" si="2"/>
        <v>0</v>
      </c>
      <c r="M15" s="100">
        <f t="shared" si="2"/>
        <v>1259830</v>
      </c>
      <c r="N15" s="100">
        <f t="shared" si="2"/>
        <v>1334830</v>
      </c>
      <c r="O15" s="100">
        <f t="shared" si="2"/>
        <v>633836</v>
      </c>
      <c r="P15" s="100">
        <f t="shared" si="2"/>
        <v>422626</v>
      </c>
      <c r="Q15" s="100">
        <f t="shared" si="2"/>
        <v>14477099</v>
      </c>
      <c r="R15" s="100">
        <f t="shared" si="2"/>
        <v>15533561</v>
      </c>
      <c r="S15" s="100">
        <f t="shared" si="2"/>
        <v>0</v>
      </c>
      <c r="T15" s="100">
        <f t="shared" si="2"/>
        <v>1910398</v>
      </c>
      <c r="U15" s="100">
        <f t="shared" si="2"/>
        <v>3431975</v>
      </c>
      <c r="V15" s="100">
        <f t="shared" si="2"/>
        <v>5342373</v>
      </c>
      <c r="W15" s="100">
        <f t="shared" si="2"/>
        <v>22210764</v>
      </c>
      <c r="X15" s="100">
        <f t="shared" si="2"/>
        <v>19797000</v>
      </c>
      <c r="Y15" s="100">
        <f t="shared" si="2"/>
        <v>2413764</v>
      </c>
      <c r="Z15" s="137">
        <f>+IF(X15&lt;&gt;0,+(Y15/X15)*100,0)</f>
        <v>12.192574632520078</v>
      </c>
      <c r="AA15" s="153">
        <f>SUM(AA16:AA18)</f>
        <v>35130552</v>
      </c>
    </row>
    <row r="16" spans="1:27" ht="12.75">
      <c r="A16" s="138" t="s">
        <v>85</v>
      </c>
      <c r="B16" s="136"/>
      <c r="C16" s="155">
        <v>246084</v>
      </c>
      <c r="D16" s="155"/>
      <c r="E16" s="156">
        <v>19797200</v>
      </c>
      <c r="F16" s="60">
        <v>35130552</v>
      </c>
      <c r="G16" s="60"/>
      <c r="H16" s="60"/>
      <c r="I16" s="60"/>
      <c r="J16" s="60"/>
      <c r="K16" s="60">
        <v>75000</v>
      </c>
      <c r="L16" s="60"/>
      <c r="M16" s="60">
        <v>1259830</v>
      </c>
      <c r="N16" s="60">
        <v>1334830</v>
      </c>
      <c r="O16" s="60">
        <v>633836</v>
      </c>
      <c r="P16" s="60">
        <v>422626</v>
      </c>
      <c r="Q16" s="60">
        <v>14477099</v>
      </c>
      <c r="R16" s="60">
        <v>15533561</v>
      </c>
      <c r="S16" s="60"/>
      <c r="T16" s="60">
        <v>1910398</v>
      </c>
      <c r="U16" s="60">
        <v>3431975</v>
      </c>
      <c r="V16" s="60">
        <v>5342373</v>
      </c>
      <c r="W16" s="60">
        <v>22210764</v>
      </c>
      <c r="X16" s="60">
        <v>19797000</v>
      </c>
      <c r="Y16" s="60">
        <v>2413764</v>
      </c>
      <c r="Z16" s="140">
        <v>12.19</v>
      </c>
      <c r="AA16" s="155">
        <v>35130552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311661080</v>
      </c>
      <c r="D25" s="168">
        <f>+D5+D9+D15+D19+D24</f>
        <v>0</v>
      </c>
      <c r="E25" s="169">
        <f t="shared" si="4"/>
        <v>309552343</v>
      </c>
      <c r="F25" s="73">
        <f t="shared" si="4"/>
        <v>310010001</v>
      </c>
      <c r="G25" s="73">
        <f t="shared" si="4"/>
        <v>87533144</v>
      </c>
      <c r="H25" s="73">
        <f t="shared" si="4"/>
        <v>6925047</v>
      </c>
      <c r="I25" s="73">
        <f t="shared" si="4"/>
        <v>6477190</v>
      </c>
      <c r="J25" s="73">
        <f t="shared" si="4"/>
        <v>100935381</v>
      </c>
      <c r="K25" s="73">
        <f t="shared" si="4"/>
        <v>529867</v>
      </c>
      <c r="L25" s="73">
        <f t="shared" si="4"/>
        <v>9058469</v>
      </c>
      <c r="M25" s="73">
        <f t="shared" si="4"/>
        <v>65640537</v>
      </c>
      <c r="N25" s="73">
        <f t="shared" si="4"/>
        <v>75228873</v>
      </c>
      <c r="O25" s="73">
        <f t="shared" si="4"/>
        <v>6457593</v>
      </c>
      <c r="P25" s="73">
        <f t="shared" si="4"/>
        <v>1047752</v>
      </c>
      <c r="Q25" s="73">
        <f t="shared" si="4"/>
        <v>62063939</v>
      </c>
      <c r="R25" s="73">
        <f t="shared" si="4"/>
        <v>69569284</v>
      </c>
      <c r="S25" s="73">
        <f t="shared" si="4"/>
        <v>8254989</v>
      </c>
      <c r="T25" s="73">
        <f t="shared" si="4"/>
        <v>3387403</v>
      </c>
      <c r="U25" s="73">
        <f t="shared" si="4"/>
        <v>6096895</v>
      </c>
      <c r="V25" s="73">
        <f t="shared" si="4"/>
        <v>17739287</v>
      </c>
      <c r="W25" s="73">
        <f t="shared" si="4"/>
        <v>263472825</v>
      </c>
      <c r="X25" s="73">
        <f t="shared" si="4"/>
        <v>309552143</v>
      </c>
      <c r="Y25" s="73">
        <f t="shared" si="4"/>
        <v>-46079318</v>
      </c>
      <c r="Z25" s="170">
        <f>+IF(X25&lt;&gt;0,+(Y25/X25)*100,0)</f>
        <v>-14.885801646671204</v>
      </c>
      <c r="AA25" s="168">
        <f>+AA5+AA9+AA15+AA19+AA24</f>
        <v>310010001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121947762</v>
      </c>
      <c r="D28" s="153">
        <f>SUM(D29:D31)</f>
        <v>0</v>
      </c>
      <c r="E28" s="154">
        <f t="shared" si="5"/>
        <v>116773741</v>
      </c>
      <c r="F28" s="100">
        <f t="shared" si="5"/>
        <v>120549230</v>
      </c>
      <c r="G28" s="100">
        <f t="shared" si="5"/>
        <v>15855815</v>
      </c>
      <c r="H28" s="100">
        <f t="shared" si="5"/>
        <v>9471644</v>
      </c>
      <c r="I28" s="100">
        <f t="shared" si="5"/>
        <v>8557493</v>
      </c>
      <c r="J28" s="100">
        <f t="shared" si="5"/>
        <v>33884952</v>
      </c>
      <c r="K28" s="100">
        <f t="shared" si="5"/>
        <v>10408361</v>
      </c>
      <c r="L28" s="100">
        <f t="shared" si="5"/>
        <v>10839712</v>
      </c>
      <c r="M28" s="100">
        <f t="shared" si="5"/>
        <v>18594023</v>
      </c>
      <c r="N28" s="100">
        <f t="shared" si="5"/>
        <v>39842096</v>
      </c>
      <c r="O28" s="100">
        <f t="shared" si="5"/>
        <v>10239689</v>
      </c>
      <c r="P28" s="100">
        <f t="shared" si="5"/>
        <v>4991382</v>
      </c>
      <c r="Q28" s="100">
        <f t="shared" si="5"/>
        <v>19414875</v>
      </c>
      <c r="R28" s="100">
        <f t="shared" si="5"/>
        <v>34645946</v>
      </c>
      <c r="S28" s="100">
        <f t="shared" si="5"/>
        <v>7504648</v>
      </c>
      <c r="T28" s="100">
        <f t="shared" si="5"/>
        <v>5662489</v>
      </c>
      <c r="U28" s="100">
        <f t="shared" si="5"/>
        <v>16629912</v>
      </c>
      <c r="V28" s="100">
        <f t="shared" si="5"/>
        <v>29797049</v>
      </c>
      <c r="W28" s="100">
        <f t="shared" si="5"/>
        <v>138170043</v>
      </c>
      <c r="X28" s="100">
        <f t="shared" si="5"/>
        <v>116773541</v>
      </c>
      <c r="Y28" s="100">
        <f t="shared" si="5"/>
        <v>21396502</v>
      </c>
      <c r="Z28" s="137">
        <f>+IF(X28&lt;&gt;0,+(Y28/X28)*100,0)</f>
        <v>18.323073717529898</v>
      </c>
      <c r="AA28" s="153">
        <f>SUM(AA29:AA31)</f>
        <v>120549230</v>
      </c>
    </row>
    <row r="29" spans="1:27" ht="12.75">
      <c r="A29" s="138" t="s">
        <v>75</v>
      </c>
      <c r="B29" s="136"/>
      <c r="C29" s="155">
        <v>21763567</v>
      </c>
      <c r="D29" s="155"/>
      <c r="E29" s="156">
        <v>41473438</v>
      </c>
      <c r="F29" s="60">
        <v>52851771</v>
      </c>
      <c r="G29" s="60">
        <v>6720704</v>
      </c>
      <c r="H29" s="60">
        <v>1037654</v>
      </c>
      <c r="I29" s="60">
        <v>1469377</v>
      </c>
      <c r="J29" s="60">
        <v>9227735</v>
      </c>
      <c r="K29" s="60">
        <v>1136485</v>
      </c>
      <c r="L29" s="60">
        <v>1386971</v>
      </c>
      <c r="M29" s="60">
        <v>6354741</v>
      </c>
      <c r="N29" s="60">
        <v>8878197</v>
      </c>
      <c r="O29" s="60">
        <v>4049736</v>
      </c>
      <c r="P29" s="60">
        <v>2352551</v>
      </c>
      <c r="Q29" s="60">
        <v>6379588</v>
      </c>
      <c r="R29" s="60">
        <v>12781875</v>
      </c>
      <c r="S29" s="60">
        <v>3573484</v>
      </c>
      <c r="T29" s="60">
        <v>2172623</v>
      </c>
      <c r="U29" s="60">
        <v>3633745</v>
      </c>
      <c r="V29" s="60">
        <v>9379852</v>
      </c>
      <c r="W29" s="60">
        <v>40267659</v>
      </c>
      <c r="X29" s="60">
        <v>41473575</v>
      </c>
      <c r="Y29" s="60">
        <v>-1205916</v>
      </c>
      <c r="Z29" s="140">
        <v>-2.91</v>
      </c>
      <c r="AA29" s="155">
        <v>52851771</v>
      </c>
    </row>
    <row r="30" spans="1:27" ht="12.75">
      <c r="A30" s="138" t="s">
        <v>76</v>
      </c>
      <c r="B30" s="136"/>
      <c r="C30" s="157">
        <v>45325051</v>
      </c>
      <c r="D30" s="157"/>
      <c r="E30" s="158">
        <v>46868760</v>
      </c>
      <c r="F30" s="159">
        <v>46679811</v>
      </c>
      <c r="G30" s="159">
        <v>5713560</v>
      </c>
      <c r="H30" s="159">
        <v>4445558</v>
      </c>
      <c r="I30" s="159">
        <v>4016498</v>
      </c>
      <c r="J30" s="159">
        <v>14175616</v>
      </c>
      <c r="K30" s="159">
        <v>4886797</v>
      </c>
      <c r="L30" s="159">
        <v>5730869</v>
      </c>
      <c r="M30" s="159">
        <v>8069801</v>
      </c>
      <c r="N30" s="159">
        <v>18687467</v>
      </c>
      <c r="O30" s="159">
        <v>4476761</v>
      </c>
      <c r="P30" s="159">
        <v>1680601</v>
      </c>
      <c r="Q30" s="159">
        <v>11583642</v>
      </c>
      <c r="R30" s="159">
        <v>17741004</v>
      </c>
      <c r="S30" s="159">
        <v>2784697</v>
      </c>
      <c r="T30" s="159">
        <v>2596927</v>
      </c>
      <c r="U30" s="159">
        <v>10108569</v>
      </c>
      <c r="V30" s="159">
        <v>15490193</v>
      </c>
      <c r="W30" s="159">
        <v>66094280</v>
      </c>
      <c r="X30" s="159">
        <v>46868422</v>
      </c>
      <c r="Y30" s="159">
        <v>19225858</v>
      </c>
      <c r="Z30" s="141">
        <v>41.02</v>
      </c>
      <c r="AA30" s="157">
        <v>46679811</v>
      </c>
    </row>
    <row r="31" spans="1:27" ht="12.75">
      <c r="A31" s="138" t="s">
        <v>77</v>
      </c>
      <c r="B31" s="136"/>
      <c r="C31" s="155">
        <v>54859144</v>
      </c>
      <c r="D31" s="155"/>
      <c r="E31" s="156">
        <v>28431543</v>
      </c>
      <c r="F31" s="60">
        <v>21017648</v>
      </c>
      <c r="G31" s="60">
        <v>3421551</v>
      </c>
      <c r="H31" s="60">
        <v>3988432</v>
      </c>
      <c r="I31" s="60">
        <v>3071618</v>
      </c>
      <c r="J31" s="60">
        <v>10481601</v>
      </c>
      <c r="K31" s="60">
        <v>4385079</v>
      </c>
      <c r="L31" s="60">
        <v>3721872</v>
      </c>
      <c r="M31" s="60">
        <v>4169481</v>
      </c>
      <c r="N31" s="60">
        <v>12276432</v>
      </c>
      <c r="O31" s="60">
        <v>1713192</v>
      </c>
      <c r="P31" s="60">
        <v>958230</v>
      </c>
      <c r="Q31" s="60">
        <v>1451645</v>
      </c>
      <c r="R31" s="60">
        <v>4123067</v>
      </c>
      <c r="S31" s="60">
        <v>1146467</v>
      </c>
      <c r="T31" s="60">
        <v>892939</v>
      </c>
      <c r="U31" s="60">
        <v>2887598</v>
      </c>
      <c r="V31" s="60">
        <v>4927004</v>
      </c>
      <c r="W31" s="60">
        <v>31808104</v>
      </c>
      <c r="X31" s="60">
        <v>28431544</v>
      </c>
      <c r="Y31" s="60">
        <v>3376560</v>
      </c>
      <c r="Z31" s="140">
        <v>11.88</v>
      </c>
      <c r="AA31" s="155">
        <v>21017648</v>
      </c>
    </row>
    <row r="32" spans="1:27" ht="12.75">
      <c r="A32" s="135" t="s">
        <v>78</v>
      </c>
      <c r="B32" s="136"/>
      <c r="C32" s="153">
        <f aca="true" t="shared" si="6" ref="C32:Y32">SUM(C33:C37)</f>
        <v>109004789</v>
      </c>
      <c r="D32" s="153">
        <f>SUM(D33:D37)</f>
        <v>0</v>
      </c>
      <c r="E32" s="154">
        <f t="shared" si="6"/>
        <v>160944874</v>
      </c>
      <c r="F32" s="100">
        <f t="shared" si="6"/>
        <v>155219036</v>
      </c>
      <c r="G32" s="100">
        <f t="shared" si="6"/>
        <v>13466467</v>
      </c>
      <c r="H32" s="100">
        <f t="shared" si="6"/>
        <v>9579349</v>
      </c>
      <c r="I32" s="100">
        <f t="shared" si="6"/>
        <v>8654801</v>
      </c>
      <c r="J32" s="100">
        <f t="shared" si="6"/>
        <v>31700617</v>
      </c>
      <c r="K32" s="100">
        <f t="shared" si="6"/>
        <v>10533438</v>
      </c>
      <c r="L32" s="100">
        <f t="shared" si="6"/>
        <v>5130721</v>
      </c>
      <c r="M32" s="100">
        <f t="shared" si="6"/>
        <v>8138370</v>
      </c>
      <c r="N32" s="100">
        <f t="shared" si="6"/>
        <v>23802529</v>
      </c>
      <c r="O32" s="100">
        <f t="shared" si="6"/>
        <v>10252146</v>
      </c>
      <c r="P32" s="100">
        <f t="shared" si="6"/>
        <v>7705180</v>
      </c>
      <c r="Q32" s="100">
        <f t="shared" si="6"/>
        <v>17841005</v>
      </c>
      <c r="R32" s="100">
        <f t="shared" si="6"/>
        <v>35798331</v>
      </c>
      <c r="S32" s="100">
        <f t="shared" si="6"/>
        <v>7034410</v>
      </c>
      <c r="T32" s="100">
        <f t="shared" si="6"/>
        <v>8406165</v>
      </c>
      <c r="U32" s="100">
        <f t="shared" si="6"/>
        <v>13255075</v>
      </c>
      <c r="V32" s="100">
        <f t="shared" si="6"/>
        <v>28695650</v>
      </c>
      <c r="W32" s="100">
        <f t="shared" si="6"/>
        <v>119997127</v>
      </c>
      <c r="X32" s="100">
        <f t="shared" si="6"/>
        <v>160945874</v>
      </c>
      <c r="Y32" s="100">
        <f t="shared" si="6"/>
        <v>-40948747</v>
      </c>
      <c r="Z32" s="137">
        <f>+IF(X32&lt;&gt;0,+(Y32/X32)*100,0)</f>
        <v>-25.442557788092163</v>
      </c>
      <c r="AA32" s="153">
        <f>SUM(AA33:AA37)</f>
        <v>155219036</v>
      </c>
    </row>
    <row r="33" spans="1:27" ht="12.75">
      <c r="A33" s="138" t="s">
        <v>79</v>
      </c>
      <c r="B33" s="136"/>
      <c r="C33" s="155"/>
      <c r="D33" s="155"/>
      <c r="E33" s="156">
        <v>44425000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44425094</v>
      </c>
      <c r="Y33" s="60">
        <v>-44425094</v>
      </c>
      <c r="Z33" s="140">
        <v>-100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86616999</v>
      </c>
      <c r="D35" s="155"/>
      <c r="E35" s="156">
        <v>82739780</v>
      </c>
      <c r="F35" s="60">
        <v>108932211</v>
      </c>
      <c r="G35" s="60">
        <v>11496605</v>
      </c>
      <c r="H35" s="60">
        <v>7612777</v>
      </c>
      <c r="I35" s="60">
        <v>6878032</v>
      </c>
      <c r="J35" s="60">
        <v>25987414</v>
      </c>
      <c r="K35" s="60">
        <v>8370662</v>
      </c>
      <c r="L35" s="60">
        <v>3970798</v>
      </c>
      <c r="M35" s="60">
        <v>6501486</v>
      </c>
      <c r="N35" s="60">
        <v>18842946</v>
      </c>
      <c r="O35" s="60">
        <v>8608967</v>
      </c>
      <c r="P35" s="60">
        <v>6108088</v>
      </c>
      <c r="Q35" s="60">
        <v>12395106</v>
      </c>
      <c r="R35" s="60">
        <v>27112161</v>
      </c>
      <c r="S35" s="60">
        <v>5634136</v>
      </c>
      <c r="T35" s="60">
        <v>6840459</v>
      </c>
      <c r="U35" s="60">
        <v>7376403</v>
      </c>
      <c r="V35" s="60">
        <v>19850998</v>
      </c>
      <c r="W35" s="60">
        <v>91793519</v>
      </c>
      <c r="X35" s="60">
        <v>82740261</v>
      </c>
      <c r="Y35" s="60">
        <v>9053258</v>
      </c>
      <c r="Z35" s="140">
        <v>10.94</v>
      </c>
      <c r="AA35" s="155">
        <v>108932211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>
        <v>22387790</v>
      </c>
      <c r="D37" s="157"/>
      <c r="E37" s="158">
        <v>33780094</v>
      </c>
      <c r="F37" s="159">
        <v>46286825</v>
      </c>
      <c r="G37" s="159">
        <v>1969862</v>
      </c>
      <c r="H37" s="159">
        <v>1966572</v>
      </c>
      <c r="I37" s="159">
        <v>1776769</v>
      </c>
      <c r="J37" s="159">
        <v>5713203</v>
      </c>
      <c r="K37" s="159">
        <v>2162776</v>
      </c>
      <c r="L37" s="159">
        <v>1159923</v>
      </c>
      <c r="M37" s="159">
        <v>1636884</v>
      </c>
      <c r="N37" s="159">
        <v>4959583</v>
      </c>
      <c r="O37" s="159">
        <v>1643179</v>
      </c>
      <c r="P37" s="159">
        <v>1597092</v>
      </c>
      <c r="Q37" s="159">
        <v>5445899</v>
      </c>
      <c r="R37" s="159">
        <v>8686170</v>
      </c>
      <c r="S37" s="159">
        <v>1400274</v>
      </c>
      <c r="T37" s="159">
        <v>1565706</v>
      </c>
      <c r="U37" s="159">
        <v>5878672</v>
      </c>
      <c r="V37" s="159">
        <v>8844652</v>
      </c>
      <c r="W37" s="159">
        <v>28203608</v>
      </c>
      <c r="X37" s="159">
        <v>33780519</v>
      </c>
      <c r="Y37" s="159">
        <v>-5576911</v>
      </c>
      <c r="Z37" s="141">
        <v>-16.51</v>
      </c>
      <c r="AA37" s="157">
        <v>46286825</v>
      </c>
    </row>
    <row r="38" spans="1:27" ht="12.75">
      <c r="A38" s="135" t="s">
        <v>84</v>
      </c>
      <c r="B38" s="142"/>
      <c r="C38" s="153">
        <f aca="true" t="shared" si="7" ref="C38:Y38">SUM(C39:C41)</f>
        <v>76640784</v>
      </c>
      <c r="D38" s="153">
        <f>SUM(D39:D41)</f>
        <v>0</v>
      </c>
      <c r="E38" s="154">
        <f t="shared" si="7"/>
        <v>21826873</v>
      </c>
      <c r="F38" s="100">
        <f t="shared" si="7"/>
        <v>31116626</v>
      </c>
      <c r="G38" s="100">
        <f t="shared" si="7"/>
        <v>9617068</v>
      </c>
      <c r="H38" s="100">
        <f t="shared" si="7"/>
        <v>6733714</v>
      </c>
      <c r="I38" s="100">
        <f t="shared" si="7"/>
        <v>6083812</v>
      </c>
      <c r="J38" s="100">
        <f t="shared" si="7"/>
        <v>22434594</v>
      </c>
      <c r="K38" s="100">
        <f t="shared" si="7"/>
        <v>7403894</v>
      </c>
      <c r="L38" s="100">
        <f t="shared" si="7"/>
        <v>4487669</v>
      </c>
      <c r="M38" s="100">
        <f t="shared" si="7"/>
        <v>2089264</v>
      </c>
      <c r="N38" s="100">
        <f t="shared" si="7"/>
        <v>13980827</v>
      </c>
      <c r="O38" s="100">
        <f t="shared" si="7"/>
        <v>1826769</v>
      </c>
      <c r="P38" s="100">
        <f t="shared" si="7"/>
        <v>1604331</v>
      </c>
      <c r="Q38" s="100">
        <f t="shared" si="7"/>
        <v>1721295</v>
      </c>
      <c r="R38" s="100">
        <f t="shared" si="7"/>
        <v>5152395</v>
      </c>
      <c r="S38" s="100">
        <f t="shared" si="7"/>
        <v>1120141</v>
      </c>
      <c r="T38" s="100">
        <f t="shared" si="7"/>
        <v>2483152</v>
      </c>
      <c r="U38" s="100">
        <f t="shared" si="7"/>
        <v>9365956</v>
      </c>
      <c r="V38" s="100">
        <f t="shared" si="7"/>
        <v>12969249</v>
      </c>
      <c r="W38" s="100">
        <f t="shared" si="7"/>
        <v>54537065</v>
      </c>
      <c r="X38" s="100">
        <f t="shared" si="7"/>
        <v>21826873</v>
      </c>
      <c r="Y38" s="100">
        <f t="shared" si="7"/>
        <v>32710192</v>
      </c>
      <c r="Z38" s="137">
        <f>+IF(X38&lt;&gt;0,+(Y38/X38)*100,0)</f>
        <v>149.86201642351608</v>
      </c>
      <c r="AA38" s="153">
        <f>SUM(AA39:AA41)</f>
        <v>31116626</v>
      </c>
    </row>
    <row r="39" spans="1:27" ht="12.75">
      <c r="A39" s="138" t="s">
        <v>85</v>
      </c>
      <c r="B39" s="136"/>
      <c r="C39" s="155">
        <v>76640784</v>
      </c>
      <c r="D39" s="155"/>
      <c r="E39" s="156">
        <v>21826873</v>
      </c>
      <c r="F39" s="60">
        <v>31116626</v>
      </c>
      <c r="G39" s="60">
        <v>9617068</v>
      </c>
      <c r="H39" s="60">
        <v>6733714</v>
      </c>
      <c r="I39" s="60">
        <v>6083812</v>
      </c>
      <c r="J39" s="60">
        <v>22434594</v>
      </c>
      <c r="K39" s="60">
        <v>7403894</v>
      </c>
      <c r="L39" s="60">
        <v>4487669</v>
      </c>
      <c r="M39" s="60">
        <v>2089264</v>
      </c>
      <c r="N39" s="60">
        <v>13980827</v>
      </c>
      <c r="O39" s="60">
        <v>1826769</v>
      </c>
      <c r="P39" s="60">
        <v>1604331</v>
      </c>
      <c r="Q39" s="60">
        <v>1721295</v>
      </c>
      <c r="R39" s="60">
        <v>5152395</v>
      </c>
      <c r="S39" s="60">
        <v>1120141</v>
      </c>
      <c r="T39" s="60">
        <v>2483152</v>
      </c>
      <c r="U39" s="60">
        <v>9365956</v>
      </c>
      <c r="V39" s="60">
        <v>12969249</v>
      </c>
      <c r="W39" s="60">
        <v>54537065</v>
      </c>
      <c r="X39" s="60">
        <v>21826873</v>
      </c>
      <c r="Y39" s="60">
        <v>32710192</v>
      </c>
      <c r="Z39" s="140">
        <v>149.86</v>
      </c>
      <c r="AA39" s="155">
        <v>31116626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307593335</v>
      </c>
      <c r="D48" s="168">
        <f>+D28+D32+D38+D42+D47</f>
        <v>0</v>
      </c>
      <c r="E48" s="169">
        <f t="shared" si="9"/>
        <v>299545488</v>
      </c>
      <c r="F48" s="73">
        <f t="shared" si="9"/>
        <v>306884892</v>
      </c>
      <c r="G48" s="73">
        <f t="shared" si="9"/>
        <v>38939350</v>
      </c>
      <c r="H48" s="73">
        <f t="shared" si="9"/>
        <v>25784707</v>
      </c>
      <c r="I48" s="73">
        <f t="shared" si="9"/>
        <v>23296106</v>
      </c>
      <c r="J48" s="73">
        <f t="shared" si="9"/>
        <v>88020163</v>
      </c>
      <c r="K48" s="73">
        <f t="shared" si="9"/>
        <v>28345693</v>
      </c>
      <c r="L48" s="73">
        <f t="shared" si="9"/>
        <v>20458102</v>
      </c>
      <c r="M48" s="73">
        <f t="shared" si="9"/>
        <v>28821657</v>
      </c>
      <c r="N48" s="73">
        <f t="shared" si="9"/>
        <v>77625452</v>
      </c>
      <c r="O48" s="73">
        <f t="shared" si="9"/>
        <v>22318604</v>
      </c>
      <c r="P48" s="73">
        <f t="shared" si="9"/>
        <v>14300893</v>
      </c>
      <c r="Q48" s="73">
        <f t="shared" si="9"/>
        <v>38977175</v>
      </c>
      <c r="R48" s="73">
        <f t="shared" si="9"/>
        <v>75596672</v>
      </c>
      <c r="S48" s="73">
        <f t="shared" si="9"/>
        <v>15659199</v>
      </c>
      <c r="T48" s="73">
        <f t="shared" si="9"/>
        <v>16551806</v>
      </c>
      <c r="U48" s="73">
        <f t="shared" si="9"/>
        <v>39250943</v>
      </c>
      <c r="V48" s="73">
        <f t="shared" si="9"/>
        <v>71461948</v>
      </c>
      <c r="W48" s="73">
        <f t="shared" si="9"/>
        <v>312704235</v>
      </c>
      <c r="X48" s="73">
        <f t="shared" si="9"/>
        <v>299546288</v>
      </c>
      <c r="Y48" s="73">
        <f t="shared" si="9"/>
        <v>13157947</v>
      </c>
      <c r="Z48" s="170">
        <f>+IF(X48&lt;&gt;0,+(Y48/X48)*100,0)</f>
        <v>4.392625623189161</v>
      </c>
      <c r="AA48" s="168">
        <f>+AA28+AA32+AA38+AA42+AA47</f>
        <v>306884892</v>
      </c>
    </row>
    <row r="49" spans="1:27" ht="12.75">
      <c r="A49" s="148" t="s">
        <v>49</v>
      </c>
      <c r="B49" s="149"/>
      <c r="C49" s="171">
        <f aca="true" t="shared" si="10" ref="C49:Y49">+C25-C48</f>
        <v>4067745</v>
      </c>
      <c r="D49" s="171">
        <f>+D25-D48</f>
        <v>0</v>
      </c>
      <c r="E49" s="172">
        <f t="shared" si="10"/>
        <v>10006855</v>
      </c>
      <c r="F49" s="173">
        <f t="shared" si="10"/>
        <v>3125109</v>
      </c>
      <c r="G49" s="173">
        <f t="shared" si="10"/>
        <v>48593794</v>
      </c>
      <c r="H49" s="173">
        <f t="shared" si="10"/>
        <v>-18859660</v>
      </c>
      <c r="I49" s="173">
        <f t="shared" si="10"/>
        <v>-16818916</v>
      </c>
      <c r="J49" s="173">
        <f t="shared" si="10"/>
        <v>12915218</v>
      </c>
      <c r="K49" s="173">
        <f t="shared" si="10"/>
        <v>-27815826</v>
      </c>
      <c r="L49" s="173">
        <f t="shared" si="10"/>
        <v>-11399633</v>
      </c>
      <c r="M49" s="173">
        <f t="shared" si="10"/>
        <v>36818880</v>
      </c>
      <c r="N49" s="173">
        <f t="shared" si="10"/>
        <v>-2396579</v>
      </c>
      <c r="O49" s="173">
        <f t="shared" si="10"/>
        <v>-15861011</v>
      </c>
      <c r="P49" s="173">
        <f t="shared" si="10"/>
        <v>-13253141</v>
      </c>
      <c r="Q49" s="173">
        <f t="shared" si="10"/>
        <v>23086764</v>
      </c>
      <c r="R49" s="173">
        <f t="shared" si="10"/>
        <v>-6027388</v>
      </c>
      <c r="S49" s="173">
        <f t="shared" si="10"/>
        <v>-7404210</v>
      </c>
      <c r="T49" s="173">
        <f t="shared" si="10"/>
        <v>-13164403</v>
      </c>
      <c r="U49" s="173">
        <f t="shared" si="10"/>
        <v>-33154048</v>
      </c>
      <c r="V49" s="173">
        <f t="shared" si="10"/>
        <v>-53722661</v>
      </c>
      <c r="W49" s="173">
        <f t="shared" si="10"/>
        <v>-49231410</v>
      </c>
      <c r="X49" s="173">
        <f>IF(F25=F48,0,X25-X48)</f>
        <v>10005855</v>
      </c>
      <c r="Y49" s="173">
        <f t="shared" si="10"/>
        <v>-59237265</v>
      </c>
      <c r="Z49" s="174">
        <f>+IF(X49&lt;&gt;0,+(Y49/X49)*100,0)</f>
        <v>-592.0260187660125</v>
      </c>
      <c r="AA49" s="171">
        <f>+AA25-AA48</f>
        <v>3125109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831035</v>
      </c>
      <c r="D11" s="155">
        <v>0</v>
      </c>
      <c r="E11" s="156">
        <v>30656000</v>
      </c>
      <c r="F11" s="60">
        <v>24752579</v>
      </c>
      <c r="G11" s="60">
        <v>112227</v>
      </c>
      <c r="H11" s="60">
        <v>145010</v>
      </c>
      <c r="I11" s="60">
        <v>15852</v>
      </c>
      <c r="J11" s="60">
        <v>273089</v>
      </c>
      <c r="K11" s="60">
        <v>32295</v>
      </c>
      <c r="L11" s="60">
        <v>285668</v>
      </c>
      <c r="M11" s="60">
        <v>43374</v>
      </c>
      <c r="N11" s="60">
        <v>361337</v>
      </c>
      <c r="O11" s="60">
        <v>25478</v>
      </c>
      <c r="P11" s="60">
        <v>61570</v>
      </c>
      <c r="Q11" s="60">
        <v>51869</v>
      </c>
      <c r="R11" s="60">
        <v>138917</v>
      </c>
      <c r="S11" s="60">
        <v>37056</v>
      </c>
      <c r="T11" s="60">
        <v>23736</v>
      </c>
      <c r="U11" s="60">
        <v>245714</v>
      </c>
      <c r="V11" s="60">
        <v>306506</v>
      </c>
      <c r="W11" s="60">
        <v>1079849</v>
      </c>
      <c r="X11" s="60">
        <v>30656000</v>
      </c>
      <c r="Y11" s="60">
        <v>-29576151</v>
      </c>
      <c r="Z11" s="140">
        <v>-96.48</v>
      </c>
      <c r="AA11" s="155">
        <v>24752579</v>
      </c>
    </row>
    <row r="12" spans="1:27" ht="12.75">
      <c r="A12" s="183" t="s">
        <v>108</v>
      </c>
      <c r="B12" s="185"/>
      <c r="C12" s="155">
        <v>1993916</v>
      </c>
      <c r="D12" s="155">
        <v>0</v>
      </c>
      <c r="E12" s="156">
        <v>1200000</v>
      </c>
      <c r="F12" s="60">
        <v>1058000</v>
      </c>
      <c r="G12" s="60">
        <v>127310</v>
      </c>
      <c r="H12" s="60">
        <v>137898</v>
      </c>
      <c r="I12" s="60">
        <v>47094</v>
      </c>
      <c r="J12" s="60">
        <v>312302</v>
      </c>
      <c r="K12" s="60">
        <v>27094</v>
      </c>
      <c r="L12" s="60">
        <v>72094</v>
      </c>
      <c r="M12" s="60">
        <v>72094</v>
      </c>
      <c r="N12" s="60">
        <v>171282</v>
      </c>
      <c r="O12" s="60">
        <v>57093</v>
      </c>
      <c r="P12" s="60">
        <v>63556</v>
      </c>
      <c r="Q12" s="60">
        <v>32094</v>
      </c>
      <c r="R12" s="60">
        <v>152743</v>
      </c>
      <c r="S12" s="60">
        <v>52094</v>
      </c>
      <c r="T12" s="60">
        <v>17094</v>
      </c>
      <c r="U12" s="60">
        <v>17094</v>
      </c>
      <c r="V12" s="60">
        <v>86282</v>
      </c>
      <c r="W12" s="60">
        <v>722609</v>
      </c>
      <c r="X12" s="60">
        <v>1200000</v>
      </c>
      <c r="Y12" s="60">
        <v>-477391</v>
      </c>
      <c r="Z12" s="140">
        <v>-39.78</v>
      </c>
      <c r="AA12" s="155">
        <v>1058000</v>
      </c>
    </row>
    <row r="13" spans="1:27" ht="12.75">
      <c r="A13" s="181" t="s">
        <v>109</v>
      </c>
      <c r="B13" s="185"/>
      <c r="C13" s="155">
        <v>3180464</v>
      </c>
      <c r="D13" s="155">
        <v>0</v>
      </c>
      <c r="E13" s="156">
        <v>3139143</v>
      </c>
      <c r="F13" s="60">
        <v>2556912</v>
      </c>
      <c r="G13" s="60">
        <v>9457</v>
      </c>
      <c r="H13" s="60">
        <v>258708</v>
      </c>
      <c r="I13" s="60">
        <v>142468</v>
      </c>
      <c r="J13" s="60">
        <v>410633</v>
      </c>
      <c r="K13" s="60">
        <v>74061</v>
      </c>
      <c r="L13" s="60">
        <v>845078</v>
      </c>
      <c r="M13" s="60">
        <v>0</v>
      </c>
      <c r="N13" s="60">
        <v>919139</v>
      </c>
      <c r="O13" s="60">
        <v>146074</v>
      </c>
      <c r="P13" s="60">
        <v>0</v>
      </c>
      <c r="Q13" s="60">
        <v>284877</v>
      </c>
      <c r="R13" s="60">
        <v>430951</v>
      </c>
      <c r="S13" s="60">
        <v>0</v>
      </c>
      <c r="T13" s="60">
        <v>30309</v>
      </c>
      <c r="U13" s="60">
        <v>2752</v>
      </c>
      <c r="V13" s="60">
        <v>33061</v>
      </c>
      <c r="W13" s="60">
        <v>1793784</v>
      </c>
      <c r="X13" s="60">
        <v>3139143</v>
      </c>
      <c r="Y13" s="60">
        <v>-1345359</v>
      </c>
      <c r="Z13" s="140">
        <v>-42.86</v>
      </c>
      <c r="AA13" s="155">
        <v>2556912</v>
      </c>
    </row>
    <row r="14" spans="1:27" ht="12.75">
      <c r="A14" s="181" t="s">
        <v>110</v>
      </c>
      <c r="B14" s="185"/>
      <c r="C14" s="155">
        <v>163209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246084</v>
      </c>
      <c r="D17" s="155">
        <v>0</v>
      </c>
      <c r="E17" s="156">
        <v>500000</v>
      </c>
      <c r="F17" s="60">
        <v>500000</v>
      </c>
      <c r="G17" s="60">
        <v>0</v>
      </c>
      <c r="H17" s="60">
        <v>0</v>
      </c>
      <c r="I17" s="60">
        <v>0</v>
      </c>
      <c r="J17" s="60">
        <v>0</v>
      </c>
      <c r="K17" s="60">
        <v>75000</v>
      </c>
      <c r="L17" s="60">
        <v>0</v>
      </c>
      <c r="M17" s="60">
        <v>0</v>
      </c>
      <c r="N17" s="60">
        <v>75000</v>
      </c>
      <c r="O17" s="60">
        <v>0</v>
      </c>
      <c r="P17" s="60">
        <v>16428</v>
      </c>
      <c r="Q17" s="60">
        <v>0</v>
      </c>
      <c r="R17" s="60">
        <v>16428</v>
      </c>
      <c r="S17" s="60">
        <v>0</v>
      </c>
      <c r="T17" s="60">
        <v>0</v>
      </c>
      <c r="U17" s="60">
        <v>0</v>
      </c>
      <c r="V17" s="60">
        <v>0</v>
      </c>
      <c r="W17" s="60">
        <v>91428</v>
      </c>
      <c r="X17" s="60">
        <v>500000</v>
      </c>
      <c r="Y17" s="60">
        <v>-408572</v>
      </c>
      <c r="Z17" s="140">
        <v>-81.71</v>
      </c>
      <c r="AA17" s="155">
        <v>500000</v>
      </c>
    </row>
    <row r="18" spans="1:27" ht="12.75">
      <c r="A18" s="183" t="s">
        <v>114</v>
      </c>
      <c r="B18" s="182"/>
      <c r="C18" s="155">
        <v>27206217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211054795</v>
      </c>
      <c r="D19" s="155">
        <v>0</v>
      </c>
      <c r="E19" s="156">
        <v>203891000</v>
      </c>
      <c r="F19" s="60">
        <v>204320465</v>
      </c>
      <c r="G19" s="60">
        <v>81497000</v>
      </c>
      <c r="H19" s="60">
        <v>1250000</v>
      </c>
      <c r="I19" s="60">
        <v>4799635</v>
      </c>
      <c r="J19" s="60">
        <v>87546635</v>
      </c>
      <c r="K19" s="60">
        <v>300000</v>
      </c>
      <c r="L19" s="60">
        <v>2799065</v>
      </c>
      <c r="M19" s="60">
        <v>63544000</v>
      </c>
      <c r="N19" s="60">
        <v>66643065</v>
      </c>
      <c r="O19" s="60">
        <v>0</v>
      </c>
      <c r="P19" s="60">
        <v>891000</v>
      </c>
      <c r="Q19" s="60">
        <v>52747164</v>
      </c>
      <c r="R19" s="60">
        <v>53638164</v>
      </c>
      <c r="S19" s="60">
        <v>237000</v>
      </c>
      <c r="T19" s="60">
        <v>0</v>
      </c>
      <c r="U19" s="60">
        <v>0</v>
      </c>
      <c r="V19" s="60">
        <v>237000</v>
      </c>
      <c r="W19" s="60">
        <v>208064864</v>
      </c>
      <c r="X19" s="60">
        <v>203891000</v>
      </c>
      <c r="Y19" s="60">
        <v>4173864</v>
      </c>
      <c r="Z19" s="140">
        <v>2.05</v>
      </c>
      <c r="AA19" s="155">
        <v>204320465</v>
      </c>
    </row>
    <row r="20" spans="1:27" ht="12.75">
      <c r="A20" s="181" t="s">
        <v>35</v>
      </c>
      <c r="B20" s="185"/>
      <c r="C20" s="155">
        <v>32223590</v>
      </c>
      <c r="D20" s="155">
        <v>0</v>
      </c>
      <c r="E20" s="156">
        <v>57682200</v>
      </c>
      <c r="F20" s="54">
        <v>49043176</v>
      </c>
      <c r="G20" s="54">
        <v>5787150</v>
      </c>
      <c r="H20" s="54">
        <v>133431</v>
      </c>
      <c r="I20" s="54">
        <v>188141</v>
      </c>
      <c r="J20" s="54">
        <v>6108722</v>
      </c>
      <c r="K20" s="54">
        <v>21417</v>
      </c>
      <c r="L20" s="54">
        <v>56564</v>
      </c>
      <c r="M20" s="54">
        <v>781069</v>
      </c>
      <c r="N20" s="54">
        <v>859050</v>
      </c>
      <c r="O20" s="54">
        <v>6228948</v>
      </c>
      <c r="P20" s="54">
        <v>15198</v>
      </c>
      <c r="Q20" s="54">
        <v>97935</v>
      </c>
      <c r="R20" s="54">
        <v>6342081</v>
      </c>
      <c r="S20" s="54">
        <v>7928839</v>
      </c>
      <c r="T20" s="54">
        <v>3316264</v>
      </c>
      <c r="U20" s="54">
        <v>5831335</v>
      </c>
      <c r="V20" s="54">
        <v>17076438</v>
      </c>
      <c r="W20" s="54">
        <v>30386291</v>
      </c>
      <c r="X20" s="54">
        <v>57682000</v>
      </c>
      <c r="Y20" s="54">
        <v>-27295709</v>
      </c>
      <c r="Z20" s="184">
        <v>-47.32</v>
      </c>
      <c r="AA20" s="130">
        <v>49043176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276899310</v>
      </c>
      <c r="D22" s="188">
        <f>SUM(D5:D21)</f>
        <v>0</v>
      </c>
      <c r="E22" s="189">
        <f t="shared" si="0"/>
        <v>297068343</v>
      </c>
      <c r="F22" s="190">
        <f t="shared" si="0"/>
        <v>282231132</v>
      </c>
      <c r="G22" s="190">
        <f t="shared" si="0"/>
        <v>87533144</v>
      </c>
      <c r="H22" s="190">
        <f t="shared" si="0"/>
        <v>1925047</v>
      </c>
      <c r="I22" s="190">
        <f t="shared" si="0"/>
        <v>5193190</v>
      </c>
      <c r="J22" s="190">
        <f t="shared" si="0"/>
        <v>94651381</v>
      </c>
      <c r="K22" s="190">
        <f t="shared" si="0"/>
        <v>529867</v>
      </c>
      <c r="L22" s="190">
        <f t="shared" si="0"/>
        <v>4058469</v>
      </c>
      <c r="M22" s="190">
        <f t="shared" si="0"/>
        <v>64440537</v>
      </c>
      <c r="N22" s="190">
        <f t="shared" si="0"/>
        <v>69028873</v>
      </c>
      <c r="O22" s="190">
        <f t="shared" si="0"/>
        <v>6457593</v>
      </c>
      <c r="P22" s="190">
        <f t="shared" si="0"/>
        <v>1047752</v>
      </c>
      <c r="Q22" s="190">
        <f t="shared" si="0"/>
        <v>53213939</v>
      </c>
      <c r="R22" s="190">
        <f t="shared" si="0"/>
        <v>60719284</v>
      </c>
      <c r="S22" s="190">
        <f t="shared" si="0"/>
        <v>8254989</v>
      </c>
      <c r="T22" s="190">
        <f t="shared" si="0"/>
        <v>3387403</v>
      </c>
      <c r="U22" s="190">
        <f t="shared" si="0"/>
        <v>6096895</v>
      </c>
      <c r="V22" s="190">
        <f t="shared" si="0"/>
        <v>17739287</v>
      </c>
      <c r="W22" s="190">
        <f t="shared" si="0"/>
        <v>242138825</v>
      </c>
      <c r="X22" s="190">
        <f t="shared" si="0"/>
        <v>297068143</v>
      </c>
      <c r="Y22" s="190">
        <f t="shared" si="0"/>
        <v>-54929318</v>
      </c>
      <c r="Z22" s="191">
        <f>+IF(X22&lt;&gt;0,+(Y22/X22)*100,0)</f>
        <v>-18.490477452508262</v>
      </c>
      <c r="AA22" s="188">
        <f>SUM(AA5:AA21)</f>
        <v>282231132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169563372</v>
      </c>
      <c r="D25" s="155">
        <v>0</v>
      </c>
      <c r="E25" s="156">
        <v>173516578</v>
      </c>
      <c r="F25" s="60">
        <v>170290580</v>
      </c>
      <c r="G25" s="60">
        <v>13926043</v>
      </c>
      <c r="H25" s="60">
        <v>13105860</v>
      </c>
      <c r="I25" s="60">
        <v>11840939</v>
      </c>
      <c r="J25" s="60">
        <v>38872842</v>
      </c>
      <c r="K25" s="60">
        <v>12980291</v>
      </c>
      <c r="L25" s="60">
        <v>12995082</v>
      </c>
      <c r="M25" s="60">
        <v>12995082</v>
      </c>
      <c r="N25" s="60">
        <v>38970455</v>
      </c>
      <c r="O25" s="60">
        <v>12776140</v>
      </c>
      <c r="P25" s="60">
        <v>12079214</v>
      </c>
      <c r="Q25" s="60">
        <v>12695210</v>
      </c>
      <c r="R25" s="60">
        <v>37550564</v>
      </c>
      <c r="S25" s="60">
        <v>12504634</v>
      </c>
      <c r="T25" s="60">
        <v>13970155</v>
      </c>
      <c r="U25" s="60">
        <v>13280835</v>
      </c>
      <c r="V25" s="60">
        <v>39755624</v>
      </c>
      <c r="W25" s="60">
        <v>155149485</v>
      </c>
      <c r="X25" s="60">
        <v>173517576</v>
      </c>
      <c r="Y25" s="60">
        <v>-18368091</v>
      </c>
      <c r="Z25" s="140">
        <v>-10.59</v>
      </c>
      <c r="AA25" s="155">
        <v>170290580</v>
      </c>
    </row>
    <row r="26" spans="1:27" ht="12.75">
      <c r="A26" s="183" t="s">
        <v>38</v>
      </c>
      <c r="B26" s="182"/>
      <c r="C26" s="155">
        <v>9968157</v>
      </c>
      <c r="D26" s="155">
        <v>0</v>
      </c>
      <c r="E26" s="156">
        <v>13691992</v>
      </c>
      <c r="F26" s="60">
        <v>14316010</v>
      </c>
      <c r="G26" s="60">
        <v>902336</v>
      </c>
      <c r="H26" s="60">
        <v>408224</v>
      </c>
      <c r="I26" s="60">
        <v>368823</v>
      </c>
      <c r="J26" s="60">
        <v>1679383</v>
      </c>
      <c r="K26" s="60">
        <v>775846</v>
      </c>
      <c r="L26" s="60">
        <v>775846</v>
      </c>
      <c r="M26" s="60">
        <v>775846</v>
      </c>
      <c r="N26" s="60">
        <v>2327538</v>
      </c>
      <c r="O26" s="60">
        <v>888230</v>
      </c>
      <c r="P26" s="60">
        <v>999688</v>
      </c>
      <c r="Q26" s="60">
        <v>965558</v>
      </c>
      <c r="R26" s="60">
        <v>2853476</v>
      </c>
      <c r="S26" s="60">
        <v>965558</v>
      </c>
      <c r="T26" s="60">
        <v>965558</v>
      </c>
      <c r="U26" s="60">
        <v>965558</v>
      </c>
      <c r="V26" s="60">
        <v>2896674</v>
      </c>
      <c r="W26" s="60">
        <v>9757071</v>
      </c>
      <c r="X26" s="60">
        <v>13691992</v>
      </c>
      <c r="Y26" s="60">
        <v>-3934921</v>
      </c>
      <c r="Z26" s="140">
        <v>-28.74</v>
      </c>
      <c r="AA26" s="155">
        <v>14316010</v>
      </c>
    </row>
    <row r="27" spans="1:27" ht="12.75">
      <c r="A27" s="183" t="s">
        <v>118</v>
      </c>
      <c r="B27" s="182"/>
      <c r="C27" s="155">
        <v>510947</v>
      </c>
      <c r="D27" s="155">
        <v>0</v>
      </c>
      <c r="E27" s="156">
        <v>909000</v>
      </c>
      <c r="F27" s="60">
        <v>909000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909000</v>
      </c>
      <c r="Y27" s="60">
        <v>-909000</v>
      </c>
      <c r="Z27" s="140">
        <v>-100</v>
      </c>
      <c r="AA27" s="155">
        <v>909000</v>
      </c>
    </row>
    <row r="28" spans="1:27" ht="12.75">
      <c r="A28" s="183" t="s">
        <v>39</v>
      </c>
      <c r="B28" s="182"/>
      <c r="C28" s="155">
        <v>9454532</v>
      </c>
      <c r="D28" s="155">
        <v>0</v>
      </c>
      <c r="E28" s="156">
        <v>14742128</v>
      </c>
      <c r="F28" s="60">
        <v>8130067</v>
      </c>
      <c r="G28" s="60">
        <v>718898</v>
      </c>
      <c r="H28" s="60">
        <v>391538</v>
      </c>
      <c r="I28" s="60">
        <v>353749</v>
      </c>
      <c r="J28" s="60">
        <v>1464185</v>
      </c>
      <c r="K28" s="60">
        <v>2206892</v>
      </c>
      <c r="L28" s="60">
        <v>2710022</v>
      </c>
      <c r="M28" s="60">
        <v>1017502</v>
      </c>
      <c r="N28" s="60">
        <v>5934416</v>
      </c>
      <c r="O28" s="60">
        <v>514056</v>
      </c>
      <c r="P28" s="60">
        <v>462984</v>
      </c>
      <c r="Q28" s="60">
        <v>515039</v>
      </c>
      <c r="R28" s="60">
        <v>1492079</v>
      </c>
      <c r="S28" s="60">
        <v>495680</v>
      </c>
      <c r="T28" s="60">
        <v>511132</v>
      </c>
      <c r="U28" s="60">
        <v>511132</v>
      </c>
      <c r="V28" s="60">
        <v>1517944</v>
      </c>
      <c r="W28" s="60">
        <v>10408624</v>
      </c>
      <c r="X28" s="60">
        <v>14741466</v>
      </c>
      <c r="Y28" s="60">
        <v>-4332842</v>
      </c>
      <c r="Z28" s="140">
        <v>-29.39</v>
      </c>
      <c r="AA28" s="155">
        <v>8130067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1200000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1200000</v>
      </c>
      <c r="Y29" s="60">
        <v>-1200000</v>
      </c>
      <c r="Z29" s="140">
        <v>-100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765712</v>
      </c>
      <c r="F31" s="60">
        <v>456379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765712</v>
      </c>
      <c r="Y31" s="60">
        <v>-765712</v>
      </c>
      <c r="Z31" s="140">
        <v>-100</v>
      </c>
      <c r="AA31" s="155">
        <v>456379</v>
      </c>
    </row>
    <row r="32" spans="1:27" ht="12.75">
      <c r="A32" s="183" t="s">
        <v>121</v>
      </c>
      <c r="B32" s="182"/>
      <c r="C32" s="155">
        <v>9467379</v>
      </c>
      <c r="D32" s="155">
        <v>0</v>
      </c>
      <c r="E32" s="156">
        <v>38048255</v>
      </c>
      <c r="F32" s="60">
        <v>38162602</v>
      </c>
      <c r="G32" s="60">
        <v>148548</v>
      </c>
      <c r="H32" s="60">
        <v>148548</v>
      </c>
      <c r="I32" s="60">
        <v>134211</v>
      </c>
      <c r="J32" s="60">
        <v>431307</v>
      </c>
      <c r="K32" s="60">
        <v>1077709</v>
      </c>
      <c r="L32" s="60">
        <v>1370102</v>
      </c>
      <c r="M32" s="60">
        <v>2305674</v>
      </c>
      <c r="N32" s="60">
        <v>4753485</v>
      </c>
      <c r="O32" s="60">
        <v>6385674</v>
      </c>
      <c r="P32" s="60">
        <v>0</v>
      </c>
      <c r="Q32" s="60">
        <v>4572340</v>
      </c>
      <c r="R32" s="60">
        <v>10958014</v>
      </c>
      <c r="S32" s="60">
        <v>1410049</v>
      </c>
      <c r="T32" s="60">
        <v>54577</v>
      </c>
      <c r="U32" s="60">
        <v>2383037</v>
      </c>
      <c r="V32" s="60">
        <v>3847663</v>
      </c>
      <c r="W32" s="60">
        <v>19990469</v>
      </c>
      <c r="X32" s="60">
        <v>38048255</v>
      </c>
      <c r="Y32" s="60">
        <v>-18057786</v>
      </c>
      <c r="Z32" s="140">
        <v>-47.46</v>
      </c>
      <c r="AA32" s="155">
        <v>38162602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4392200</v>
      </c>
      <c r="F33" s="60">
        <v>4392000</v>
      </c>
      <c r="G33" s="60">
        <v>2000000</v>
      </c>
      <c r="H33" s="60">
        <v>0</v>
      </c>
      <c r="I33" s="60">
        <v>0</v>
      </c>
      <c r="J33" s="60">
        <v>2000000</v>
      </c>
      <c r="K33" s="60">
        <v>0</v>
      </c>
      <c r="L33" s="60">
        <v>400000</v>
      </c>
      <c r="M33" s="60">
        <v>0</v>
      </c>
      <c r="N33" s="60">
        <v>400000</v>
      </c>
      <c r="O33" s="60">
        <v>600000</v>
      </c>
      <c r="P33" s="60">
        <v>0</v>
      </c>
      <c r="Q33" s="60">
        <v>0</v>
      </c>
      <c r="R33" s="60">
        <v>600000</v>
      </c>
      <c r="S33" s="60">
        <v>0</v>
      </c>
      <c r="T33" s="60">
        <v>0</v>
      </c>
      <c r="U33" s="60">
        <v>0</v>
      </c>
      <c r="V33" s="60">
        <v>0</v>
      </c>
      <c r="W33" s="60">
        <v>3000000</v>
      </c>
      <c r="X33" s="60">
        <v>4392200</v>
      </c>
      <c r="Y33" s="60">
        <v>-1392200</v>
      </c>
      <c r="Z33" s="140">
        <v>-31.7</v>
      </c>
      <c r="AA33" s="155">
        <v>4392000</v>
      </c>
    </row>
    <row r="34" spans="1:27" ht="12.75">
      <c r="A34" s="183" t="s">
        <v>43</v>
      </c>
      <c r="B34" s="182"/>
      <c r="C34" s="155">
        <v>108343890</v>
      </c>
      <c r="D34" s="155">
        <v>0</v>
      </c>
      <c r="E34" s="156">
        <v>52279623</v>
      </c>
      <c r="F34" s="60">
        <v>70228254</v>
      </c>
      <c r="G34" s="60">
        <v>21243525</v>
      </c>
      <c r="H34" s="60">
        <v>11730537</v>
      </c>
      <c r="I34" s="60">
        <v>10598384</v>
      </c>
      <c r="J34" s="60">
        <v>43572446</v>
      </c>
      <c r="K34" s="60">
        <v>11304955</v>
      </c>
      <c r="L34" s="60">
        <v>2207050</v>
      </c>
      <c r="M34" s="60">
        <v>11727553</v>
      </c>
      <c r="N34" s="60">
        <v>25239558</v>
      </c>
      <c r="O34" s="60">
        <v>1154504</v>
      </c>
      <c r="P34" s="60">
        <v>759007</v>
      </c>
      <c r="Q34" s="60">
        <v>20229028</v>
      </c>
      <c r="R34" s="60">
        <v>22142539</v>
      </c>
      <c r="S34" s="60">
        <v>283278</v>
      </c>
      <c r="T34" s="60">
        <v>1050384</v>
      </c>
      <c r="U34" s="60">
        <v>22110381</v>
      </c>
      <c r="V34" s="60">
        <v>23444043</v>
      </c>
      <c r="W34" s="60">
        <v>114398586</v>
      </c>
      <c r="X34" s="60">
        <v>52280086</v>
      </c>
      <c r="Y34" s="60">
        <v>62118500</v>
      </c>
      <c r="Z34" s="140">
        <v>118.82</v>
      </c>
      <c r="AA34" s="155">
        <v>70228254</v>
      </c>
    </row>
    <row r="35" spans="1:27" ht="12.75">
      <c r="A35" s="181" t="s">
        <v>122</v>
      </c>
      <c r="B35" s="185"/>
      <c r="C35" s="155">
        <v>285058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307593335</v>
      </c>
      <c r="D36" s="188">
        <f>SUM(D25:D35)</f>
        <v>0</v>
      </c>
      <c r="E36" s="189">
        <f t="shared" si="1"/>
        <v>299545488</v>
      </c>
      <c r="F36" s="190">
        <f t="shared" si="1"/>
        <v>306884892</v>
      </c>
      <c r="G36" s="190">
        <f t="shared" si="1"/>
        <v>38939350</v>
      </c>
      <c r="H36" s="190">
        <f t="shared" si="1"/>
        <v>25784707</v>
      </c>
      <c r="I36" s="190">
        <f t="shared" si="1"/>
        <v>23296106</v>
      </c>
      <c r="J36" s="190">
        <f t="shared" si="1"/>
        <v>88020163</v>
      </c>
      <c r="K36" s="190">
        <f t="shared" si="1"/>
        <v>28345693</v>
      </c>
      <c r="L36" s="190">
        <f t="shared" si="1"/>
        <v>20458102</v>
      </c>
      <c r="M36" s="190">
        <f t="shared" si="1"/>
        <v>28821657</v>
      </c>
      <c r="N36" s="190">
        <f t="shared" si="1"/>
        <v>77625452</v>
      </c>
      <c r="O36" s="190">
        <f t="shared" si="1"/>
        <v>22318604</v>
      </c>
      <c r="P36" s="190">
        <f t="shared" si="1"/>
        <v>14300893</v>
      </c>
      <c r="Q36" s="190">
        <f t="shared" si="1"/>
        <v>38977175</v>
      </c>
      <c r="R36" s="190">
        <f t="shared" si="1"/>
        <v>75596672</v>
      </c>
      <c r="S36" s="190">
        <f t="shared" si="1"/>
        <v>15659199</v>
      </c>
      <c r="T36" s="190">
        <f t="shared" si="1"/>
        <v>16551806</v>
      </c>
      <c r="U36" s="190">
        <f t="shared" si="1"/>
        <v>39250943</v>
      </c>
      <c r="V36" s="190">
        <f t="shared" si="1"/>
        <v>71461948</v>
      </c>
      <c r="W36" s="190">
        <f t="shared" si="1"/>
        <v>312704235</v>
      </c>
      <c r="X36" s="190">
        <f t="shared" si="1"/>
        <v>299546287</v>
      </c>
      <c r="Y36" s="190">
        <f t="shared" si="1"/>
        <v>13157948</v>
      </c>
      <c r="Z36" s="191">
        <f>+IF(X36&lt;&gt;0,+(Y36/X36)*100,0)</f>
        <v>4.392625971691647</v>
      </c>
      <c r="AA36" s="188">
        <f>SUM(AA25:AA35)</f>
        <v>306884892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-30694025</v>
      </c>
      <c r="D38" s="199">
        <f>+D22-D36</f>
        <v>0</v>
      </c>
      <c r="E38" s="200">
        <f t="shared" si="2"/>
        <v>-2477145</v>
      </c>
      <c r="F38" s="106">
        <f t="shared" si="2"/>
        <v>-24653760</v>
      </c>
      <c r="G38" s="106">
        <f t="shared" si="2"/>
        <v>48593794</v>
      </c>
      <c r="H38" s="106">
        <f t="shared" si="2"/>
        <v>-23859660</v>
      </c>
      <c r="I38" s="106">
        <f t="shared" si="2"/>
        <v>-18102916</v>
      </c>
      <c r="J38" s="106">
        <f t="shared" si="2"/>
        <v>6631218</v>
      </c>
      <c r="K38" s="106">
        <f t="shared" si="2"/>
        <v>-27815826</v>
      </c>
      <c r="L38" s="106">
        <f t="shared" si="2"/>
        <v>-16399633</v>
      </c>
      <c r="M38" s="106">
        <f t="shared" si="2"/>
        <v>35618880</v>
      </c>
      <c r="N38" s="106">
        <f t="shared" si="2"/>
        <v>-8596579</v>
      </c>
      <c r="O38" s="106">
        <f t="shared" si="2"/>
        <v>-15861011</v>
      </c>
      <c r="P38" s="106">
        <f t="shared" si="2"/>
        <v>-13253141</v>
      </c>
      <c r="Q38" s="106">
        <f t="shared" si="2"/>
        <v>14236764</v>
      </c>
      <c r="R38" s="106">
        <f t="shared" si="2"/>
        <v>-14877388</v>
      </c>
      <c r="S38" s="106">
        <f t="shared" si="2"/>
        <v>-7404210</v>
      </c>
      <c r="T38" s="106">
        <f t="shared" si="2"/>
        <v>-13164403</v>
      </c>
      <c r="U38" s="106">
        <f t="shared" si="2"/>
        <v>-33154048</v>
      </c>
      <c r="V38" s="106">
        <f t="shared" si="2"/>
        <v>-53722661</v>
      </c>
      <c r="W38" s="106">
        <f t="shared" si="2"/>
        <v>-70565410</v>
      </c>
      <c r="X38" s="106">
        <f>IF(F22=F36,0,X22-X36)</f>
        <v>-2478144</v>
      </c>
      <c r="Y38" s="106">
        <f t="shared" si="2"/>
        <v>-68087266</v>
      </c>
      <c r="Z38" s="201">
        <f>+IF(X38&lt;&gt;0,+(Y38/X38)*100,0)</f>
        <v>2747.5104755817256</v>
      </c>
      <c r="AA38" s="199">
        <f>+AA22-AA36</f>
        <v>-24653760</v>
      </c>
    </row>
    <row r="39" spans="1:27" ht="12.75">
      <c r="A39" s="181" t="s">
        <v>46</v>
      </c>
      <c r="B39" s="185"/>
      <c r="C39" s="155">
        <v>34761770</v>
      </c>
      <c r="D39" s="155">
        <v>0</v>
      </c>
      <c r="E39" s="156">
        <v>12484000</v>
      </c>
      <c r="F39" s="60">
        <v>27778869</v>
      </c>
      <c r="G39" s="60">
        <v>0</v>
      </c>
      <c r="H39" s="60">
        <v>5000000</v>
      </c>
      <c r="I39" s="60">
        <v>1284000</v>
      </c>
      <c r="J39" s="60">
        <v>6284000</v>
      </c>
      <c r="K39" s="60">
        <v>0</v>
      </c>
      <c r="L39" s="60">
        <v>5000000</v>
      </c>
      <c r="M39" s="60">
        <v>1200000</v>
      </c>
      <c r="N39" s="60">
        <v>6200000</v>
      </c>
      <c r="O39" s="60">
        <v>0</v>
      </c>
      <c r="P39" s="60">
        <v>0</v>
      </c>
      <c r="Q39" s="60">
        <v>8850000</v>
      </c>
      <c r="R39" s="60">
        <v>8850000</v>
      </c>
      <c r="S39" s="60">
        <v>0</v>
      </c>
      <c r="T39" s="60">
        <v>0</v>
      </c>
      <c r="U39" s="60">
        <v>0</v>
      </c>
      <c r="V39" s="60">
        <v>0</v>
      </c>
      <c r="W39" s="60">
        <v>21334000</v>
      </c>
      <c r="X39" s="60">
        <v>12484000</v>
      </c>
      <c r="Y39" s="60">
        <v>8850000</v>
      </c>
      <c r="Z39" s="140">
        <v>70.89</v>
      </c>
      <c r="AA39" s="155">
        <v>27778869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4067745</v>
      </c>
      <c r="D42" s="206">
        <f>SUM(D38:D41)</f>
        <v>0</v>
      </c>
      <c r="E42" s="207">
        <f t="shared" si="3"/>
        <v>10006855</v>
      </c>
      <c r="F42" s="88">
        <f t="shared" si="3"/>
        <v>3125109</v>
      </c>
      <c r="G42" s="88">
        <f t="shared" si="3"/>
        <v>48593794</v>
      </c>
      <c r="H42" s="88">
        <f t="shared" si="3"/>
        <v>-18859660</v>
      </c>
      <c r="I42" s="88">
        <f t="shared" si="3"/>
        <v>-16818916</v>
      </c>
      <c r="J42" s="88">
        <f t="shared" si="3"/>
        <v>12915218</v>
      </c>
      <c r="K42" s="88">
        <f t="shared" si="3"/>
        <v>-27815826</v>
      </c>
      <c r="L42" s="88">
        <f t="shared" si="3"/>
        <v>-11399633</v>
      </c>
      <c r="M42" s="88">
        <f t="shared" si="3"/>
        <v>36818880</v>
      </c>
      <c r="N42" s="88">
        <f t="shared" si="3"/>
        <v>-2396579</v>
      </c>
      <c r="O42" s="88">
        <f t="shared" si="3"/>
        <v>-15861011</v>
      </c>
      <c r="P42" s="88">
        <f t="shared" si="3"/>
        <v>-13253141</v>
      </c>
      <c r="Q42" s="88">
        <f t="shared" si="3"/>
        <v>23086764</v>
      </c>
      <c r="R42" s="88">
        <f t="shared" si="3"/>
        <v>-6027388</v>
      </c>
      <c r="S42" s="88">
        <f t="shared" si="3"/>
        <v>-7404210</v>
      </c>
      <c r="T42" s="88">
        <f t="shared" si="3"/>
        <v>-13164403</v>
      </c>
      <c r="U42" s="88">
        <f t="shared" si="3"/>
        <v>-33154048</v>
      </c>
      <c r="V42" s="88">
        <f t="shared" si="3"/>
        <v>-53722661</v>
      </c>
      <c r="W42" s="88">
        <f t="shared" si="3"/>
        <v>-49231410</v>
      </c>
      <c r="X42" s="88">
        <f t="shared" si="3"/>
        <v>10005856</v>
      </c>
      <c r="Y42" s="88">
        <f t="shared" si="3"/>
        <v>-59237266</v>
      </c>
      <c r="Z42" s="208">
        <f>+IF(X42&lt;&gt;0,+(Y42/X42)*100,0)</f>
        <v>-592.0259695922068</v>
      </c>
      <c r="AA42" s="206">
        <f>SUM(AA38:AA41)</f>
        <v>3125109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4067745</v>
      </c>
      <c r="D44" s="210">
        <f>+D42-D43</f>
        <v>0</v>
      </c>
      <c r="E44" s="211">
        <f t="shared" si="4"/>
        <v>10006855</v>
      </c>
      <c r="F44" s="77">
        <f t="shared" si="4"/>
        <v>3125109</v>
      </c>
      <c r="G44" s="77">
        <f t="shared" si="4"/>
        <v>48593794</v>
      </c>
      <c r="H44" s="77">
        <f t="shared" si="4"/>
        <v>-18859660</v>
      </c>
      <c r="I44" s="77">
        <f t="shared" si="4"/>
        <v>-16818916</v>
      </c>
      <c r="J44" s="77">
        <f t="shared" si="4"/>
        <v>12915218</v>
      </c>
      <c r="K44" s="77">
        <f t="shared" si="4"/>
        <v>-27815826</v>
      </c>
      <c r="L44" s="77">
        <f t="shared" si="4"/>
        <v>-11399633</v>
      </c>
      <c r="M44" s="77">
        <f t="shared" si="4"/>
        <v>36818880</v>
      </c>
      <c r="N44" s="77">
        <f t="shared" si="4"/>
        <v>-2396579</v>
      </c>
      <c r="O44" s="77">
        <f t="shared" si="4"/>
        <v>-15861011</v>
      </c>
      <c r="P44" s="77">
        <f t="shared" si="4"/>
        <v>-13253141</v>
      </c>
      <c r="Q44" s="77">
        <f t="shared" si="4"/>
        <v>23086764</v>
      </c>
      <c r="R44" s="77">
        <f t="shared" si="4"/>
        <v>-6027388</v>
      </c>
      <c r="S44" s="77">
        <f t="shared" si="4"/>
        <v>-7404210</v>
      </c>
      <c r="T44" s="77">
        <f t="shared" si="4"/>
        <v>-13164403</v>
      </c>
      <c r="U44" s="77">
        <f t="shared" si="4"/>
        <v>-33154048</v>
      </c>
      <c r="V44" s="77">
        <f t="shared" si="4"/>
        <v>-53722661</v>
      </c>
      <c r="W44" s="77">
        <f t="shared" si="4"/>
        <v>-49231410</v>
      </c>
      <c r="X44" s="77">
        <f t="shared" si="4"/>
        <v>10005856</v>
      </c>
      <c r="Y44" s="77">
        <f t="shared" si="4"/>
        <v>-59237266</v>
      </c>
      <c r="Z44" s="212">
        <f>+IF(X44&lt;&gt;0,+(Y44/X44)*100,0)</f>
        <v>-592.0259695922068</v>
      </c>
      <c r="AA44" s="210">
        <f>+AA42-AA43</f>
        <v>3125109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4067745</v>
      </c>
      <c r="D46" s="206">
        <f>SUM(D44:D45)</f>
        <v>0</v>
      </c>
      <c r="E46" s="207">
        <f t="shared" si="5"/>
        <v>10006855</v>
      </c>
      <c r="F46" s="88">
        <f t="shared" si="5"/>
        <v>3125109</v>
      </c>
      <c r="G46" s="88">
        <f t="shared" si="5"/>
        <v>48593794</v>
      </c>
      <c r="H46" s="88">
        <f t="shared" si="5"/>
        <v>-18859660</v>
      </c>
      <c r="I46" s="88">
        <f t="shared" si="5"/>
        <v>-16818916</v>
      </c>
      <c r="J46" s="88">
        <f t="shared" si="5"/>
        <v>12915218</v>
      </c>
      <c r="K46" s="88">
        <f t="shared" si="5"/>
        <v>-27815826</v>
      </c>
      <c r="L46" s="88">
        <f t="shared" si="5"/>
        <v>-11399633</v>
      </c>
      <c r="M46" s="88">
        <f t="shared" si="5"/>
        <v>36818880</v>
      </c>
      <c r="N46" s="88">
        <f t="shared" si="5"/>
        <v>-2396579</v>
      </c>
      <c r="O46" s="88">
        <f t="shared" si="5"/>
        <v>-15861011</v>
      </c>
      <c r="P46" s="88">
        <f t="shared" si="5"/>
        <v>-13253141</v>
      </c>
      <c r="Q46" s="88">
        <f t="shared" si="5"/>
        <v>23086764</v>
      </c>
      <c r="R46" s="88">
        <f t="shared" si="5"/>
        <v>-6027388</v>
      </c>
      <c r="S46" s="88">
        <f t="shared" si="5"/>
        <v>-7404210</v>
      </c>
      <c r="T46" s="88">
        <f t="shared" si="5"/>
        <v>-13164403</v>
      </c>
      <c r="U46" s="88">
        <f t="shared" si="5"/>
        <v>-33154048</v>
      </c>
      <c r="V46" s="88">
        <f t="shared" si="5"/>
        <v>-53722661</v>
      </c>
      <c r="W46" s="88">
        <f t="shared" si="5"/>
        <v>-49231410</v>
      </c>
      <c r="X46" s="88">
        <f t="shared" si="5"/>
        <v>10005856</v>
      </c>
      <c r="Y46" s="88">
        <f t="shared" si="5"/>
        <v>-59237266</v>
      </c>
      <c r="Z46" s="208">
        <f>+IF(X46&lt;&gt;0,+(Y46/X46)*100,0)</f>
        <v>-592.0259695922068</v>
      </c>
      <c r="AA46" s="206">
        <f>SUM(AA44:AA45)</f>
        <v>3125109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4067745</v>
      </c>
      <c r="D48" s="217">
        <f>SUM(D46:D47)</f>
        <v>0</v>
      </c>
      <c r="E48" s="218">
        <f t="shared" si="6"/>
        <v>10006855</v>
      </c>
      <c r="F48" s="219">
        <f t="shared" si="6"/>
        <v>3125109</v>
      </c>
      <c r="G48" s="219">
        <f t="shared" si="6"/>
        <v>48593794</v>
      </c>
      <c r="H48" s="220">
        <f t="shared" si="6"/>
        <v>-18859660</v>
      </c>
      <c r="I48" s="220">
        <f t="shared" si="6"/>
        <v>-16818916</v>
      </c>
      <c r="J48" s="220">
        <f t="shared" si="6"/>
        <v>12915218</v>
      </c>
      <c r="K48" s="220">
        <f t="shared" si="6"/>
        <v>-27815826</v>
      </c>
      <c r="L48" s="220">
        <f t="shared" si="6"/>
        <v>-11399633</v>
      </c>
      <c r="M48" s="219">
        <f t="shared" si="6"/>
        <v>36818880</v>
      </c>
      <c r="N48" s="219">
        <f t="shared" si="6"/>
        <v>-2396579</v>
      </c>
      <c r="O48" s="220">
        <f t="shared" si="6"/>
        <v>-15861011</v>
      </c>
      <c r="P48" s="220">
        <f t="shared" si="6"/>
        <v>-13253141</v>
      </c>
      <c r="Q48" s="220">
        <f t="shared" si="6"/>
        <v>23086764</v>
      </c>
      <c r="R48" s="220">
        <f t="shared" si="6"/>
        <v>-6027388</v>
      </c>
      <c r="S48" s="220">
        <f t="shared" si="6"/>
        <v>-7404210</v>
      </c>
      <c r="T48" s="219">
        <f t="shared" si="6"/>
        <v>-13164403</v>
      </c>
      <c r="U48" s="219">
        <f t="shared" si="6"/>
        <v>-33154048</v>
      </c>
      <c r="V48" s="220">
        <f t="shared" si="6"/>
        <v>-53722661</v>
      </c>
      <c r="W48" s="220">
        <f t="shared" si="6"/>
        <v>-49231410</v>
      </c>
      <c r="X48" s="220">
        <f t="shared" si="6"/>
        <v>10005856</v>
      </c>
      <c r="Y48" s="220">
        <f t="shared" si="6"/>
        <v>-59237266</v>
      </c>
      <c r="Z48" s="221">
        <f>+IF(X48&lt;&gt;0,+(Y48/X48)*100,0)</f>
        <v>-592.0259695922068</v>
      </c>
      <c r="AA48" s="222">
        <f>SUM(AA46:AA47)</f>
        <v>3125109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58200</v>
      </c>
      <c r="D5" s="153">
        <f>SUM(D6:D8)</f>
        <v>0</v>
      </c>
      <c r="E5" s="154">
        <f t="shared" si="0"/>
        <v>0</v>
      </c>
      <c r="F5" s="100">
        <f t="shared" si="0"/>
        <v>250000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42000</v>
      </c>
      <c r="R5" s="100">
        <f t="shared" si="0"/>
        <v>42000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42000</v>
      </c>
      <c r="X5" s="100">
        <f t="shared" si="0"/>
        <v>0</v>
      </c>
      <c r="Y5" s="100">
        <f t="shared" si="0"/>
        <v>42000</v>
      </c>
      <c r="Z5" s="137">
        <f>+IF(X5&lt;&gt;0,+(Y5/X5)*100,0)</f>
        <v>0</v>
      </c>
      <c r="AA5" s="153">
        <f>SUM(AA6:AA8)</f>
        <v>250000</v>
      </c>
    </row>
    <row r="6" spans="1:27" ht="12.75">
      <c r="A6" s="138" t="s">
        <v>75</v>
      </c>
      <c r="B6" s="136"/>
      <c r="C6" s="155">
        <v>58200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42000</v>
      </c>
      <c r="R6" s="60">
        <v>42000</v>
      </c>
      <c r="S6" s="60"/>
      <c r="T6" s="60"/>
      <c r="U6" s="60"/>
      <c r="V6" s="60"/>
      <c r="W6" s="60">
        <v>42000</v>
      </c>
      <c r="X6" s="60"/>
      <c r="Y6" s="60">
        <v>42000</v>
      </c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>
        <v>250000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>
        <v>250000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482634</v>
      </c>
      <c r="D15" s="153">
        <f>SUM(D16:D18)</f>
        <v>0</v>
      </c>
      <c r="E15" s="154">
        <f t="shared" si="2"/>
        <v>10000000</v>
      </c>
      <c r="F15" s="100">
        <f t="shared" si="2"/>
        <v>25294869</v>
      </c>
      <c r="G15" s="100">
        <f t="shared" si="2"/>
        <v>0</v>
      </c>
      <c r="H15" s="100">
        <f t="shared" si="2"/>
        <v>4092371</v>
      </c>
      <c r="I15" s="100">
        <f t="shared" si="2"/>
        <v>236621</v>
      </c>
      <c r="J15" s="100">
        <f t="shared" si="2"/>
        <v>4328992</v>
      </c>
      <c r="K15" s="100">
        <f t="shared" si="2"/>
        <v>0</v>
      </c>
      <c r="L15" s="100">
        <f t="shared" si="2"/>
        <v>1255853</v>
      </c>
      <c r="M15" s="100">
        <f t="shared" si="2"/>
        <v>3147289</v>
      </c>
      <c r="N15" s="100">
        <f t="shared" si="2"/>
        <v>4403142</v>
      </c>
      <c r="O15" s="100">
        <f t="shared" si="2"/>
        <v>0</v>
      </c>
      <c r="P15" s="100">
        <f t="shared" si="2"/>
        <v>1497709</v>
      </c>
      <c r="Q15" s="100">
        <f t="shared" si="2"/>
        <v>3922636</v>
      </c>
      <c r="R15" s="100">
        <f t="shared" si="2"/>
        <v>5420345</v>
      </c>
      <c r="S15" s="100">
        <f t="shared" si="2"/>
        <v>1605250</v>
      </c>
      <c r="T15" s="100">
        <f t="shared" si="2"/>
        <v>0</v>
      </c>
      <c r="U15" s="100">
        <f t="shared" si="2"/>
        <v>0</v>
      </c>
      <c r="V15" s="100">
        <f t="shared" si="2"/>
        <v>1605250</v>
      </c>
      <c r="W15" s="100">
        <f t="shared" si="2"/>
        <v>15757729</v>
      </c>
      <c r="X15" s="100">
        <f t="shared" si="2"/>
        <v>10000000</v>
      </c>
      <c r="Y15" s="100">
        <f t="shared" si="2"/>
        <v>5757729</v>
      </c>
      <c r="Z15" s="137">
        <f>+IF(X15&lt;&gt;0,+(Y15/X15)*100,0)</f>
        <v>57.577290000000005</v>
      </c>
      <c r="AA15" s="102">
        <f>SUM(AA16:AA18)</f>
        <v>25294869</v>
      </c>
    </row>
    <row r="16" spans="1:27" ht="12.75">
      <c r="A16" s="138" t="s">
        <v>85</v>
      </c>
      <c r="B16" s="136"/>
      <c r="C16" s="155">
        <v>482634</v>
      </c>
      <c r="D16" s="155"/>
      <c r="E16" s="156">
        <v>10000000</v>
      </c>
      <c r="F16" s="60">
        <v>25294869</v>
      </c>
      <c r="G16" s="60"/>
      <c r="H16" s="60">
        <v>4092371</v>
      </c>
      <c r="I16" s="60">
        <v>236621</v>
      </c>
      <c r="J16" s="60">
        <v>4328992</v>
      </c>
      <c r="K16" s="60"/>
      <c r="L16" s="60">
        <v>1255853</v>
      </c>
      <c r="M16" s="60">
        <v>3147289</v>
      </c>
      <c r="N16" s="60">
        <v>4403142</v>
      </c>
      <c r="O16" s="60"/>
      <c r="P16" s="60">
        <v>1497709</v>
      </c>
      <c r="Q16" s="60">
        <v>3922636</v>
      </c>
      <c r="R16" s="60">
        <v>5420345</v>
      </c>
      <c r="S16" s="60">
        <v>1605250</v>
      </c>
      <c r="T16" s="60"/>
      <c r="U16" s="60"/>
      <c r="V16" s="60">
        <v>1605250</v>
      </c>
      <c r="W16" s="60">
        <v>15757729</v>
      </c>
      <c r="X16" s="60">
        <v>10000000</v>
      </c>
      <c r="Y16" s="60">
        <v>5757729</v>
      </c>
      <c r="Z16" s="140">
        <v>57.58</v>
      </c>
      <c r="AA16" s="62">
        <v>25294869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540834</v>
      </c>
      <c r="D25" s="217">
        <f>+D5+D9+D15+D19+D24</f>
        <v>0</v>
      </c>
      <c r="E25" s="230">
        <f t="shared" si="4"/>
        <v>10000000</v>
      </c>
      <c r="F25" s="219">
        <f t="shared" si="4"/>
        <v>25544869</v>
      </c>
      <c r="G25" s="219">
        <f t="shared" si="4"/>
        <v>0</v>
      </c>
      <c r="H25" s="219">
        <f t="shared" si="4"/>
        <v>4092371</v>
      </c>
      <c r="I25" s="219">
        <f t="shared" si="4"/>
        <v>236621</v>
      </c>
      <c r="J25" s="219">
        <f t="shared" si="4"/>
        <v>4328992</v>
      </c>
      <c r="K25" s="219">
        <f t="shared" si="4"/>
        <v>0</v>
      </c>
      <c r="L25" s="219">
        <f t="shared" si="4"/>
        <v>1255853</v>
      </c>
      <c r="M25" s="219">
        <f t="shared" si="4"/>
        <v>3147289</v>
      </c>
      <c r="N25" s="219">
        <f t="shared" si="4"/>
        <v>4403142</v>
      </c>
      <c r="O25" s="219">
        <f t="shared" si="4"/>
        <v>0</v>
      </c>
      <c r="P25" s="219">
        <f t="shared" si="4"/>
        <v>1497709</v>
      </c>
      <c r="Q25" s="219">
        <f t="shared" si="4"/>
        <v>3964636</v>
      </c>
      <c r="R25" s="219">
        <f t="shared" si="4"/>
        <v>5462345</v>
      </c>
      <c r="S25" s="219">
        <f t="shared" si="4"/>
        <v>1605250</v>
      </c>
      <c r="T25" s="219">
        <f t="shared" si="4"/>
        <v>0</v>
      </c>
      <c r="U25" s="219">
        <f t="shared" si="4"/>
        <v>0</v>
      </c>
      <c r="V25" s="219">
        <f t="shared" si="4"/>
        <v>1605250</v>
      </c>
      <c r="W25" s="219">
        <f t="shared" si="4"/>
        <v>15799729</v>
      </c>
      <c r="X25" s="219">
        <f t="shared" si="4"/>
        <v>10000000</v>
      </c>
      <c r="Y25" s="219">
        <f t="shared" si="4"/>
        <v>5799729</v>
      </c>
      <c r="Z25" s="231">
        <f>+IF(X25&lt;&gt;0,+(Y25/X25)*100,0)</f>
        <v>57.99729</v>
      </c>
      <c r="AA25" s="232">
        <f>+AA5+AA9+AA15+AA19+AA24</f>
        <v>25544869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10000000</v>
      </c>
      <c r="F28" s="60">
        <v>25294869</v>
      </c>
      <c r="G28" s="60"/>
      <c r="H28" s="60">
        <v>4092371</v>
      </c>
      <c r="I28" s="60">
        <v>236621</v>
      </c>
      <c r="J28" s="60">
        <v>4328992</v>
      </c>
      <c r="K28" s="60"/>
      <c r="L28" s="60">
        <v>1255853</v>
      </c>
      <c r="M28" s="60">
        <v>3147289</v>
      </c>
      <c r="N28" s="60">
        <v>4403142</v>
      </c>
      <c r="O28" s="60"/>
      <c r="P28" s="60">
        <v>1497709</v>
      </c>
      <c r="Q28" s="60">
        <v>3922636</v>
      </c>
      <c r="R28" s="60">
        <v>5420345</v>
      </c>
      <c r="S28" s="60">
        <v>1605250</v>
      </c>
      <c r="T28" s="60"/>
      <c r="U28" s="60"/>
      <c r="V28" s="60">
        <v>1605250</v>
      </c>
      <c r="W28" s="60">
        <v>15757729</v>
      </c>
      <c r="X28" s="60">
        <v>10000000</v>
      </c>
      <c r="Y28" s="60">
        <v>5757729</v>
      </c>
      <c r="Z28" s="140">
        <v>57.58</v>
      </c>
      <c r="AA28" s="155">
        <v>25294869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10000000</v>
      </c>
      <c r="F32" s="77">
        <f t="shared" si="5"/>
        <v>25294869</v>
      </c>
      <c r="G32" s="77">
        <f t="shared" si="5"/>
        <v>0</v>
      </c>
      <c r="H32" s="77">
        <f t="shared" si="5"/>
        <v>4092371</v>
      </c>
      <c r="I32" s="77">
        <f t="shared" si="5"/>
        <v>236621</v>
      </c>
      <c r="J32" s="77">
        <f t="shared" si="5"/>
        <v>4328992</v>
      </c>
      <c r="K32" s="77">
        <f t="shared" si="5"/>
        <v>0</v>
      </c>
      <c r="L32" s="77">
        <f t="shared" si="5"/>
        <v>1255853</v>
      </c>
      <c r="M32" s="77">
        <f t="shared" si="5"/>
        <v>3147289</v>
      </c>
      <c r="N32" s="77">
        <f t="shared" si="5"/>
        <v>4403142</v>
      </c>
      <c r="O32" s="77">
        <f t="shared" si="5"/>
        <v>0</v>
      </c>
      <c r="P32" s="77">
        <f t="shared" si="5"/>
        <v>1497709</v>
      </c>
      <c r="Q32" s="77">
        <f t="shared" si="5"/>
        <v>3922636</v>
      </c>
      <c r="R32" s="77">
        <f t="shared" si="5"/>
        <v>5420345</v>
      </c>
      <c r="S32" s="77">
        <f t="shared" si="5"/>
        <v>1605250</v>
      </c>
      <c r="T32" s="77">
        <f t="shared" si="5"/>
        <v>0</v>
      </c>
      <c r="U32" s="77">
        <f t="shared" si="5"/>
        <v>0</v>
      </c>
      <c r="V32" s="77">
        <f t="shared" si="5"/>
        <v>1605250</v>
      </c>
      <c r="W32" s="77">
        <f t="shared" si="5"/>
        <v>15757729</v>
      </c>
      <c r="X32" s="77">
        <f t="shared" si="5"/>
        <v>10000000</v>
      </c>
      <c r="Y32" s="77">
        <f t="shared" si="5"/>
        <v>5757729</v>
      </c>
      <c r="Z32" s="212">
        <f>+IF(X32&lt;&gt;0,+(Y32/X32)*100,0)</f>
        <v>57.577290000000005</v>
      </c>
      <c r="AA32" s="79">
        <f>SUM(AA28:AA31)</f>
        <v>25294869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540834</v>
      </c>
      <c r="D35" s="155"/>
      <c r="E35" s="156"/>
      <c r="F35" s="60">
        <v>250000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>
        <v>42000</v>
      </c>
      <c r="R35" s="60">
        <v>42000</v>
      </c>
      <c r="S35" s="60"/>
      <c r="T35" s="60"/>
      <c r="U35" s="60"/>
      <c r="V35" s="60"/>
      <c r="W35" s="60">
        <v>42000</v>
      </c>
      <c r="X35" s="60"/>
      <c r="Y35" s="60">
        <v>42000</v>
      </c>
      <c r="Z35" s="140"/>
      <c r="AA35" s="62">
        <v>250000</v>
      </c>
    </row>
    <row r="36" spans="1:27" ht="12.75">
      <c r="A36" s="238" t="s">
        <v>139</v>
      </c>
      <c r="B36" s="149"/>
      <c r="C36" s="222">
        <f aca="true" t="shared" si="6" ref="C36:Y36">SUM(C32:C35)</f>
        <v>540834</v>
      </c>
      <c r="D36" s="222">
        <f>SUM(D32:D35)</f>
        <v>0</v>
      </c>
      <c r="E36" s="218">
        <f t="shared" si="6"/>
        <v>10000000</v>
      </c>
      <c r="F36" s="220">
        <f t="shared" si="6"/>
        <v>25544869</v>
      </c>
      <c r="G36" s="220">
        <f t="shared" si="6"/>
        <v>0</v>
      </c>
      <c r="H36" s="220">
        <f t="shared" si="6"/>
        <v>4092371</v>
      </c>
      <c r="I36" s="220">
        <f t="shared" si="6"/>
        <v>236621</v>
      </c>
      <c r="J36" s="220">
        <f t="shared" si="6"/>
        <v>4328992</v>
      </c>
      <c r="K36" s="220">
        <f t="shared" si="6"/>
        <v>0</v>
      </c>
      <c r="L36" s="220">
        <f t="shared" si="6"/>
        <v>1255853</v>
      </c>
      <c r="M36" s="220">
        <f t="shared" si="6"/>
        <v>3147289</v>
      </c>
      <c r="N36" s="220">
        <f t="shared" si="6"/>
        <v>4403142</v>
      </c>
      <c r="O36" s="220">
        <f t="shared" si="6"/>
        <v>0</v>
      </c>
      <c r="P36" s="220">
        <f t="shared" si="6"/>
        <v>1497709</v>
      </c>
      <c r="Q36" s="220">
        <f t="shared" si="6"/>
        <v>3964636</v>
      </c>
      <c r="R36" s="220">
        <f t="shared" si="6"/>
        <v>5462345</v>
      </c>
      <c r="S36" s="220">
        <f t="shared" si="6"/>
        <v>1605250</v>
      </c>
      <c r="T36" s="220">
        <f t="shared" si="6"/>
        <v>0</v>
      </c>
      <c r="U36" s="220">
        <f t="shared" si="6"/>
        <v>0</v>
      </c>
      <c r="V36" s="220">
        <f t="shared" si="6"/>
        <v>1605250</v>
      </c>
      <c r="W36" s="220">
        <f t="shared" si="6"/>
        <v>15799729</v>
      </c>
      <c r="X36" s="220">
        <f t="shared" si="6"/>
        <v>10000000</v>
      </c>
      <c r="Y36" s="220">
        <f t="shared" si="6"/>
        <v>5799729</v>
      </c>
      <c r="Z36" s="221">
        <f>+IF(X36&lt;&gt;0,+(Y36/X36)*100,0)</f>
        <v>57.99729</v>
      </c>
      <c r="AA36" s="239">
        <f>SUM(AA32:AA35)</f>
        <v>25544869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13903725</v>
      </c>
      <c r="D6" s="155"/>
      <c r="E6" s="59">
        <v>3418000</v>
      </c>
      <c r="F6" s="60">
        <v>1519944</v>
      </c>
      <c r="G6" s="60">
        <v>27653762</v>
      </c>
      <c r="H6" s="60">
        <v>19185545</v>
      </c>
      <c r="I6" s="60">
        <v>1641031</v>
      </c>
      <c r="J6" s="60">
        <v>1641031</v>
      </c>
      <c r="K6" s="60"/>
      <c r="L6" s="60"/>
      <c r="M6" s="60">
        <v>2133596</v>
      </c>
      <c r="N6" s="60">
        <v>2133596</v>
      </c>
      <c r="O6" s="60"/>
      <c r="P6" s="60">
        <v>100342</v>
      </c>
      <c r="Q6" s="60">
        <v>16434310</v>
      </c>
      <c r="R6" s="60">
        <v>16434310</v>
      </c>
      <c r="S6" s="60">
        <v>3207682</v>
      </c>
      <c r="T6" s="60">
        <v>2554222</v>
      </c>
      <c r="U6" s="60">
        <v>24248549</v>
      </c>
      <c r="V6" s="60">
        <v>24248549</v>
      </c>
      <c r="W6" s="60">
        <v>24248549</v>
      </c>
      <c r="X6" s="60">
        <v>1519944</v>
      </c>
      <c r="Y6" s="60">
        <v>22728605</v>
      </c>
      <c r="Z6" s="140">
        <v>1495.36</v>
      </c>
      <c r="AA6" s="62">
        <v>1519944</v>
      </c>
    </row>
    <row r="7" spans="1:27" ht="12.75">
      <c r="A7" s="249" t="s">
        <v>144</v>
      </c>
      <c r="B7" s="182"/>
      <c r="C7" s="155"/>
      <c r="D7" s="155"/>
      <c r="E7" s="59">
        <v>37650205</v>
      </c>
      <c r="F7" s="60"/>
      <c r="G7" s="60">
        <v>35142148</v>
      </c>
      <c r="H7" s="60">
        <v>25140465</v>
      </c>
      <c r="I7" s="60">
        <v>25140465</v>
      </c>
      <c r="J7" s="60">
        <v>25140465</v>
      </c>
      <c r="K7" s="60">
        <v>25140465</v>
      </c>
      <c r="L7" s="60">
        <v>140465</v>
      </c>
      <c r="M7" s="60">
        <v>25143519</v>
      </c>
      <c r="N7" s="60">
        <v>25143519</v>
      </c>
      <c r="O7" s="60">
        <v>15143519</v>
      </c>
      <c r="P7" s="60"/>
      <c r="Q7" s="60"/>
      <c r="R7" s="60"/>
      <c r="S7" s="60">
        <v>145000</v>
      </c>
      <c r="T7" s="60">
        <v>145000</v>
      </c>
      <c r="U7" s="60">
        <v>145000</v>
      </c>
      <c r="V7" s="60">
        <v>145000</v>
      </c>
      <c r="W7" s="60">
        <v>145000</v>
      </c>
      <c r="X7" s="60"/>
      <c r="Y7" s="60">
        <v>145000</v>
      </c>
      <c r="Z7" s="140"/>
      <c r="AA7" s="62"/>
    </row>
    <row r="8" spans="1:27" ht="12.75">
      <c r="A8" s="249" t="s">
        <v>145</v>
      </c>
      <c r="B8" s="182"/>
      <c r="C8" s="155">
        <v>27910111</v>
      </c>
      <c r="D8" s="155"/>
      <c r="E8" s="59"/>
      <c r="F8" s="60"/>
      <c r="G8" s="60">
        <v>27918492</v>
      </c>
      <c r="H8" s="60">
        <v>27917332</v>
      </c>
      <c r="I8" s="60">
        <v>27000000</v>
      </c>
      <c r="J8" s="60">
        <v>27000000</v>
      </c>
      <c r="K8" s="60">
        <v>27000000</v>
      </c>
      <c r="L8" s="60">
        <v>27000000</v>
      </c>
      <c r="M8" s="60">
        <v>27000000</v>
      </c>
      <c r="N8" s="60">
        <v>27000000</v>
      </c>
      <c r="O8" s="60">
        <v>27000000</v>
      </c>
      <c r="P8" s="60">
        <v>27000000</v>
      </c>
      <c r="Q8" s="60">
        <v>27000000</v>
      </c>
      <c r="R8" s="60">
        <v>27000000</v>
      </c>
      <c r="S8" s="60">
        <v>34500000</v>
      </c>
      <c r="T8" s="60">
        <v>34500000</v>
      </c>
      <c r="U8" s="60">
        <v>32825800</v>
      </c>
      <c r="V8" s="60">
        <v>32825800</v>
      </c>
      <c r="W8" s="60">
        <v>32825800</v>
      </c>
      <c r="X8" s="60"/>
      <c r="Y8" s="60">
        <v>32825800</v>
      </c>
      <c r="Z8" s="140"/>
      <c r="AA8" s="62"/>
    </row>
    <row r="9" spans="1:27" ht="12.75">
      <c r="A9" s="249" t="s">
        <v>146</v>
      </c>
      <c r="B9" s="182"/>
      <c r="C9" s="155">
        <v>6792435</v>
      </c>
      <c r="D9" s="155"/>
      <c r="E9" s="59">
        <v>350000</v>
      </c>
      <c r="F9" s="60">
        <v>27500000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27500000</v>
      </c>
      <c r="Y9" s="60">
        <v>-27500000</v>
      </c>
      <c r="Z9" s="140">
        <v>-100</v>
      </c>
      <c r="AA9" s="62">
        <v>27500000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>
        <v>5495672</v>
      </c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708178</v>
      </c>
      <c r="D11" s="155"/>
      <c r="E11" s="59">
        <v>259000</v>
      </c>
      <c r="F11" s="60">
        <v>708000</v>
      </c>
      <c r="G11" s="60">
        <v>708565</v>
      </c>
      <c r="H11" s="60">
        <v>708565</v>
      </c>
      <c r="I11" s="60">
        <v>708565</v>
      </c>
      <c r="J11" s="60">
        <v>708565</v>
      </c>
      <c r="K11" s="60">
        <v>485281</v>
      </c>
      <c r="L11" s="60">
        <v>441088</v>
      </c>
      <c r="M11" s="60">
        <v>443754</v>
      </c>
      <c r="N11" s="60">
        <v>443754</v>
      </c>
      <c r="O11" s="60">
        <v>439962</v>
      </c>
      <c r="P11" s="60">
        <v>402416</v>
      </c>
      <c r="Q11" s="60">
        <v>488706</v>
      </c>
      <c r="R11" s="60">
        <v>488706</v>
      </c>
      <c r="S11" s="60">
        <v>488706</v>
      </c>
      <c r="T11" s="60">
        <v>433625</v>
      </c>
      <c r="U11" s="60">
        <v>392066</v>
      </c>
      <c r="V11" s="60">
        <v>392066</v>
      </c>
      <c r="W11" s="60">
        <v>392066</v>
      </c>
      <c r="X11" s="60">
        <v>708000</v>
      </c>
      <c r="Y11" s="60">
        <v>-315934</v>
      </c>
      <c r="Z11" s="140">
        <v>-44.62</v>
      </c>
      <c r="AA11" s="62">
        <v>708000</v>
      </c>
    </row>
    <row r="12" spans="1:27" ht="12.75">
      <c r="A12" s="250" t="s">
        <v>56</v>
      </c>
      <c r="B12" s="251"/>
      <c r="C12" s="168">
        <f aca="true" t="shared" si="0" ref="C12:Y12">SUM(C6:C11)</f>
        <v>49314449</v>
      </c>
      <c r="D12" s="168">
        <f>SUM(D6:D11)</f>
        <v>0</v>
      </c>
      <c r="E12" s="72">
        <f t="shared" si="0"/>
        <v>41677205</v>
      </c>
      <c r="F12" s="73">
        <f t="shared" si="0"/>
        <v>29727944</v>
      </c>
      <c r="G12" s="73">
        <f t="shared" si="0"/>
        <v>91422967</v>
      </c>
      <c r="H12" s="73">
        <f t="shared" si="0"/>
        <v>72951907</v>
      </c>
      <c r="I12" s="73">
        <f t="shared" si="0"/>
        <v>54490061</v>
      </c>
      <c r="J12" s="73">
        <f t="shared" si="0"/>
        <v>54490061</v>
      </c>
      <c r="K12" s="73">
        <f t="shared" si="0"/>
        <v>52625746</v>
      </c>
      <c r="L12" s="73">
        <f t="shared" si="0"/>
        <v>27581553</v>
      </c>
      <c r="M12" s="73">
        <f t="shared" si="0"/>
        <v>54720869</v>
      </c>
      <c r="N12" s="73">
        <f t="shared" si="0"/>
        <v>54720869</v>
      </c>
      <c r="O12" s="73">
        <f t="shared" si="0"/>
        <v>48079153</v>
      </c>
      <c r="P12" s="73">
        <f t="shared" si="0"/>
        <v>27502758</v>
      </c>
      <c r="Q12" s="73">
        <f t="shared" si="0"/>
        <v>43923016</v>
      </c>
      <c r="R12" s="73">
        <f t="shared" si="0"/>
        <v>43923016</v>
      </c>
      <c r="S12" s="73">
        <f t="shared" si="0"/>
        <v>38341388</v>
      </c>
      <c r="T12" s="73">
        <f t="shared" si="0"/>
        <v>37632847</v>
      </c>
      <c r="U12" s="73">
        <f t="shared" si="0"/>
        <v>57611415</v>
      </c>
      <c r="V12" s="73">
        <f t="shared" si="0"/>
        <v>57611415</v>
      </c>
      <c r="W12" s="73">
        <f t="shared" si="0"/>
        <v>57611415</v>
      </c>
      <c r="X12" s="73">
        <f t="shared" si="0"/>
        <v>29727944</v>
      </c>
      <c r="Y12" s="73">
        <f t="shared" si="0"/>
        <v>27883471</v>
      </c>
      <c r="Z12" s="170">
        <f>+IF(X12&lt;&gt;0,+(Y12/X12)*100,0)</f>
        <v>93.79549086879335</v>
      </c>
      <c r="AA12" s="74">
        <f>SUM(AA6:AA11)</f>
        <v>29727944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2223526</v>
      </c>
      <c r="D15" s="155"/>
      <c r="E15" s="59">
        <v>2100000</v>
      </c>
      <c r="F15" s="60">
        <v>2223500</v>
      </c>
      <c r="G15" s="60">
        <v>2276000</v>
      </c>
      <c r="H15" s="60">
        <v>2276000</v>
      </c>
      <c r="I15" s="60">
        <v>2276000</v>
      </c>
      <c r="J15" s="60">
        <v>2276000</v>
      </c>
      <c r="K15" s="60">
        <v>2276000</v>
      </c>
      <c r="L15" s="60">
        <v>2276000</v>
      </c>
      <c r="M15" s="60">
        <v>2276000</v>
      </c>
      <c r="N15" s="60">
        <v>2276000</v>
      </c>
      <c r="O15" s="60">
        <v>2276000</v>
      </c>
      <c r="P15" s="60">
        <v>2276000</v>
      </c>
      <c r="Q15" s="60">
        <v>2276000</v>
      </c>
      <c r="R15" s="60">
        <v>2276000</v>
      </c>
      <c r="S15" s="60">
        <v>2276000</v>
      </c>
      <c r="T15" s="60">
        <v>2276000</v>
      </c>
      <c r="U15" s="60">
        <v>2276000</v>
      </c>
      <c r="V15" s="60">
        <v>2276000</v>
      </c>
      <c r="W15" s="60">
        <v>2276000</v>
      </c>
      <c r="X15" s="60">
        <v>2223500</v>
      </c>
      <c r="Y15" s="60">
        <v>52500</v>
      </c>
      <c r="Z15" s="140">
        <v>2.36</v>
      </c>
      <c r="AA15" s="62">
        <v>2223500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4680000</v>
      </c>
      <c r="D17" s="155"/>
      <c r="E17" s="59">
        <v>5418000</v>
      </c>
      <c r="F17" s="60">
        <v>4680000</v>
      </c>
      <c r="G17" s="60">
        <v>4450000</v>
      </c>
      <c r="H17" s="60">
        <v>4450000</v>
      </c>
      <c r="I17" s="60">
        <v>4680000</v>
      </c>
      <c r="J17" s="60">
        <v>4680000</v>
      </c>
      <c r="K17" s="60">
        <v>4680000</v>
      </c>
      <c r="L17" s="60">
        <v>4680000</v>
      </c>
      <c r="M17" s="60">
        <v>4680000</v>
      </c>
      <c r="N17" s="60">
        <v>4680000</v>
      </c>
      <c r="O17" s="60">
        <v>4680000</v>
      </c>
      <c r="P17" s="60">
        <v>4680000</v>
      </c>
      <c r="Q17" s="60">
        <v>4680000</v>
      </c>
      <c r="R17" s="60">
        <v>4680000</v>
      </c>
      <c r="S17" s="60">
        <v>4680000</v>
      </c>
      <c r="T17" s="60">
        <v>4680000</v>
      </c>
      <c r="U17" s="60">
        <v>4680000</v>
      </c>
      <c r="V17" s="60">
        <v>4680000</v>
      </c>
      <c r="W17" s="60">
        <v>4680000</v>
      </c>
      <c r="X17" s="60">
        <v>4680000</v>
      </c>
      <c r="Y17" s="60"/>
      <c r="Z17" s="140"/>
      <c r="AA17" s="62">
        <v>4680000</v>
      </c>
    </row>
    <row r="18" spans="1:27" ht="12.75">
      <c r="A18" s="249" t="s">
        <v>153</v>
      </c>
      <c r="B18" s="182"/>
      <c r="C18" s="155"/>
      <c r="D18" s="155"/>
      <c r="E18" s="59">
        <v>14579000</v>
      </c>
      <c r="F18" s="60">
        <v>14579000</v>
      </c>
      <c r="G18" s="60">
        <v>14579000</v>
      </c>
      <c r="H18" s="60">
        <v>14579000</v>
      </c>
      <c r="I18" s="60">
        <v>14579000</v>
      </c>
      <c r="J18" s="60">
        <v>14579000</v>
      </c>
      <c r="K18" s="60">
        <v>14579000</v>
      </c>
      <c r="L18" s="60">
        <v>14579000</v>
      </c>
      <c r="M18" s="60">
        <v>14579000</v>
      </c>
      <c r="N18" s="60">
        <v>14579000</v>
      </c>
      <c r="O18" s="60">
        <v>14579000</v>
      </c>
      <c r="P18" s="60">
        <v>14579000</v>
      </c>
      <c r="Q18" s="60">
        <v>14579000</v>
      </c>
      <c r="R18" s="60">
        <v>14579000</v>
      </c>
      <c r="S18" s="60">
        <v>14579000</v>
      </c>
      <c r="T18" s="60">
        <v>14579000</v>
      </c>
      <c r="U18" s="60">
        <v>14579000</v>
      </c>
      <c r="V18" s="60">
        <v>14579000</v>
      </c>
      <c r="W18" s="60">
        <v>14579000</v>
      </c>
      <c r="X18" s="60">
        <v>14579000</v>
      </c>
      <c r="Y18" s="60"/>
      <c r="Z18" s="140"/>
      <c r="AA18" s="62">
        <v>14579000</v>
      </c>
    </row>
    <row r="19" spans="1:27" ht="12.75">
      <c r="A19" s="249" t="s">
        <v>154</v>
      </c>
      <c r="B19" s="182"/>
      <c r="C19" s="155">
        <v>60024446</v>
      </c>
      <c r="D19" s="155"/>
      <c r="E19" s="59">
        <v>50664832</v>
      </c>
      <c r="F19" s="60">
        <v>60024000</v>
      </c>
      <c r="G19" s="60">
        <v>42130073</v>
      </c>
      <c r="H19" s="60">
        <v>41738535</v>
      </c>
      <c r="I19" s="60">
        <v>57494566</v>
      </c>
      <c r="J19" s="60">
        <v>57494566</v>
      </c>
      <c r="K19" s="60">
        <v>56943738</v>
      </c>
      <c r="L19" s="60">
        <v>54233716</v>
      </c>
      <c r="M19" s="60">
        <v>53215807</v>
      </c>
      <c r="N19" s="60">
        <v>53215807</v>
      </c>
      <c r="O19" s="60">
        <v>53719661</v>
      </c>
      <c r="P19" s="60">
        <v>53256676</v>
      </c>
      <c r="Q19" s="60">
        <v>52783637</v>
      </c>
      <c r="R19" s="60">
        <v>52783637</v>
      </c>
      <c r="S19" s="60">
        <v>52287956</v>
      </c>
      <c r="T19" s="60">
        <v>51776824</v>
      </c>
      <c r="U19" s="60">
        <v>51265692</v>
      </c>
      <c r="V19" s="60">
        <v>51265692</v>
      </c>
      <c r="W19" s="60">
        <v>51265692</v>
      </c>
      <c r="X19" s="60">
        <v>60024000</v>
      </c>
      <c r="Y19" s="60">
        <v>-8758308</v>
      </c>
      <c r="Z19" s="140">
        <v>-14.59</v>
      </c>
      <c r="AA19" s="62">
        <v>60024000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>
        <v>972123</v>
      </c>
      <c r="D21" s="155"/>
      <c r="E21" s="59">
        <v>327862</v>
      </c>
      <c r="F21" s="60">
        <v>972100</v>
      </c>
      <c r="G21" s="60">
        <v>327862</v>
      </c>
      <c r="H21" s="60">
        <v>327862</v>
      </c>
      <c r="I21" s="60">
        <v>972123</v>
      </c>
      <c r="J21" s="60">
        <v>972123</v>
      </c>
      <c r="K21" s="60">
        <v>972123</v>
      </c>
      <c r="L21" s="60">
        <v>972123</v>
      </c>
      <c r="M21" s="60">
        <v>972123</v>
      </c>
      <c r="N21" s="60">
        <v>972123</v>
      </c>
      <c r="O21" s="60">
        <v>972123</v>
      </c>
      <c r="P21" s="60">
        <v>972123</v>
      </c>
      <c r="Q21" s="60">
        <v>972123</v>
      </c>
      <c r="R21" s="60">
        <v>972123</v>
      </c>
      <c r="S21" s="60">
        <v>972123</v>
      </c>
      <c r="T21" s="60">
        <v>972123</v>
      </c>
      <c r="U21" s="60">
        <v>972123</v>
      </c>
      <c r="V21" s="60">
        <v>972123</v>
      </c>
      <c r="W21" s="60">
        <v>972123</v>
      </c>
      <c r="X21" s="60">
        <v>972100</v>
      </c>
      <c r="Y21" s="60">
        <v>23</v>
      </c>
      <c r="Z21" s="140"/>
      <c r="AA21" s="62">
        <v>972100</v>
      </c>
    </row>
    <row r="22" spans="1:27" ht="12.75">
      <c r="A22" s="249" t="s">
        <v>157</v>
      </c>
      <c r="B22" s="182"/>
      <c r="C22" s="155">
        <v>132833</v>
      </c>
      <c r="D22" s="155"/>
      <c r="E22" s="59">
        <v>908288</v>
      </c>
      <c r="F22" s="60">
        <v>97000</v>
      </c>
      <c r="G22" s="60">
        <v>175000</v>
      </c>
      <c r="H22" s="60">
        <v>175000</v>
      </c>
      <c r="I22" s="60">
        <v>97034</v>
      </c>
      <c r="J22" s="60">
        <v>97034</v>
      </c>
      <c r="K22" s="60">
        <v>97034</v>
      </c>
      <c r="L22" s="60">
        <v>97034</v>
      </c>
      <c r="M22" s="60">
        <v>97034</v>
      </c>
      <c r="N22" s="60">
        <v>97034</v>
      </c>
      <c r="O22" s="60">
        <v>97034</v>
      </c>
      <c r="P22" s="60">
        <v>97034</v>
      </c>
      <c r="Q22" s="60">
        <v>97034</v>
      </c>
      <c r="R22" s="60">
        <v>97034</v>
      </c>
      <c r="S22" s="60">
        <v>97034</v>
      </c>
      <c r="T22" s="60">
        <v>97034</v>
      </c>
      <c r="U22" s="60">
        <v>97034</v>
      </c>
      <c r="V22" s="60">
        <v>97034</v>
      </c>
      <c r="W22" s="60">
        <v>97034</v>
      </c>
      <c r="X22" s="60">
        <v>97000</v>
      </c>
      <c r="Y22" s="60">
        <v>34</v>
      </c>
      <c r="Z22" s="140">
        <v>0.04</v>
      </c>
      <c r="AA22" s="62">
        <v>97000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68032928</v>
      </c>
      <c r="D24" s="168">
        <f>SUM(D15:D23)</f>
        <v>0</v>
      </c>
      <c r="E24" s="76">
        <f t="shared" si="1"/>
        <v>73997982</v>
      </c>
      <c r="F24" s="77">
        <f t="shared" si="1"/>
        <v>82575600</v>
      </c>
      <c r="G24" s="77">
        <f t="shared" si="1"/>
        <v>63937935</v>
      </c>
      <c r="H24" s="77">
        <f t="shared" si="1"/>
        <v>63546397</v>
      </c>
      <c r="I24" s="77">
        <f t="shared" si="1"/>
        <v>80098723</v>
      </c>
      <c r="J24" s="77">
        <f t="shared" si="1"/>
        <v>80098723</v>
      </c>
      <c r="K24" s="77">
        <f t="shared" si="1"/>
        <v>79547895</v>
      </c>
      <c r="L24" s="77">
        <f t="shared" si="1"/>
        <v>76837873</v>
      </c>
      <c r="M24" s="77">
        <f t="shared" si="1"/>
        <v>75819964</v>
      </c>
      <c r="N24" s="77">
        <f t="shared" si="1"/>
        <v>75819964</v>
      </c>
      <c r="O24" s="77">
        <f t="shared" si="1"/>
        <v>76323818</v>
      </c>
      <c r="P24" s="77">
        <f t="shared" si="1"/>
        <v>75860833</v>
      </c>
      <c r="Q24" s="77">
        <f t="shared" si="1"/>
        <v>75387794</v>
      </c>
      <c r="R24" s="77">
        <f t="shared" si="1"/>
        <v>75387794</v>
      </c>
      <c r="S24" s="77">
        <f t="shared" si="1"/>
        <v>74892113</v>
      </c>
      <c r="T24" s="77">
        <f t="shared" si="1"/>
        <v>74380981</v>
      </c>
      <c r="U24" s="77">
        <f t="shared" si="1"/>
        <v>73869849</v>
      </c>
      <c r="V24" s="77">
        <f t="shared" si="1"/>
        <v>73869849</v>
      </c>
      <c r="W24" s="77">
        <f t="shared" si="1"/>
        <v>73869849</v>
      </c>
      <c r="X24" s="77">
        <f t="shared" si="1"/>
        <v>82575600</v>
      </c>
      <c r="Y24" s="77">
        <f t="shared" si="1"/>
        <v>-8705751</v>
      </c>
      <c r="Z24" s="212">
        <f>+IF(X24&lt;&gt;0,+(Y24/X24)*100,0)</f>
        <v>-10.54276444857803</v>
      </c>
      <c r="AA24" s="79">
        <f>SUM(AA15:AA23)</f>
        <v>82575600</v>
      </c>
    </row>
    <row r="25" spans="1:27" ht="12.75">
      <c r="A25" s="250" t="s">
        <v>159</v>
      </c>
      <c r="B25" s="251"/>
      <c r="C25" s="168">
        <f aca="true" t="shared" si="2" ref="C25:Y25">+C12+C24</f>
        <v>117347377</v>
      </c>
      <c r="D25" s="168">
        <f>+D12+D24</f>
        <v>0</v>
      </c>
      <c r="E25" s="72">
        <f t="shared" si="2"/>
        <v>115675187</v>
      </c>
      <c r="F25" s="73">
        <f t="shared" si="2"/>
        <v>112303544</v>
      </c>
      <c r="G25" s="73">
        <f t="shared" si="2"/>
        <v>155360902</v>
      </c>
      <c r="H25" s="73">
        <f t="shared" si="2"/>
        <v>136498304</v>
      </c>
      <c r="I25" s="73">
        <f t="shared" si="2"/>
        <v>134588784</v>
      </c>
      <c r="J25" s="73">
        <f t="shared" si="2"/>
        <v>134588784</v>
      </c>
      <c r="K25" s="73">
        <f t="shared" si="2"/>
        <v>132173641</v>
      </c>
      <c r="L25" s="73">
        <f t="shared" si="2"/>
        <v>104419426</v>
      </c>
      <c r="M25" s="73">
        <f t="shared" si="2"/>
        <v>130540833</v>
      </c>
      <c r="N25" s="73">
        <f t="shared" si="2"/>
        <v>130540833</v>
      </c>
      <c r="O25" s="73">
        <f t="shared" si="2"/>
        <v>124402971</v>
      </c>
      <c r="P25" s="73">
        <f t="shared" si="2"/>
        <v>103363591</v>
      </c>
      <c r="Q25" s="73">
        <f t="shared" si="2"/>
        <v>119310810</v>
      </c>
      <c r="R25" s="73">
        <f t="shared" si="2"/>
        <v>119310810</v>
      </c>
      <c r="S25" s="73">
        <f t="shared" si="2"/>
        <v>113233501</v>
      </c>
      <c r="T25" s="73">
        <f t="shared" si="2"/>
        <v>112013828</v>
      </c>
      <c r="U25" s="73">
        <f t="shared" si="2"/>
        <v>131481264</v>
      </c>
      <c r="V25" s="73">
        <f t="shared" si="2"/>
        <v>131481264</v>
      </c>
      <c r="W25" s="73">
        <f t="shared" si="2"/>
        <v>131481264</v>
      </c>
      <c r="X25" s="73">
        <f t="shared" si="2"/>
        <v>112303544</v>
      </c>
      <c r="Y25" s="73">
        <f t="shared" si="2"/>
        <v>19177720</v>
      </c>
      <c r="Z25" s="170">
        <f>+IF(X25&lt;&gt;0,+(Y25/X25)*100,0)</f>
        <v>17.076682815993767</v>
      </c>
      <c r="AA25" s="74">
        <f>+AA12+AA24</f>
        <v>112303544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>
        <v>26175290</v>
      </c>
      <c r="L29" s="60"/>
      <c r="M29" s="60"/>
      <c r="N29" s="60"/>
      <c r="O29" s="60"/>
      <c r="P29" s="60"/>
      <c r="Q29" s="60"/>
      <c r="R29" s="60"/>
      <c r="S29" s="60"/>
      <c r="T29" s="60"/>
      <c r="U29" s="60">
        <v>22000000</v>
      </c>
      <c r="V29" s="60">
        <v>22000000</v>
      </c>
      <c r="W29" s="60">
        <v>22000000</v>
      </c>
      <c r="X29" s="60"/>
      <c r="Y29" s="60">
        <v>22000000</v>
      </c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>
        <v>1554396</v>
      </c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51870604</v>
      </c>
      <c r="D32" s="155"/>
      <c r="E32" s="59">
        <v>255000</v>
      </c>
      <c r="F32" s="60">
        <v>13103000</v>
      </c>
      <c r="G32" s="60">
        <v>15414575</v>
      </c>
      <c r="H32" s="60">
        <v>15414575</v>
      </c>
      <c r="I32" s="60">
        <v>12369143</v>
      </c>
      <c r="J32" s="60">
        <v>12369143</v>
      </c>
      <c r="K32" s="60">
        <v>11055136</v>
      </c>
      <c r="L32" s="60">
        <v>19035315</v>
      </c>
      <c r="M32" s="60">
        <v>7269049</v>
      </c>
      <c r="N32" s="60">
        <v>7269049</v>
      </c>
      <c r="O32" s="60">
        <v>3373920</v>
      </c>
      <c r="P32" s="60">
        <v>5577456</v>
      </c>
      <c r="Q32" s="60">
        <v>16862277</v>
      </c>
      <c r="R32" s="60">
        <v>16862277</v>
      </c>
      <c r="S32" s="60">
        <v>18206115</v>
      </c>
      <c r="T32" s="60">
        <v>18832241</v>
      </c>
      <c r="U32" s="60">
        <v>31696667</v>
      </c>
      <c r="V32" s="60">
        <v>31696667</v>
      </c>
      <c r="W32" s="60">
        <v>31696667</v>
      </c>
      <c r="X32" s="60">
        <v>13103000</v>
      </c>
      <c r="Y32" s="60">
        <v>18593667</v>
      </c>
      <c r="Z32" s="140">
        <v>141.9</v>
      </c>
      <c r="AA32" s="62">
        <v>13103000</v>
      </c>
    </row>
    <row r="33" spans="1:27" ht="12.75">
      <c r="A33" s="249" t="s">
        <v>165</v>
      </c>
      <c r="B33" s="182"/>
      <c r="C33" s="155">
        <v>4544381</v>
      </c>
      <c r="D33" s="155"/>
      <c r="E33" s="59">
        <v>7595761</v>
      </c>
      <c r="F33" s="60">
        <v>4543300</v>
      </c>
      <c r="G33" s="60">
        <v>2685000</v>
      </c>
      <c r="H33" s="60">
        <v>2685000</v>
      </c>
      <c r="I33" s="60">
        <v>4544381</v>
      </c>
      <c r="J33" s="60">
        <v>4544381</v>
      </c>
      <c r="K33" s="60">
        <v>4544381</v>
      </c>
      <c r="L33" s="60">
        <v>4544381</v>
      </c>
      <c r="M33" s="60">
        <v>4544381</v>
      </c>
      <c r="N33" s="60">
        <v>4544381</v>
      </c>
      <c r="O33" s="60">
        <v>2989985</v>
      </c>
      <c r="P33" s="60">
        <v>4544381</v>
      </c>
      <c r="Q33" s="60">
        <v>4544381</v>
      </c>
      <c r="R33" s="60">
        <v>4544381</v>
      </c>
      <c r="S33" s="60">
        <v>4544381</v>
      </c>
      <c r="T33" s="60">
        <v>4544381</v>
      </c>
      <c r="U33" s="60">
        <v>4544381</v>
      </c>
      <c r="V33" s="60">
        <v>4544381</v>
      </c>
      <c r="W33" s="60">
        <v>4544381</v>
      </c>
      <c r="X33" s="60">
        <v>4543300</v>
      </c>
      <c r="Y33" s="60">
        <v>1081</v>
      </c>
      <c r="Z33" s="140">
        <v>0.02</v>
      </c>
      <c r="AA33" s="62">
        <v>4543300</v>
      </c>
    </row>
    <row r="34" spans="1:27" ht="12.75">
      <c r="A34" s="250" t="s">
        <v>58</v>
      </c>
      <c r="B34" s="251"/>
      <c r="C34" s="168">
        <f aca="true" t="shared" si="3" ref="C34:Y34">SUM(C29:C33)</f>
        <v>56414985</v>
      </c>
      <c r="D34" s="168">
        <f>SUM(D29:D33)</f>
        <v>0</v>
      </c>
      <c r="E34" s="72">
        <f t="shared" si="3"/>
        <v>7850761</v>
      </c>
      <c r="F34" s="73">
        <f t="shared" si="3"/>
        <v>17646300</v>
      </c>
      <c r="G34" s="73">
        <f t="shared" si="3"/>
        <v>18099575</v>
      </c>
      <c r="H34" s="73">
        <f t="shared" si="3"/>
        <v>18099575</v>
      </c>
      <c r="I34" s="73">
        <f t="shared" si="3"/>
        <v>16913524</v>
      </c>
      <c r="J34" s="73">
        <f t="shared" si="3"/>
        <v>16913524</v>
      </c>
      <c r="K34" s="73">
        <f t="shared" si="3"/>
        <v>41774807</v>
      </c>
      <c r="L34" s="73">
        <f t="shared" si="3"/>
        <v>23579696</v>
      </c>
      <c r="M34" s="73">
        <f t="shared" si="3"/>
        <v>11813430</v>
      </c>
      <c r="N34" s="73">
        <f t="shared" si="3"/>
        <v>11813430</v>
      </c>
      <c r="O34" s="73">
        <f t="shared" si="3"/>
        <v>7918301</v>
      </c>
      <c r="P34" s="73">
        <f t="shared" si="3"/>
        <v>10121837</v>
      </c>
      <c r="Q34" s="73">
        <f t="shared" si="3"/>
        <v>21406658</v>
      </c>
      <c r="R34" s="73">
        <f t="shared" si="3"/>
        <v>21406658</v>
      </c>
      <c r="S34" s="73">
        <f t="shared" si="3"/>
        <v>22750496</v>
      </c>
      <c r="T34" s="73">
        <f t="shared" si="3"/>
        <v>23376622</v>
      </c>
      <c r="U34" s="73">
        <f t="shared" si="3"/>
        <v>58241048</v>
      </c>
      <c r="V34" s="73">
        <f t="shared" si="3"/>
        <v>58241048</v>
      </c>
      <c r="W34" s="73">
        <f t="shared" si="3"/>
        <v>58241048</v>
      </c>
      <c r="X34" s="73">
        <f t="shared" si="3"/>
        <v>17646300</v>
      </c>
      <c r="Y34" s="73">
        <f t="shared" si="3"/>
        <v>40594748</v>
      </c>
      <c r="Z34" s="170">
        <f>+IF(X34&lt;&gt;0,+(Y34/X34)*100,0)</f>
        <v>230.04679734561918</v>
      </c>
      <c r="AA34" s="74">
        <f>SUM(AA29:AA33)</f>
        <v>17646300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>
        <v>11467931</v>
      </c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63278412</v>
      </c>
      <c r="D38" s="155"/>
      <c r="E38" s="59">
        <v>70598584</v>
      </c>
      <c r="F38" s="60">
        <v>63278000</v>
      </c>
      <c r="G38" s="60">
        <v>69843000</v>
      </c>
      <c r="H38" s="60">
        <v>69843000</v>
      </c>
      <c r="I38" s="60">
        <v>63278412</v>
      </c>
      <c r="J38" s="60">
        <v>63278412</v>
      </c>
      <c r="K38" s="60">
        <v>63278412</v>
      </c>
      <c r="L38" s="60">
        <v>63278412</v>
      </c>
      <c r="M38" s="60">
        <v>63278412</v>
      </c>
      <c r="N38" s="60">
        <v>63278412</v>
      </c>
      <c r="O38" s="60">
        <v>51810481</v>
      </c>
      <c r="P38" s="60">
        <v>63278412</v>
      </c>
      <c r="Q38" s="60">
        <v>63278412</v>
      </c>
      <c r="R38" s="60">
        <v>63278412</v>
      </c>
      <c r="S38" s="60">
        <v>63278412</v>
      </c>
      <c r="T38" s="60">
        <v>63278412</v>
      </c>
      <c r="U38" s="60">
        <v>63278412</v>
      </c>
      <c r="V38" s="60">
        <v>63278412</v>
      </c>
      <c r="W38" s="60">
        <v>63278412</v>
      </c>
      <c r="X38" s="60">
        <v>63278000</v>
      </c>
      <c r="Y38" s="60">
        <v>412</v>
      </c>
      <c r="Z38" s="140"/>
      <c r="AA38" s="62">
        <v>63278000</v>
      </c>
    </row>
    <row r="39" spans="1:27" ht="12.75">
      <c r="A39" s="250" t="s">
        <v>59</v>
      </c>
      <c r="B39" s="253"/>
      <c r="C39" s="168">
        <f aca="true" t="shared" si="4" ref="C39:Y39">SUM(C37:C38)</f>
        <v>63278412</v>
      </c>
      <c r="D39" s="168">
        <f>SUM(D37:D38)</f>
        <v>0</v>
      </c>
      <c r="E39" s="76">
        <f t="shared" si="4"/>
        <v>70598584</v>
      </c>
      <c r="F39" s="77">
        <f t="shared" si="4"/>
        <v>63278000</v>
      </c>
      <c r="G39" s="77">
        <f t="shared" si="4"/>
        <v>69843000</v>
      </c>
      <c r="H39" s="77">
        <f t="shared" si="4"/>
        <v>69843000</v>
      </c>
      <c r="I39" s="77">
        <f t="shared" si="4"/>
        <v>63278412</v>
      </c>
      <c r="J39" s="77">
        <f t="shared" si="4"/>
        <v>63278412</v>
      </c>
      <c r="K39" s="77">
        <f t="shared" si="4"/>
        <v>63278412</v>
      </c>
      <c r="L39" s="77">
        <f t="shared" si="4"/>
        <v>63278412</v>
      </c>
      <c r="M39" s="77">
        <f t="shared" si="4"/>
        <v>63278412</v>
      </c>
      <c r="N39" s="77">
        <f t="shared" si="4"/>
        <v>63278412</v>
      </c>
      <c r="O39" s="77">
        <f t="shared" si="4"/>
        <v>63278412</v>
      </c>
      <c r="P39" s="77">
        <f t="shared" si="4"/>
        <v>63278412</v>
      </c>
      <c r="Q39" s="77">
        <f t="shared" si="4"/>
        <v>63278412</v>
      </c>
      <c r="R39" s="77">
        <f t="shared" si="4"/>
        <v>63278412</v>
      </c>
      <c r="S39" s="77">
        <f t="shared" si="4"/>
        <v>63278412</v>
      </c>
      <c r="T39" s="77">
        <f t="shared" si="4"/>
        <v>63278412</v>
      </c>
      <c r="U39" s="77">
        <f t="shared" si="4"/>
        <v>63278412</v>
      </c>
      <c r="V39" s="77">
        <f t="shared" si="4"/>
        <v>63278412</v>
      </c>
      <c r="W39" s="77">
        <f t="shared" si="4"/>
        <v>63278412</v>
      </c>
      <c r="X39" s="77">
        <f t="shared" si="4"/>
        <v>63278000</v>
      </c>
      <c r="Y39" s="77">
        <f t="shared" si="4"/>
        <v>412</v>
      </c>
      <c r="Z39" s="212">
        <f>+IF(X39&lt;&gt;0,+(Y39/X39)*100,0)</f>
        <v>0.0006510951673567432</v>
      </c>
      <c r="AA39" s="79">
        <f>SUM(AA37:AA38)</f>
        <v>63278000</v>
      </c>
    </row>
    <row r="40" spans="1:27" ht="12.75">
      <c r="A40" s="250" t="s">
        <v>167</v>
      </c>
      <c r="B40" s="251"/>
      <c r="C40" s="168">
        <f aca="true" t="shared" si="5" ref="C40:Y40">+C34+C39</f>
        <v>119693397</v>
      </c>
      <c r="D40" s="168">
        <f>+D34+D39</f>
        <v>0</v>
      </c>
      <c r="E40" s="72">
        <f t="shared" si="5"/>
        <v>78449345</v>
      </c>
      <c r="F40" s="73">
        <f t="shared" si="5"/>
        <v>80924300</v>
      </c>
      <c r="G40" s="73">
        <f t="shared" si="5"/>
        <v>87942575</v>
      </c>
      <c r="H40" s="73">
        <f t="shared" si="5"/>
        <v>87942575</v>
      </c>
      <c r="I40" s="73">
        <f t="shared" si="5"/>
        <v>80191936</v>
      </c>
      <c r="J40" s="73">
        <f t="shared" si="5"/>
        <v>80191936</v>
      </c>
      <c r="K40" s="73">
        <f t="shared" si="5"/>
        <v>105053219</v>
      </c>
      <c r="L40" s="73">
        <f t="shared" si="5"/>
        <v>86858108</v>
      </c>
      <c r="M40" s="73">
        <f t="shared" si="5"/>
        <v>75091842</v>
      </c>
      <c r="N40" s="73">
        <f t="shared" si="5"/>
        <v>75091842</v>
      </c>
      <c r="O40" s="73">
        <f t="shared" si="5"/>
        <v>71196713</v>
      </c>
      <c r="P40" s="73">
        <f t="shared" si="5"/>
        <v>73400249</v>
      </c>
      <c r="Q40" s="73">
        <f t="shared" si="5"/>
        <v>84685070</v>
      </c>
      <c r="R40" s="73">
        <f t="shared" si="5"/>
        <v>84685070</v>
      </c>
      <c r="S40" s="73">
        <f t="shared" si="5"/>
        <v>86028908</v>
      </c>
      <c r="T40" s="73">
        <f t="shared" si="5"/>
        <v>86655034</v>
      </c>
      <c r="U40" s="73">
        <f t="shared" si="5"/>
        <v>121519460</v>
      </c>
      <c r="V40" s="73">
        <f t="shared" si="5"/>
        <v>121519460</v>
      </c>
      <c r="W40" s="73">
        <f t="shared" si="5"/>
        <v>121519460</v>
      </c>
      <c r="X40" s="73">
        <f t="shared" si="5"/>
        <v>80924300</v>
      </c>
      <c r="Y40" s="73">
        <f t="shared" si="5"/>
        <v>40595160</v>
      </c>
      <c r="Z40" s="170">
        <f>+IF(X40&lt;&gt;0,+(Y40/X40)*100,0)</f>
        <v>50.16436348538078</v>
      </c>
      <c r="AA40" s="74">
        <f>+AA34+AA39</f>
        <v>80924300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-2346020</v>
      </c>
      <c r="D42" s="257">
        <f>+D25-D40</f>
        <v>0</v>
      </c>
      <c r="E42" s="258">
        <f t="shared" si="6"/>
        <v>37225842</v>
      </c>
      <c r="F42" s="259">
        <f t="shared" si="6"/>
        <v>31379244</v>
      </c>
      <c r="G42" s="259">
        <f t="shared" si="6"/>
        <v>67418327</v>
      </c>
      <c r="H42" s="259">
        <f t="shared" si="6"/>
        <v>48555729</v>
      </c>
      <c r="I42" s="259">
        <f t="shared" si="6"/>
        <v>54396848</v>
      </c>
      <c r="J42" s="259">
        <f t="shared" si="6"/>
        <v>54396848</v>
      </c>
      <c r="K42" s="259">
        <f t="shared" si="6"/>
        <v>27120422</v>
      </c>
      <c r="L42" s="259">
        <f t="shared" si="6"/>
        <v>17561318</v>
      </c>
      <c r="M42" s="259">
        <f t="shared" si="6"/>
        <v>55448991</v>
      </c>
      <c r="N42" s="259">
        <f t="shared" si="6"/>
        <v>55448991</v>
      </c>
      <c r="O42" s="259">
        <f t="shared" si="6"/>
        <v>53206258</v>
      </c>
      <c r="P42" s="259">
        <f t="shared" si="6"/>
        <v>29963342</v>
      </c>
      <c r="Q42" s="259">
        <f t="shared" si="6"/>
        <v>34625740</v>
      </c>
      <c r="R42" s="259">
        <f t="shared" si="6"/>
        <v>34625740</v>
      </c>
      <c r="S42" s="259">
        <f t="shared" si="6"/>
        <v>27204593</v>
      </c>
      <c r="T42" s="259">
        <f t="shared" si="6"/>
        <v>25358794</v>
      </c>
      <c r="U42" s="259">
        <f t="shared" si="6"/>
        <v>9961804</v>
      </c>
      <c r="V42" s="259">
        <f t="shared" si="6"/>
        <v>9961804</v>
      </c>
      <c r="W42" s="259">
        <f t="shared" si="6"/>
        <v>9961804</v>
      </c>
      <c r="X42" s="259">
        <f t="shared" si="6"/>
        <v>31379244</v>
      </c>
      <c r="Y42" s="259">
        <f t="shared" si="6"/>
        <v>-21417440</v>
      </c>
      <c r="Z42" s="260">
        <f>+IF(X42&lt;&gt;0,+(Y42/X42)*100,0)</f>
        <v>-68.25352452723207</v>
      </c>
      <c r="AA42" s="261">
        <f>+AA25-AA40</f>
        <v>31379244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-2346020</v>
      </c>
      <c r="D45" s="155"/>
      <c r="E45" s="59">
        <v>22646842</v>
      </c>
      <c r="F45" s="60">
        <v>16800244</v>
      </c>
      <c r="G45" s="60">
        <v>52839326</v>
      </c>
      <c r="H45" s="60">
        <v>33976729</v>
      </c>
      <c r="I45" s="60">
        <v>39817847</v>
      </c>
      <c r="J45" s="60">
        <v>39817847</v>
      </c>
      <c r="K45" s="60">
        <v>12541421</v>
      </c>
      <c r="L45" s="60">
        <v>2982318</v>
      </c>
      <c r="M45" s="60">
        <v>40869990</v>
      </c>
      <c r="N45" s="60">
        <v>40869990</v>
      </c>
      <c r="O45" s="60">
        <v>38627258</v>
      </c>
      <c r="P45" s="60">
        <v>15384342</v>
      </c>
      <c r="Q45" s="60">
        <v>20046741</v>
      </c>
      <c r="R45" s="60">
        <v>20046741</v>
      </c>
      <c r="S45" s="60">
        <v>12625594</v>
      </c>
      <c r="T45" s="60">
        <v>10779795</v>
      </c>
      <c r="U45" s="60">
        <v>-4617196</v>
      </c>
      <c r="V45" s="60">
        <v>-4617196</v>
      </c>
      <c r="W45" s="60">
        <v>-4617196</v>
      </c>
      <c r="X45" s="60">
        <v>16800244</v>
      </c>
      <c r="Y45" s="60">
        <v>-21417440</v>
      </c>
      <c r="Z45" s="139">
        <v>-127.48</v>
      </c>
      <c r="AA45" s="62">
        <v>16800244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>
        <v>14579000</v>
      </c>
      <c r="I46" s="60">
        <v>14579000</v>
      </c>
      <c r="J46" s="60">
        <v>14579000</v>
      </c>
      <c r="K46" s="60">
        <v>14579000</v>
      </c>
      <c r="L46" s="60">
        <v>14579000</v>
      </c>
      <c r="M46" s="60">
        <v>14579000</v>
      </c>
      <c r="N46" s="60">
        <v>14579000</v>
      </c>
      <c r="O46" s="60">
        <v>14579000</v>
      </c>
      <c r="P46" s="60">
        <v>14579000</v>
      </c>
      <c r="Q46" s="60">
        <v>14579000</v>
      </c>
      <c r="R46" s="60">
        <v>14579000</v>
      </c>
      <c r="S46" s="60">
        <v>14579000</v>
      </c>
      <c r="T46" s="60">
        <v>14579000</v>
      </c>
      <c r="U46" s="60">
        <v>14579000</v>
      </c>
      <c r="V46" s="60">
        <v>14579000</v>
      </c>
      <c r="W46" s="60">
        <v>14579000</v>
      </c>
      <c r="X46" s="60"/>
      <c r="Y46" s="60">
        <v>14579000</v>
      </c>
      <c r="Z46" s="139"/>
      <c r="AA46" s="62"/>
    </row>
    <row r="47" spans="1:27" ht="12.75">
      <c r="A47" s="249" t="s">
        <v>172</v>
      </c>
      <c r="B47" s="182"/>
      <c r="C47" s="155"/>
      <c r="D47" s="155"/>
      <c r="E47" s="59">
        <v>14579000</v>
      </c>
      <c r="F47" s="60">
        <v>14579000</v>
      </c>
      <c r="G47" s="60">
        <v>14579000</v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>
        <v>14579000</v>
      </c>
      <c r="Y47" s="60">
        <v>-14579000</v>
      </c>
      <c r="Z47" s="139">
        <v>-100</v>
      </c>
      <c r="AA47" s="62">
        <v>14579000</v>
      </c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-2346020</v>
      </c>
      <c r="D48" s="217">
        <f>SUM(D45:D47)</f>
        <v>0</v>
      </c>
      <c r="E48" s="264">
        <f t="shared" si="7"/>
        <v>37225842</v>
      </c>
      <c r="F48" s="219">
        <f t="shared" si="7"/>
        <v>31379244</v>
      </c>
      <c r="G48" s="219">
        <f t="shared" si="7"/>
        <v>67418326</v>
      </c>
      <c r="H48" s="219">
        <f t="shared" si="7"/>
        <v>48555729</v>
      </c>
      <c r="I48" s="219">
        <f t="shared" si="7"/>
        <v>54396847</v>
      </c>
      <c r="J48" s="219">
        <f t="shared" si="7"/>
        <v>54396847</v>
      </c>
      <c r="K48" s="219">
        <f t="shared" si="7"/>
        <v>27120421</v>
      </c>
      <c r="L48" s="219">
        <f t="shared" si="7"/>
        <v>17561318</v>
      </c>
      <c r="M48" s="219">
        <f t="shared" si="7"/>
        <v>55448990</v>
      </c>
      <c r="N48" s="219">
        <f t="shared" si="7"/>
        <v>55448990</v>
      </c>
      <c r="O48" s="219">
        <f t="shared" si="7"/>
        <v>53206258</v>
      </c>
      <c r="P48" s="219">
        <f t="shared" si="7"/>
        <v>29963342</v>
      </c>
      <c r="Q48" s="219">
        <f t="shared" si="7"/>
        <v>34625741</v>
      </c>
      <c r="R48" s="219">
        <f t="shared" si="7"/>
        <v>34625741</v>
      </c>
      <c r="S48" s="219">
        <f t="shared" si="7"/>
        <v>27204594</v>
      </c>
      <c r="T48" s="219">
        <f t="shared" si="7"/>
        <v>25358795</v>
      </c>
      <c r="U48" s="219">
        <f t="shared" si="7"/>
        <v>9961804</v>
      </c>
      <c r="V48" s="219">
        <f t="shared" si="7"/>
        <v>9961804</v>
      </c>
      <c r="W48" s="219">
        <f t="shared" si="7"/>
        <v>9961804</v>
      </c>
      <c r="X48" s="219">
        <f t="shared" si="7"/>
        <v>31379244</v>
      </c>
      <c r="Y48" s="219">
        <f t="shared" si="7"/>
        <v>-21417440</v>
      </c>
      <c r="Z48" s="265">
        <f>+IF(X48&lt;&gt;0,+(Y48/X48)*100,0)</f>
        <v>-68.25352452723207</v>
      </c>
      <c r="AA48" s="232">
        <f>SUM(AA45:AA47)</f>
        <v>31379244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831035</v>
      </c>
      <c r="D7" s="155"/>
      <c r="E7" s="59">
        <v>30656000</v>
      </c>
      <c r="F7" s="60">
        <v>24752578</v>
      </c>
      <c r="G7" s="60">
        <v>112227</v>
      </c>
      <c r="H7" s="60">
        <v>145010</v>
      </c>
      <c r="I7" s="60">
        <v>15852</v>
      </c>
      <c r="J7" s="60">
        <v>273089</v>
      </c>
      <c r="K7" s="60">
        <v>32295</v>
      </c>
      <c r="L7" s="60">
        <v>285668</v>
      </c>
      <c r="M7" s="60">
        <v>43374</v>
      </c>
      <c r="N7" s="60">
        <v>361337</v>
      </c>
      <c r="O7" s="60">
        <v>25478</v>
      </c>
      <c r="P7" s="60">
        <v>61570</v>
      </c>
      <c r="Q7" s="60">
        <v>51869</v>
      </c>
      <c r="R7" s="60">
        <v>138917</v>
      </c>
      <c r="S7" s="60">
        <v>37056</v>
      </c>
      <c r="T7" s="60">
        <v>23736</v>
      </c>
      <c r="U7" s="60">
        <v>245714</v>
      </c>
      <c r="V7" s="60">
        <v>306506</v>
      </c>
      <c r="W7" s="60">
        <v>1079849</v>
      </c>
      <c r="X7" s="60">
        <v>24752578</v>
      </c>
      <c r="Y7" s="60">
        <v>-23672729</v>
      </c>
      <c r="Z7" s="140">
        <v>-95.64</v>
      </c>
      <c r="AA7" s="62">
        <v>24752578</v>
      </c>
    </row>
    <row r="8" spans="1:27" ht="12.75">
      <c r="A8" s="249" t="s">
        <v>178</v>
      </c>
      <c r="B8" s="182"/>
      <c r="C8" s="155">
        <v>33866506</v>
      </c>
      <c r="D8" s="155"/>
      <c r="E8" s="59">
        <v>59382000</v>
      </c>
      <c r="F8" s="60">
        <v>50600177</v>
      </c>
      <c r="G8" s="60">
        <v>5914459</v>
      </c>
      <c r="H8" s="60">
        <v>271329</v>
      </c>
      <c r="I8" s="60">
        <v>235235</v>
      </c>
      <c r="J8" s="60">
        <v>6421023</v>
      </c>
      <c r="K8" s="60">
        <v>123511</v>
      </c>
      <c r="L8" s="60">
        <v>128658</v>
      </c>
      <c r="M8" s="60">
        <v>853163</v>
      </c>
      <c r="N8" s="60">
        <v>1105332</v>
      </c>
      <c r="O8" s="60">
        <v>6286041</v>
      </c>
      <c r="P8" s="60">
        <v>95182</v>
      </c>
      <c r="Q8" s="60">
        <v>130029</v>
      </c>
      <c r="R8" s="60">
        <v>6511252</v>
      </c>
      <c r="S8" s="60">
        <v>7980933</v>
      </c>
      <c r="T8" s="60">
        <v>3333358</v>
      </c>
      <c r="U8" s="60">
        <v>5848429</v>
      </c>
      <c r="V8" s="60">
        <v>17162720</v>
      </c>
      <c r="W8" s="60">
        <v>31200327</v>
      </c>
      <c r="X8" s="60">
        <v>50600177</v>
      </c>
      <c r="Y8" s="60">
        <v>-19399850</v>
      </c>
      <c r="Z8" s="140">
        <v>-38.34</v>
      </c>
      <c r="AA8" s="62">
        <v>50600177</v>
      </c>
    </row>
    <row r="9" spans="1:27" ht="12.75">
      <c r="A9" s="249" t="s">
        <v>179</v>
      </c>
      <c r="B9" s="182"/>
      <c r="C9" s="155">
        <v>217035701</v>
      </c>
      <c r="D9" s="155"/>
      <c r="E9" s="59">
        <v>203891000</v>
      </c>
      <c r="F9" s="60">
        <v>204320466</v>
      </c>
      <c r="G9" s="60">
        <v>81497000</v>
      </c>
      <c r="H9" s="60">
        <v>1250000</v>
      </c>
      <c r="I9" s="60">
        <v>4793000</v>
      </c>
      <c r="J9" s="60">
        <v>87540000</v>
      </c>
      <c r="K9" s="60">
        <v>300000</v>
      </c>
      <c r="L9" s="60">
        <v>2799065</v>
      </c>
      <c r="M9" s="60">
        <v>63544000</v>
      </c>
      <c r="N9" s="60">
        <v>66643065</v>
      </c>
      <c r="O9" s="60"/>
      <c r="P9" s="60">
        <v>891000</v>
      </c>
      <c r="Q9" s="60">
        <v>52747164</v>
      </c>
      <c r="R9" s="60">
        <v>53638164</v>
      </c>
      <c r="S9" s="60">
        <v>237000</v>
      </c>
      <c r="T9" s="60"/>
      <c r="U9" s="60"/>
      <c r="V9" s="60">
        <v>237000</v>
      </c>
      <c r="W9" s="60">
        <v>208058229</v>
      </c>
      <c r="X9" s="60">
        <v>204320466</v>
      </c>
      <c r="Y9" s="60">
        <v>3737763</v>
      </c>
      <c r="Z9" s="140">
        <v>1.83</v>
      </c>
      <c r="AA9" s="62">
        <v>204320466</v>
      </c>
    </row>
    <row r="10" spans="1:27" ht="12.75">
      <c r="A10" s="249" t="s">
        <v>180</v>
      </c>
      <c r="B10" s="182"/>
      <c r="C10" s="155">
        <v>36770565</v>
      </c>
      <c r="D10" s="155"/>
      <c r="E10" s="59">
        <v>12484000</v>
      </c>
      <c r="F10" s="60">
        <v>27778869</v>
      </c>
      <c r="G10" s="60"/>
      <c r="H10" s="60">
        <v>5000000</v>
      </c>
      <c r="I10" s="60">
        <v>1284000</v>
      </c>
      <c r="J10" s="60">
        <v>6284000</v>
      </c>
      <c r="K10" s="60"/>
      <c r="L10" s="60">
        <v>5000000</v>
      </c>
      <c r="M10" s="60">
        <v>1200000</v>
      </c>
      <c r="N10" s="60">
        <v>6200000</v>
      </c>
      <c r="O10" s="60"/>
      <c r="P10" s="60"/>
      <c r="Q10" s="60">
        <v>8850000</v>
      </c>
      <c r="R10" s="60">
        <v>8850000</v>
      </c>
      <c r="S10" s="60"/>
      <c r="T10" s="60"/>
      <c r="U10" s="60"/>
      <c r="V10" s="60"/>
      <c r="W10" s="60">
        <v>21334000</v>
      </c>
      <c r="X10" s="60">
        <v>27778869</v>
      </c>
      <c r="Y10" s="60">
        <v>-6444869</v>
      </c>
      <c r="Z10" s="140">
        <v>-23.2</v>
      </c>
      <c r="AA10" s="62">
        <v>27778869</v>
      </c>
    </row>
    <row r="11" spans="1:27" ht="12.75">
      <c r="A11" s="249" t="s">
        <v>181</v>
      </c>
      <c r="B11" s="182"/>
      <c r="C11" s="155">
        <v>2956264</v>
      </c>
      <c r="D11" s="155"/>
      <c r="E11" s="59">
        <v>3139143</v>
      </c>
      <c r="F11" s="60">
        <v>2556912</v>
      </c>
      <c r="G11" s="60">
        <v>9457</v>
      </c>
      <c r="H11" s="60">
        <v>258708</v>
      </c>
      <c r="I11" s="60">
        <v>142468</v>
      </c>
      <c r="J11" s="60">
        <v>410633</v>
      </c>
      <c r="K11" s="60">
        <v>74061</v>
      </c>
      <c r="L11" s="60">
        <v>845078</v>
      </c>
      <c r="M11" s="60"/>
      <c r="N11" s="60">
        <v>919139</v>
      </c>
      <c r="O11" s="60">
        <v>146074</v>
      </c>
      <c r="P11" s="60"/>
      <c r="Q11" s="60">
        <v>284877</v>
      </c>
      <c r="R11" s="60">
        <v>430951</v>
      </c>
      <c r="S11" s="60"/>
      <c r="T11" s="60">
        <v>30309</v>
      </c>
      <c r="U11" s="60">
        <v>2752</v>
      </c>
      <c r="V11" s="60">
        <v>33061</v>
      </c>
      <c r="W11" s="60">
        <v>1793784</v>
      </c>
      <c r="X11" s="60">
        <v>2556912</v>
      </c>
      <c r="Y11" s="60">
        <v>-763128</v>
      </c>
      <c r="Z11" s="140">
        <v>-29.85</v>
      </c>
      <c r="AA11" s="62">
        <v>2556912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-312633612</v>
      </c>
      <c r="D14" s="155"/>
      <c r="E14" s="59">
        <v>-278303621</v>
      </c>
      <c r="F14" s="60">
        <v>-291253629</v>
      </c>
      <c r="G14" s="60">
        <v>-36220451</v>
      </c>
      <c r="H14" s="60">
        <v>-25393169</v>
      </c>
      <c r="I14" s="60">
        <v>-19686077</v>
      </c>
      <c r="J14" s="60">
        <v>-81299697</v>
      </c>
      <c r="K14" s="60">
        <v>-26938395</v>
      </c>
      <c r="L14" s="60">
        <v>-20941747</v>
      </c>
      <c r="M14" s="60">
        <v>-22449973</v>
      </c>
      <c r="N14" s="60">
        <v>-70330115</v>
      </c>
      <c r="O14" s="60">
        <v>-21718602</v>
      </c>
      <c r="P14" s="60">
        <v>-33238245</v>
      </c>
      <c r="Q14" s="60">
        <v>-19392900</v>
      </c>
      <c r="R14" s="60">
        <v>-74349747</v>
      </c>
      <c r="S14" s="60">
        <v>-14972943</v>
      </c>
      <c r="T14" s="60">
        <v>-4040674</v>
      </c>
      <c r="U14" s="60">
        <v>-6402660</v>
      </c>
      <c r="V14" s="60">
        <v>-25416277</v>
      </c>
      <c r="W14" s="60">
        <v>-251395836</v>
      </c>
      <c r="X14" s="60">
        <v>-291253629</v>
      </c>
      <c r="Y14" s="60">
        <v>39857793</v>
      </c>
      <c r="Z14" s="140">
        <v>-13.68</v>
      </c>
      <c r="AA14" s="62">
        <v>-291253629</v>
      </c>
    </row>
    <row r="15" spans="1:27" ht="12.75">
      <c r="A15" s="249" t="s">
        <v>40</v>
      </c>
      <c r="B15" s="182"/>
      <c r="C15" s="155"/>
      <c r="D15" s="155"/>
      <c r="E15" s="59">
        <v>-1200000</v>
      </c>
      <c r="F15" s="60">
        <v>-1200000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-1200000</v>
      </c>
      <c r="Y15" s="60">
        <v>1200000</v>
      </c>
      <c r="Z15" s="140">
        <v>-100</v>
      </c>
      <c r="AA15" s="62">
        <v>-1200000</v>
      </c>
    </row>
    <row r="16" spans="1:27" ht="12.75">
      <c r="A16" s="249" t="s">
        <v>42</v>
      </c>
      <c r="B16" s="182"/>
      <c r="C16" s="155"/>
      <c r="D16" s="155"/>
      <c r="E16" s="59">
        <v>-4392200</v>
      </c>
      <c r="F16" s="60">
        <v>-4392200</v>
      </c>
      <c r="G16" s="60">
        <v>-2000000</v>
      </c>
      <c r="H16" s="60"/>
      <c r="I16" s="60"/>
      <c r="J16" s="60">
        <v>-2000000</v>
      </c>
      <c r="K16" s="60"/>
      <c r="L16" s="60"/>
      <c r="M16" s="60"/>
      <c r="N16" s="60"/>
      <c r="O16" s="60">
        <v>-600000</v>
      </c>
      <c r="P16" s="60"/>
      <c r="Q16" s="60"/>
      <c r="R16" s="60">
        <v>-600000</v>
      </c>
      <c r="S16" s="60">
        <v>-190575</v>
      </c>
      <c r="T16" s="60"/>
      <c r="U16" s="60"/>
      <c r="V16" s="60">
        <v>-190575</v>
      </c>
      <c r="W16" s="60">
        <v>-2790575</v>
      </c>
      <c r="X16" s="60">
        <v>-4392200</v>
      </c>
      <c r="Y16" s="60">
        <v>1601625</v>
      </c>
      <c r="Z16" s="140">
        <v>-36.47</v>
      </c>
      <c r="AA16" s="62">
        <v>-4392200</v>
      </c>
    </row>
    <row r="17" spans="1:27" ht="12.75">
      <c r="A17" s="250" t="s">
        <v>185</v>
      </c>
      <c r="B17" s="251"/>
      <c r="C17" s="168">
        <f aca="true" t="shared" si="0" ref="C17:Y17">SUM(C6:C16)</f>
        <v>-21173541</v>
      </c>
      <c r="D17" s="168">
        <f t="shared" si="0"/>
        <v>0</v>
      </c>
      <c r="E17" s="72">
        <f t="shared" si="0"/>
        <v>25656322</v>
      </c>
      <c r="F17" s="73">
        <f t="shared" si="0"/>
        <v>13163173</v>
      </c>
      <c r="G17" s="73">
        <f t="shared" si="0"/>
        <v>49312692</v>
      </c>
      <c r="H17" s="73">
        <f t="shared" si="0"/>
        <v>-18468122</v>
      </c>
      <c r="I17" s="73">
        <f t="shared" si="0"/>
        <v>-13215522</v>
      </c>
      <c r="J17" s="73">
        <f t="shared" si="0"/>
        <v>17629048</v>
      </c>
      <c r="K17" s="73">
        <f t="shared" si="0"/>
        <v>-26408528</v>
      </c>
      <c r="L17" s="73">
        <f t="shared" si="0"/>
        <v>-11883278</v>
      </c>
      <c r="M17" s="73">
        <f t="shared" si="0"/>
        <v>43190564</v>
      </c>
      <c r="N17" s="73">
        <f t="shared" si="0"/>
        <v>4898758</v>
      </c>
      <c r="O17" s="73">
        <f t="shared" si="0"/>
        <v>-15861009</v>
      </c>
      <c r="P17" s="73">
        <f t="shared" si="0"/>
        <v>-32190493</v>
      </c>
      <c r="Q17" s="73">
        <f t="shared" si="0"/>
        <v>42671039</v>
      </c>
      <c r="R17" s="73">
        <f t="shared" si="0"/>
        <v>-5380463</v>
      </c>
      <c r="S17" s="73">
        <f t="shared" si="0"/>
        <v>-6908529</v>
      </c>
      <c r="T17" s="73">
        <f t="shared" si="0"/>
        <v>-653271</v>
      </c>
      <c r="U17" s="73">
        <f t="shared" si="0"/>
        <v>-305765</v>
      </c>
      <c r="V17" s="73">
        <f t="shared" si="0"/>
        <v>-7867565</v>
      </c>
      <c r="W17" s="73">
        <f t="shared" si="0"/>
        <v>9279778</v>
      </c>
      <c r="X17" s="73">
        <f t="shared" si="0"/>
        <v>13163173</v>
      </c>
      <c r="Y17" s="73">
        <f t="shared" si="0"/>
        <v>-3883395</v>
      </c>
      <c r="Z17" s="170">
        <f>+IF(X17&lt;&gt;0,+(Y17/X17)*100,0)</f>
        <v>-29.501967344803564</v>
      </c>
      <c r="AA17" s="74">
        <f>SUM(AA6:AA16)</f>
        <v>13163173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-534723</v>
      </c>
      <c r="D26" s="155"/>
      <c r="E26" s="59">
        <v>-10000000</v>
      </c>
      <c r="F26" s="60">
        <v>-25544869</v>
      </c>
      <c r="G26" s="60"/>
      <c r="H26" s="60"/>
      <c r="I26" s="60">
        <v>-4328992</v>
      </c>
      <c r="J26" s="60">
        <v>-4328992</v>
      </c>
      <c r="K26" s="60"/>
      <c r="L26" s="60">
        <v>-1255853</v>
      </c>
      <c r="M26" s="60">
        <v>-3147289</v>
      </c>
      <c r="N26" s="60">
        <v>-4403142</v>
      </c>
      <c r="O26" s="60"/>
      <c r="P26" s="60">
        <v>-1497709</v>
      </c>
      <c r="Q26" s="60">
        <v>-3964636</v>
      </c>
      <c r="R26" s="60">
        <v>-5462345</v>
      </c>
      <c r="S26" s="60"/>
      <c r="T26" s="60"/>
      <c r="U26" s="60"/>
      <c r="V26" s="60"/>
      <c r="W26" s="60">
        <v>-14194479</v>
      </c>
      <c r="X26" s="60">
        <v>-25544869</v>
      </c>
      <c r="Y26" s="60">
        <v>11350390</v>
      </c>
      <c r="Z26" s="140">
        <v>-44.43</v>
      </c>
      <c r="AA26" s="62">
        <v>-25544869</v>
      </c>
    </row>
    <row r="27" spans="1:27" ht="12.75">
      <c r="A27" s="250" t="s">
        <v>192</v>
      </c>
      <c r="B27" s="251"/>
      <c r="C27" s="168">
        <f aca="true" t="shared" si="1" ref="C27:Y27">SUM(C21:C26)</f>
        <v>-534723</v>
      </c>
      <c r="D27" s="168">
        <f>SUM(D21:D26)</f>
        <v>0</v>
      </c>
      <c r="E27" s="72">
        <f t="shared" si="1"/>
        <v>-10000000</v>
      </c>
      <c r="F27" s="73">
        <f t="shared" si="1"/>
        <v>-25544869</v>
      </c>
      <c r="G27" s="73">
        <f t="shared" si="1"/>
        <v>0</v>
      </c>
      <c r="H27" s="73">
        <f t="shared" si="1"/>
        <v>0</v>
      </c>
      <c r="I27" s="73">
        <f t="shared" si="1"/>
        <v>-4328992</v>
      </c>
      <c r="J27" s="73">
        <f t="shared" si="1"/>
        <v>-4328992</v>
      </c>
      <c r="K27" s="73">
        <f t="shared" si="1"/>
        <v>0</v>
      </c>
      <c r="L27" s="73">
        <f t="shared" si="1"/>
        <v>-1255853</v>
      </c>
      <c r="M27" s="73">
        <f t="shared" si="1"/>
        <v>-3147289</v>
      </c>
      <c r="N27" s="73">
        <f t="shared" si="1"/>
        <v>-4403142</v>
      </c>
      <c r="O27" s="73">
        <f t="shared" si="1"/>
        <v>0</v>
      </c>
      <c r="P27" s="73">
        <f t="shared" si="1"/>
        <v>-1497709</v>
      </c>
      <c r="Q27" s="73">
        <f t="shared" si="1"/>
        <v>-3964636</v>
      </c>
      <c r="R27" s="73">
        <f t="shared" si="1"/>
        <v>-5462345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-14194479</v>
      </c>
      <c r="X27" s="73">
        <f t="shared" si="1"/>
        <v>-25544869</v>
      </c>
      <c r="Y27" s="73">
        <f t="shared" si="1"/>
        <v>11350390</v>
      </c>
      <c r="Z27" s="170">
        <f>+IF(X27&lt;&gt;0,+(Y27/X27)*100,0)</f>
        <v>-44.43315015629949</v>
      </c>
      <c r="AA27" s="74">
        <f>SUM(AA21:AA26)</f>
        <v>-25544869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-21708264</v>
      </c>
      <c r="D38" s="153">
        <f>+D17+D27+D36</f>
        <v>0</v>
      </c>
      <c r="E38" s="99">
        <f t="shared" si="3"/>
        <v>15656322</v>
      </c>
      <c r="F38" s="100">
        <f t="shared" si="3"/>
        <v>-12381696</v>
      </c>
      <c r="G38" s="100">
        <f t="shared" si="3"/>
        <v>49312692</v>
      </c>
      <c r="H38" s="100">
        <f t="shared" si="3"/>
        <v>-18468122</v>
      </c>
      <c r="I38" s="100">
        <f t="shared" si="3"/>
        <v>-17544514</v>
      </c>
      <c r="J38" s="100">
        <f t="shared" si="3"/>
        <v>13300056</v>
      </c>
      <c r="K38" s="100">
        <f t="shared" si="3"/>
        <v>-26408528</v>
      </c>
      <c r="L38" s="100">
        <f t="shared" si="3"/>
        <v>-13139131</v>
      </c>
      <c r="M38" s="100">
        <f t="shared" si="3"/>
        <v>40043275</v>
      </c>
      <c r="N38" s="100">
        <f t="shared" si="3"/>
        <v>495616</v>
      </c>
      <c r="O38" s="100">
        <f t="shared" si="3"/>
        <v>-15861009</v>
      </c>
      <c r="P38" s="100">
        <f t="shared" si="3"/>
        <v>-33688202</v>
      </c>
      <c r="Q38" s="100">
        <f t="shared" si="3"/>
        <v>38706403</v>
      </c>
      <c r="R38" s="100">
        <f t="shared" si="3"/>
        <v>-10842808</v>
      </c>
      <c r="S38" s="100">
        <f t="shared" si="3"/>
        <v>-6908529</v>
      </c>
      <c r="T38" s="100">
        <f t="shared" si="3"/>
        <v>-653271</v>
      </c>
      <c r="U38" s="100">
        <f t="shared" si="3"/>
        <v>-305765</v>
      </c>
      <c r="V38" s="100">
        <f t="shared" si="3"/>
        <v>-7867565</v>
      </c>
      <c r="W38" s="100">
        <f t="shared" si="3"/>
        <v>-4914701</v>
      </c>
      <c r="X38" s="100">
        <f t="shared" si="3"/>
        <v>-12381696</v>
      </c>
      <c r="Y38" s="100">
        <f t="shared" si="3"/>
        <v>7466995</v>
      </c>
      <c r="Z38" s="137">
        <f>+IF(X38&lt;&gt;0,+(Y38/X38)*100,0)</f>
        <v>-60.30672211625936</v>
      </c>
      <c r="AA38" s="102">
        <f>+AA17+AA27+AA36</f>
        <v>-12381696</v>
      </c>
    </row>
    <row r="39" spans="1:27" ht="12.75">
      <c r="A39" s="249" t="s">
        <v>200</v>
      </c>
      <c r="B39" s="182"/>
      <c r="C39" s="153">
        <v>35611989</v>
      </c>
      <c r="D39" s="153"/>
      <c r="E39" s="99">
        <v>25411884</v>
      </c>
      <c r="F39" s="100">
        <v>13901000</v>
      </c>
      <c r="G39" s="100">
        <v>13481440</v>
      </c>
      <c r="H39" s="100">
        <v>62794132</v>
      </c>
      <c r="I39" s="100">
        <v>44326010</v>
      </c>
      <c r="J39" s="100">
        <v>13481440</v>
      </c>
      <c r="K39" s="100">
        <v>26781496</v>
      </c>
      <c r="L39" s="100">
        <v>372968</v>
      </c>
      <c r="M39" s="100">
        <v>-12766163</v>
      </c>
      <c r="N39" s="100">
        <v>26781496</v>
      </c>
      <c r="O39" s="100">
        <v>27277112</v>
      </c>
      <c r="P39" s="100">
        <v>11416103</v>
      </c>
      <c r="Q39" s="100">
        <v>-22272099</v>
      </c>
      <c r="R39" s="100">
        <v>27277112</v>
      </c>
      <c r="S39" s="100">
        <v>16434304</v>
      </c>
      <c r="T39" s="100">
        <v>9525775</v>
      </c>
      <c r="U39" s="100">
        <v>8872504</v>
      </c>
      <c r="V39" s="100">
        <v>16434304</v>
      </c>
      <c r="W39" s="100">
        <v>13481440</v>
      </c>
      <c r="X39" s="100">
        <v>13901000</v>
      </c>
      <c r="Y39" s="100">
        <v>-419560</v>
      </c>
      <c r="Z39" s="137">
        <v>-3.02</v>
      </c>
      <c r="AA39" s="102">
        <v>13901000</v>
      </c>
    </row>
    <row r="40" spans="1:27" ht="12.75">
      <c r="A40" s="269" t="s">
        <v>201</v>
      </c>
      <c r="B40" s="256"/>
      <c r="C40" s="257">
        <v>13903725</v>
      </c>
      <c r="D40" s="257"/>
      <c r="E40" s="258">
        <v>41068206</v>
      </c>
      <c r="F40" s="259">
        <v>1519302</v>
      </c>
      <c r="G40" s="259">
        <v>62794132</v>
      </c>
      <c r="H40" s="259">
        <v>44326010</v>
      </c>
      <c r="I40" s="259">
        <v>26781496</v>
      </c>
      <c r="J40" s="259">
        <v>26781496</v>
      </c>
      <c r="K40" s="259">
        <v>372968</v>
      </c>
      <c r="L40" s="259">
        <v>-12766163</v>
      </c>
      <c r="M40" s="259">
        <v>27277112</v>
      </c>
      <c r="N40" s="259">
        <v>27277112</v>
      </c>
      <c r="O40" s="259">
        <v>11416103</v>
      </c>
      <c r="P40" s="259">
        <v>-22272099</v>
      </c>
      <c r="Q40" s="259">
        <v>16434304</v>
      </c>
      <c r="R40" s="259">
        <v>11416103</v>
      </c>
      <c r="S40" s="259">
        <v>9525775</v>
      </c>
      <c r="T40" s="259">
        <v>8872504</v>
      </c>
      <c r="U40" s="259">
        <v>8566739</v>
      </c>
      <c r="V40" s="259">
        <v>8566739</v>
      </c>
      <c r="W40" s="259">
        <v>8566739</v>
      </c>
      <c r="X40" s="259">
        <v>1519302</v>
      </c>
      <c r="Y40" s="259">
        <v>7047437</v>
      </c>
      <c r="Z40" s="260">
        <v>463.86</v>
      </c>
      <c r="AA40" s="261">
        <v>1519302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540834</v>
      </c>
      <c r="D5" s="200">
        <f t="shared" si="0"/>
        <v>0</v>
      </c>
      <c r="E5" s="106">
        <f t="shared" si="0"/>
        <v>10000000</v>
      </c>
      <c r="F5" s="106">
        <f t="shared" si="0"/>
        <v>25544869</v>
      </c>
      <c r="G5" s="106">
        <f t="shared" si="0"/>
        <v>0</v>
      </c>
      <c r="H5" s="106">
        <f t="shared" si="0"/>
        <v>4092371</v>
      </c>
      <c r="I5" s="106">
        <f t="shared" si="0"/>
        <v>236621</v>
      </c>
      <c r="J5" s="106">
        <f t="shared" si="0"/>
        <v>4328992</v>
      </c>
      <c r="K5" s="106">
        <f t="shared" si="0"/>
        <v>0</v>
      </c>
      <c r="L5" s="106">
        <f t="shared" si="0"/>
        <v>1255853</v>
      </c>
      <c r="M5" s="106">
        <f t="shared" si="0"/>
        <v>3147289</v>
      </c>
      <c r="N5" s="106">
        <f t="shared" si="0"/>
        <v>4403142</v>
      </c>
      <c r="O5" s="106">
        <f t="shared" si="0"/>
        <v>0</v>
      </c>
      <c r="P5" s="106">
        <f t="shared" si="0"/>
        <v>1497709</v>
      </c>
      <c r="Q5" s="106">
        <f t="shared" si="0"/>
        <v>3964636</v>
      </c>
      <c r="R5" s="106">
        <f t="shared" si="0"/>
        <v>5462345</v>
      </c>
      <c r="S5" s="106">
        <f t="shared" si="0"/>
        <v>1605250</v>
      </c>
      <c r="T5" s="106">
        <f t="shared" si="0"/>
        <v>0</v>
      </c>
      <c r="U5" s="106">
        <f t="shared" si="0"/>
        <v>0</v>
      </c>
      <c r="V5" s="106">
        <f t="shared" si="0"/>
        <v>1605250</v>
      </c>
      <c r="W5" s="106">
        <f t="shared" si="0"/>
        <v>15799729</v>
      </c>
      <c r="X5" s="106">
        <f t="shared" si="0"/>
        <v>25544869</v>
      </c>
      <c r="Y5" s="106">
        <f t="shared" si="0"/>
        <v>-9745140</v>
      </c>
      <c r="Z5" s="201">
        <f>+IF(X5&lt;&gt;0,+(Y5/X5)*100,0)</f>
        <v>-38.14910931819615</v>
      </c>
      <c r="AA5" s="199">
        <f>SUM(AA11:AA18)</f>
        <v>25544869</v>
      </c>
    </row>
    <row r="6" spans="1:27" ht="12.75">
      <c r="A6" s="291" t="s">
        <v>205</v>
      </c>
      <c r="B6" s="142"/>
      <c r="C6" s="62"/>
      <c r="D6" s="156"/>
      <c r="E6" s="60"/>
      <c r="F6" s="60">
        <v>25294869</v>
      </c>
      <c r="G6" s="60"/>
      <c r="H6" s="60">
        <v>4092371</v>
      </c>
      <c r="I6" s="60">
        <v>236621</v>
      </c>
      <c r="J6" s="60">
        <v>4328992</v>
      </c>
      <c r="K6" s="60"/>
      <c r="L6" s="60">
        <v>1255853</v>
      </c>
      <c r="M6" s="60">
        <v>3147289</v>
      </c>
      <c r="N6" s="60">
        <v>4403142</v>
      </c>
      <c r="O6" s="60"/>
      <c r="P6" s="60">
        <v>1497709</v>
      </c>
      <c r="Q6" s="60">
        <v>3922636</v>
      </c>
      <c r="R6" s="60">
        <v>5420345</v>
      </c>
      <c r="S6" s="60">
        <v>1605250</v>
      </c>
      <c r="T6" s="60"/>
      <c r="U6" s="60"/>
      <c r="V6" s="60">
        <v>1605250</v>
      </c>
      <c r="W6" s="60">
        <v>15757729</v>
      </c>
      <c r="X6" s="60">
        <v>25294869</v>
      </c>
      <c r="Y6" s="60">
        <v>-9537140</v>
      </c>
      <c r="Z6" s="140">
        <v>-37.7</v>
      </c>
      <c r="AA6" s="155">
        <v>25294869</v>
      </c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25294869</v>
      </c>
      <c r="G11" s="295">
        <f t="shared" si="1"/>
        <v>0</v>
      </c>
      <c r="H11" s="295">
        <f t="shared" si="1"/>
        <v>4092371</v>
      </c>
      <c r="I11" s="295">
        <f t="shared" si="1"/>
        <v>236621</v>
      </c>
      <c r="J11" s="295">
        <f t="shared" si="1"/>
        <v>4328992</v>
      </c>
      <c r="K11" s="295">
        <f t="shared" si="1"/>
        <v>0</v>
      </c>
      <c r="L11" s="295">
        <f t="shared" si="1"/>
        <v>1255853</v>
      </c>
      <c r="M11" s="295">
        <f t="shared" si="1"/>
        <v>3147289</v>
      </c>
      <c r="N11" s="295">
        <f t="shared" si="1"/>
        <v>4403142</v>
      </c>
      <c r="O11" s="295">
        <f t="shared" si="1"/>
        <v>0</v>
      </c>
      <c r="P11" s="295">
        <f t="shared" si="1"/>
        <v>1497709</v>
      </c>
      <c r="Q11" s="295">
        <f t="shared" si="1"/>
        <v>3922636</v>
      </c>
      <c r="R11" s="295">
        <f t="shared" si="1"/>
        <v>5420345</v>
      </c>
      <c r="S11" s="295">
        <f t="shared" si="1"/>
        <v>1605250</v>
      </c>
      <c r="T11" s="295">
        <f t="shared" si="1"/>
        <v>0</v>
      </c>
      <c r="U11" s="295">
        <f t="shared" si="1"/>
        <v>0</v>
      </c>
      <c r="V11" s="295">
        <f t="shared" si="1"/>
        <v>1605250</v>
      </c>
      <c r="W11" s="295">
        <f t="shared" si="1"/>
        <v>15757729</v>
      </c>
      <c r="X11" s="295">
        <f t="shared" si="1"/>
        <v>25294869</v>
      </c>
      <c r="Y11" s="295">
        <f t="shared" si="1"/>
        <v>-9537140</v>
      </c>
      <c r="Z11" s="296">
        <f>+IF(X11&lt;&gt;0,+(Y11/X11)*100,0)</f>
        <v>-37.703852113248736</v>
      </c>
      <c r="AA11" s="297">
        <f>SUM(AA6:AA10)</f>
        <v>25294869</v>
      </c>
    </row>
    <row r="12" spans="1:27" ht="12.75">
      <c r="A12" s="298" t="s">
        <v>211</v>
      </c>
      <c r="B12" s="136"/>
      <c r="C12" s="62">
        <v>15120</v>
      </c>
      <c r="D12" s="156"/>
      <c r="E12" s="60">
        <v>10000000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525714</v>
      </c>
      <c r="D15" s="156"/>
      <c r="E15" s="60"/>
      <c r="F15" s="60">
        <v>250000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>
        <v>42000</v>
      </c>
      <c r="R15" s="60">
        <v>42000</v>
      </c>
      <c r="S15" s="60"/>
      <c r="T15" s="60"/>
      <c r="U15" s="60"/>
      <c r="V15" s="60"/>
      <c r="W15" s="60">
        <v>42000</v>
      </c>
      <c r="X15" s="60">
        <v>250000</v>
      </c>
      <c r="Y15" s="60">
        <v>-208000</v>
      </c>
      <c r="Z15" s="140">
        <v>-83.2</v>
      </c>
      <c r="AA15" s="155">
        <v>250000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25294869</v>
      </c>
      <c r="G36" s="60">
        <f t="shared" si="4"/>
        <v>0</v>
      </c>
      <c r="H36" s="60">
        <f t="shared" si="4"/>
        <v>4092371</v>
      </c>
      <c r="I36" s="60">
        <f t="shared" si="4"/>
        <v>236621</v>
      </c>
      <c r="J36" s="60">
        <f t="shared" si="4"/>
        <v>4328992</v>
      </c>
      <c r="K36" s="60">
        <f t="shared" si="4"/>
        <v>0</v>
      </c>
      <c r="L36" s="60">
        <f t="shared" si="4"/>
        <v>1255853</v>
      </c>
      <c r="M36" s="60">
        <f t="shared" si="4"/>
        <v>3147289</v>
      </c>
      <c r="N36" s="60">
        <f t="shared" si="4"/>
        <v>4403142</v>
      </c>
      <c r="O36" s="60">
        <f t="shared" si="4"/>
        <v>0</v>
      </c>
      <c r="P36" s="60">
        <f t="shared" si="4"/>
        <v>1497709</v>
      </c>
      <c r="Q36" s="60">
        <f t="shared" si="4"/>
        <v>3922636</v>
      </c>
      <c r="R36" s="60">
        <f t="shared" si="4"/>
        <v>5420345</v>
      </c>
      <c r="S36" s="60">
        <f t="shared" si="4"/>
        <v>1605250</v>
      </c>
      <c r="T36" s="60">
        <f t="shared" si="4"/>
        <v>0</v>
      </c>
      <c r="U36" s="60">
        <f t="shared" si="4"/>
        <v>0</v>
      </c>
      <c r="V36" s="60">
        <f t="shared" si="4"/>
        <v>1605250</v>
      </c>
      <c r="W36" s="60">
        <f t="shared" si="4"/>
        <v>15757729</v>
      </c>
      <c r="X36" s="60">
        <f t="shared" si="4"/>
        <v>25294869</v>
      </c>
      <c r="Y36" s="60">
        <f t="shared" si="4"/>
        <v>-9537140</v>
      </c>
      <c r="Z36" s="140">
        <f aca="true" t="shared" si="5" ref="Z36:Z49">+IF(X36&lt;&gt;0,+(Y36/X36)*100,0)</f>
        <v>-37.703852113248736</v>
      </c>
      <c r="AA36" s="155">
        <f>AA6+AA21</f>
        <v>25294869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25294869</v>
      </c>
      <c r="G41" s="295">
        <f t="shared" si="6"/>
        <v>0</v>
      </c>
      <c r="H41" s="295">
        <f t="shared" si="6"/>
        <v>4092371</v>
      </c>
      <c r="I41" s="295">
        <f t="shared" si="6"/>
        <v>236621</v>
      </c>
      <c r="J41" s="295">
        <f t="shared" si="6"/>
        <v>4328992</v>
      </c>
      <c r="K41" s="295">
        <f t="shared" si="6"/>
        <v>0</v>
      </c>
      <c r="L41" s="295">
        <f t="shared" si="6"/>
        <v>1255853</v>
      </c>
      <c r="M41" s="295">
        <f t="shared" si="6"/>
        <v>3147289</v>
      </c>
      <c r="N41" s="295">
        <f t="shared" si="6"/>
        <v>4403142</v>
      </c>
      <c r="O41" s="295">
        <f t="shared" si="6"/>
        <v>0</v>
      </c>
      <c r="P41" s="295">
        <f t="shared" si="6"/>
        <v>1497709</v>
      </c>
      <c r="Q41" s="295">
        <f t="shared" si="6"/>
        <v>3922636</v>
      </c>
      <c r="R41" s="295">
        <f t="shared" si="6"/>
        <v>5420345</v>
      </c>
      <c r="S41" s="295">
        <f t="shared" si="6"/>
        <v>1605250</v>
      </c>
      <c r="T41" s="295">
        <f t="shared" si="6"/>
        <v>0</v>
      </c>
      <c r="U41" s="295">
        <f t="shared" si="6"/>
        <v>0</v>
      </c>
      <c r="V41" s="295">
        <f t="shared" si="6"/>
        <v>1605250</v>
      </c>
      <c r="W41" s="295">
        <f t="shared" si="6"/>
        <v>15757729</v>
      </c>
      <c r="X41" s="295">
        <f t="shared" si="6"/>
        <v>25294869</v>
      </c>
      <c r="Y41" s="295">
        <f t="shared" si="6"/>
        <v>-9537140</v>
      </c>
      <c r="Z41" s="296">
        <f t="shared" si="5"/>
        <v>-37.703852113248736</v>
      </c>
      <c r="AA41" s="297">
        <f>SUM(AA36:AA40)</f>
        <v>25294869</v>
      </c>
    </row>
    <row r="42" spans="1:27" ht="12.75">
      <c r="A42" s="298" t="s">
        <v>211</v>
      </c>
      <c r="B42" s="136"/>
      <c r="C42" s="95">
        <f aca="true" t="shared" si="7" ref="C42:Y48">C12+C27</f>
        <v>15120</v>
      </c>
      <c r="D42" s="129">
        <f t="shared" si="7"/>
        <v>0</v>
      </c>
      <c r="E42" s="54">
        <f t="shared" si="7"/>
        <v>10000000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525714</v>
      </c>
      <c r="D45" s="129">
        <f t="shared" si="7"/>
        <v>0</v>
      </c>
      <c r="E45" s="54">
        <f t="shared" si="7"/>
        <v>0</v>
      </c>
      <c r="F45" s="54">
        <f t="shared" si="7"/>
        <v>250000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42000</v>
      </c>
      <c r="R45" s="54">
        <f t="shared" si="7"/>
        <v>42000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42000</v>
      </c>
      <c r="X45" s="54">
        <f t="shared" si="7"/>
        <v>250000</v>
      </c>
      <c r="Y45" s="54">
        <f t="shared" si="7"/>
        <v>-208000</v>
      </c>
      <c r="Z45" s="184">
        <f t="shared" si="5"/>
        <v>-83.2</v>
      </c>
      <c r="AA45" s="130">
        <f t="shared" si="8"/>
        <v>250000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540834</v>
      </c>
      <c r="D49" s="218">
        <f t="shared" si="9"/>
        <v>0</v>
      </c>
      <c r="E49" s="220">
        <f t="shared" si="9"/>
        <v>10000000</v>
      </c>
      <c r="F49" s="220">
        <f t="shared" si="9"/>
        <v>25544869</v>
      </c>
      <c r="G49" s="220">
        <f t="shared" si="9"/>
        <v>0</v>
      </c>
      <c r="H49" s="220">
        <f t="shared" si="9"/>
        <v>4092371</v>
      </c>
      <c r="I49" s="220">
        <f t="shared" si="9"/>
        <v>236621</v>
      </c>
      <c r="J49" s="220">
        <f t="shared" si="9"/>
        <v>4328992</v>
      </c>
      <c r="K49" s="220">
        <f t="shared" si="9"/>
        <v>0</v>
      </c>
      <c r="L49" s="220">
        <f t="shared" si="9"/>
        <v>1255853</v>
      </c>
      <c r="M49" s="220">
        <f t="shared" si="9"/>
        <v>3147289</v>
      </c>
      <c r="N49" s="220">
        <f t="shared" si="9"/>
        <v>4403142</v>
      </c>
      <c r="O49" s="220">
        <f t="shared" si="9"/>
        <v>0</v>
      </c>
      <c r="P49" s="220">
        <f t="shared" si="9"/>
        <v>1497709</v>
      </c>
      <c r="Q49" s="220">
        <f t="shared" si="9"/>
        <v>3964636</v>
      </c>
      <c r="R49" s="220">
        <f t="shared" si="9"/>
        <v>5462345</v>
      </c>
      <c r="S49" s="220">
        <f t="shared" si="9"/>
        <v>1605250</v>
      </c>
      <c r="T49" s="220">
        <f t="shared" si="9"/>
        <v>0</v>
      </c>
      <c r="U49" s="220">
        <f t="shared" si="9"/>
        <v>0</v>
      </c>
      <c r="V49" s="220">
        <f t="shared" si="9"/>
        <v>1605250</v>
      </c>
      <c r="W49" s="220">
        <f t="shared" si="9"/>
        <v>15799729</v>
      </c>
      <c r="X49" s="220">
        <f t="shared" si="9"/>
        <v>25544869</v>
      </c>
      <c r="Y49" s="220">
        <f t="shared" si="9"/>
        <v>-9745140</v>
      </c>
      <c r="Z49" s="221">
        <f t="shared" si="5"/>
        <v>-38.14910931819615</v>
      </c>
      <c r="AA49" s="222">
        <f>SUM(AA41:AA48)</f>
        <v>25544869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2453000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2453000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2453000</v>
      </c>
      <c r="F67" s="60"/>
      <c r="G67" s="60"/>
      <c r="H67" s="60">
        <v>228000</v>
      </c>
      <c r="I67" s="60">
        <v>708774</v>
      </c>
      <c r="J67" s="60">
        <v>936774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936774</v>
      </c>
      <c r="X67" s="60"/>
      <c r="Y67" s="60">
        <v>936774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>
        <v>74935</v>
      </c>
      <c r="L68" s="60">
        <v>783709</v>
      </c>
      <c r="M68" s="60">
        <v>78793</v>
      </c>
      <c r="N68" s="60">
        <v>937437</v>
      </c>
      <c r="O68" s="60">
        <v>90868</v>
      </c>
      <c r="P68" s="60">
        <v>82983</v>
      </c>
      <c r="Q68" s="60">
        <v>51901</v>
      </c>
      <c r="R68" s="60">
        <v>225752</v>
      </c>
      <c r="S68" s="60">
        <v>163834</v>
      </c>
      <c r="T68" s="60"/>
      <c r="U68" s="60"/>
      <c r="V68" s="60">
        <v>163834</v>
      </c>
      <c r="W68" s="60">
        <v>1327023</v>
      </c>
      <c r="X68" s="60"/>
      <c r="Y68" s="60">
        <v>1327023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2453000</v>
      </c>
      <c r="F69" s="220">
        <f t="shared" si="12"/>
        <v>0</v>
      </c>
      <c r="G69" s="220">
        <f t="shared" si="12"/>
        <v>0</v>
      </c>
      <c r="H69" s="220">
        <f t="shared" si="12"/>
        <v>228000</v>
      </c>
      <c r="I69" s="220">
        <f t="shared" si="12"/>
        <v>708774</v>
      </c>
      <c r="J69" s="220">
        <f t="shared" si="12"/>
        <v>936774</v>
      </c>
      <c r="K69" s="220">
        <f t="shared" si="12"/>
        <v>74935</v>
      </c>
      <c r="L69" s="220">
        <f t="shared" si="12"/>
        <v>783709</v>
      </c>
      <c r="M69" s="220">
        <f t="shared" si="12"/>
        <v>78793</v>
      </c>
      <c r="N69" s="220">
        <f t="shared" si="12"/>
        <v>937437</v>
      </c>
      <c r="O69" s="220">
        <f t="shared" si="12"/>
        <v>90868</v>
      </c>
      <c r="P69" s="220">
        <f t="shared" si="12"/>
        <v>82983</v>
      </c>
      <c r="Q69" s="220">
        <f t="shared" si="12"/>
        <v>51901</v>
      </c>
      <c r="R69" s="220">
        <f t="shared" si="12"/>
        <v>225752</v>
      </c>
      <c r="S69" s="220">
        <f t="shared" si="12"/>
        <v>163834</v>
      </c>
      <c r="T69" s="220">
        <f t="shared" si="12"/>
        <v>0</v>
      </c>
      <c r="U69" s="220">
        <f t="shared" si="12"/>
        <v>0</v>
      </c>
      <c r="V69" s="220">
        <f t="shared" si="12"/>
        <v>163834</v>
      </c>
      <c r="W69" s="220">
        <f t="shared" si="12"/>
        <v>2263797</v>
      </c>
      <c r="X69" s="220">
        <f t="shared" si="12"/>
        <v>0</v>
      </c>
      <c r="Y69" s="220">
        <f t="shared" si="12"/>
        <v>2263797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25294869</v>
      </c>
      <c r="G5" s="358">
        <f t="shared" si="0"/>
        <v>0</v>
      </c>
      <c r="H5" s="356">
        <f t="shared" si="0"/>
        <v>4092371</v>
      </c>
      <c r="I5" s="356">
        <f t="shared" si="0"/>
        <v>236621</v>
      </c>
      <c r="J5" s="358">
        <f t="shared" si="0"/>
        <v>4328992</v>
      </c>
      <c r="K5" s="358">
        <f t="shared" si="0"/>
        <v>0</v>
      </c>
      <c r="L5" s="356">
        <f t="shared" si="0"/>
        <v>1255853</v>
      </c>
      <c r="M5" s="356">
        <f t="shared" si="0"/>
        <v>3147289</v>
      </c>
      <c r="N5" s="358">
        <f t="shared" si="0"/>
        <v>4403142</v>
      </c>
      <c r="O5" s="358">
        <f t="shared" si="0"/>
        <v>0</v>
      </c>
      <c r="P5" s="356">
        <f t="shared" si="0"/>
        <v>1497709</v>
      </c>
      <c r="Q5" s="356">
        <f t="shared" si="0"/>
        <v>3922636</v>
      </c>
      <c r="R5" s="358">
        <f t="shared" si="0"/>
        <v>5420345</v>
      </c>
      <c r="S5" s="358">
        <f t="shared" si="0"/>
        <v>1605250</v>
      </c>
      <c r="T5" s="356">
        <f t="shared" si="0"/>
        <v>0</v>
      </c>
      <c r="U5" s="356">
        <f t="shared" si="0"/>
        <v>0</v>
      </c>
      <c r="V5" s="358">
        <f t="shared" si="0"/>
        <v>1605250</v>
      </c>
      <c r="W5" s="358">
        <f t="shared" si="0"/>
        <v>15757729</v>
      </c>
      <c r="X5" s="356">
        <f t="shared" si="0"/>
        <v>25294869</v>
      </c>
      <c r="Y5" s="358">
        <f t="shared" si="0"/>
        <v>-9537140</v>
      </c>
      <c r="Z5" s="359">
        <f>+IF(X5&lt;&gt;0,+(Y5/X5)*100,0)</f>
        <v>-37.703852113248736</v>
      </c>
      <c r="AA5" s="360">
        <f>+AA6+AA8+AA11+AA13+AA15</f>
        <v>25294869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25294869</v>
      </c>
      <c r="G6" s="59">
        <f t="shared" si="1"/>
        <v>0</v>
      </c>
      <c r="H6" s="60">
        <f t="shared" si="1"/>
        <v>4092371</v>
      </c>
      <c r="I6" s="60">
        <f t="shared" si="1"/>
        <v>236621</v>
      </c>
      <c r="J6" s="59">
        <f t="shared" si="1"/>
        <v>4328992</v>
      </c>
      <c r="K6" s="59">
        <f t="shared" si="1"/>
        <v>0</v>
      </c>
      <c r="L6" s="60">
        <f t="shared" si="1"/>
        <v>1255853</v>
      </c>
      <c r="M6" s="60">
        <f t="shared" si="1"/>
        <v>3147289</v>
      </c>
      <c r="N6" s="59">
        <f t="shared" si="1"/>
        <v>4403142</v>
      </c>
      <c r="O6" s="59">
        <f t="shared" si="1"/>
        <v>0</v>
      </c>
      <c r="P6" s="60">
        <f t="shared" si="1"/>
        <v>1497709</v>
      </c>
      <c r="Q6" s="60">
        <f t="shared" si="1"/>
        <v>3922636</v>
      </c>
      <c r="R6" s="59">
        <f t="shared" si="1"/>
        <v>5420345</v>
      </c>
      <c r="S6" s="59">
        <f t="shared" si="1"/>
        <v>1605250</v>
      </c>
      <c r="T6" s="60">
        <f t="shared" si="1"/>
        <v>0</v>
      </c>
      <c r="U6" s="60">
        <f t="shared" si="1"/>
        <v>0</v>
      </c>
      <c r="V6" s="59">
        <f t="shared" si="1"/>
        <v>1605250</v>
      </c>
      <c r="W6" s="59">
        <f t="shared" si="1"/>
        <v>15757729</v>
      </c>
      <c r="X6" s="60">
        <f t="shared" si="1"/>
        <v>25294869</v>
      </c>
      <c r="Y6" s="59">
        <f t="shared" si="1"/>
        <v>-9537140</v>
      </c>
      <c r="Z6" s="61">
        <f>+IF(X6&lt;&gt;0,+(Y6/X6)*100,0)</f>
        <v>-37.703852113248736</v>
      </c>
      <c r="AA6" s="62">
        <f t="shared" si="1"/>
        <v>25294869</v>
      </c>
    </row>
    <row r="7" spans="1:27" ht="12.75">
      <c r="A7" s="291" t="s">
        <v>229</v>
      </c>
      <c r="B7" s="142"/>
      <c r="C7" s="60"/>
      <c r="D7" s="340"/>
      <c r="E7" s="60"/>
      <c r="F7" s="59">
        <v>25294869</v>
      </c>
      <c r="G7" s="59"/>
      <c r="H7" s="60">
        <v>4092371</v>
      </c>
      <c r="I7" s="60">
        <v>236621</v>
      </c>
      <c r="J7" s="59">
        <v>4328992</v>
      </c>
      <c r="K7" s="59"/>
      <c r="L7" s="60">
        <v>1255853</v>
      </c>
      <c r="M7" s="60">
        <v>3147289</v>
      </c>
      <c r="N7" s="59">
        <v>4403142</v>
      </c>
      <c r="O7" s="59"/>
      <c r="P7" s="60">
        <v>1497709</v>
      </c>
      <c r="Q7" s="60">
        <v>3922636</v>
      </c>
      <c r="R7" s="59">
        <v>5420345</v>
      </c>
      <c r="S7" s="59">
        <v>1605250</v>
      </c>
      <c r="T7" s="60"/>
      <c r="U7" s="60"/>
      <c r="V7" s="59">
        <v>1605250</v>
      </c>
      <c r="W7" s="59">
        <v>15757729</v>
      </c>
      <c r="X7" s="60">
        <v>25294869</v>
      </c>
      <c r="Y7" s="59">
        <v>-9537140</v>
      </c>
      <c r="Z7" s="61">
        <v>-37.7</v>
      </c>
      <c r="AA7" s="62">
        <v>25294869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15120</v>
      </c>
      <c r="D22" s="344">
        <f t="shared" si="6"/>
        <v>0</v>
      </c>
      <c r="E22" s="343">
        <f t="shared" si="6"/>
        <v>10000000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10000000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>
        <v>15120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525714</v>
      </c>
      <c r="D40" s="344">
        <f t="shared" si="9"/>
        <v>0</v>
      </c>
      <c r="E40" s="343">
        <f t="shared" si="9"/>
        <v>0</v>
      </c>
      <c r="F40" s="345">
        <f t="shared" si="9"/>
        <v>250000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42000</v>
      </c>
      <c r="R40" s="345">
        <f t="shared" si="9"/>
        <v>42000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42000</v>
      </c>
      <c r="X40" s="343">
        <f t="shared" si="9"/>
        <v>250000</v>
      </c>
      <c r="Y40" s="345">
        <f t="shared" si="9"/>
        <v>-208000</v>
      </c>
      <c r="Z40" s="336">
        <f>+IF(X40&lt;&gt;0,+(Y40/X40)*100,0)</f>
        <v>-83.2</v>
      </c>
      <c r="AA40" s="350">
        <f>SUM(AA41:AA49)</f>
        <v>250000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530397</v>
      </c>
      <c r="D44" s="368"/>
      <c r="E44" s="54"/>
      <c r="F44" s="53">
        <v>250000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>
        <v>42000</v>
      </c>
      <c r="R44" s="53">
        <v>42000</v>
      </c>
      <c r="S44" s="53"/>
      <c r="T44" s="54"/>
      <c r="U44" s="54"/>
      <c r="V44" s="53"/>
      <c r="W44" s="53">
        <v>42000</v>
      </c>
      <c r="X44" s="54">
        <v>250000</v>
      </c>
      <c r="Y44" s="53">
        <v>-208000</v>
      </c>
      <c r="Z44" s="94">
        <v>-83.2</v>
      </c>
      <c r="AA44" s="95">
        <v>250000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-4683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540834</v>
      </c>
      <c r="D60" s="346">
        <f t="shared" si="14"/>
        <v>0</v>
      </c>
      <c r="E60" s="219">
        <f t="shared" si="14"/>
        <v>10000000</v>
      </c>
      <c r="F60" s="264">
        <f t="shared" si="14"/>
        <v>25544869</v>
      </c>
      <c r="G60" s="264">
        <f t="shared" si="14"/>
        <v>0</v>
      </c>
      <c r="H60" s="219">
        <f t="shared" si="14"/>
        <v>4092371</v>
      </c>
      <c r="I60" s="219">
        <f t="shared" si="14"/>
        <v>236621</v>
      </c>
      <c r="J60" s="264">
        <f t="shared" si="14"/>
        <v>4328992</v>
      </c>
      <c r="K60" s="264">
        <f t="shared" si="14"/>
        <v>0</v>
      </c>
      <c r="L60" s="219">
        <f t="shared" si="14"/>
        <v>1255853</v>
      </c>
      <c r="M60" s="219">
        <f t="shared" si="14"/>
        <v>3147289</v>
      </c>
      <c r="N60" s="264">
        <f t="shared" si="14"/>
        <v>4403142</v>
      </c>
      <c r="O60" s="264">
        <f t="shared" si="14"/>
        <v>0</v>
      </c>
      <c r="P60" s="219">
        <f t="shared" si="14"/>
        <v>1497709</v>
      </c>
      <c r="Q60" s="219">
        <f t="shared" si="14"/>
        <v>3964636</v>
      </c>
      <c r="R60" s="264">
        <f t="shared" si="14"/>
        <v>5462345</v>
      </c>
      <c r="S60" s="264">
        <f t="shared" si="14"/>
        <v>1605250</v>
      </c>
      <c r="T60" s="219">
        <f t="shared" si="14"/>
        <v>0</v>
      </c>
      <c r="U60" s="219">
        <f t="shared" si="14"/>
        <v>0</v>
      </c>
      <c r="V60" s="264">
        <f t="shared" si="14"/>
        <v>1605250</v>
      </c>
      <c r="W60" s="264">
        <f t="shared" si="14"/>
        <v>15799729</v>
      </c>
      <c r="X60" s="219">
        <f t="shared" si="14"/>
        <v>25544869</v>
      </c>
      <c r="Y60" s="264">
        <f t="shared" si="14"/>
        <v>-9745140</v>
      </c>
      <c r="Z60" s="337">
        <f>+IF(X60&lt;&gt;0,+(Y60/X60)*100,0)</f>
        <v>-38.14910931819615</v>
      </c>
      <c r="AA60" s="232">
        <f>+AA57+AA54+AA51+AA40+AA37+AA34+AA22+AA5</f>
        <v>25544869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2017-08-01T09:25:48Z</dcterms:created>
  <dcterms:modified xsi:type="dcterms:W3CDTF">2017-08-01T09:25:51Z</dcterms:modified>
  <cp:category/>
  <cp:version/>
  <cp:contentType/>
  <cp:contentStatus/>
</cp:coreProperties>
</file>