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EC" sheetId="2" r:id="rId2"/>
    <sheet name="FS" sheetId="3" r:id="rId3"/>
    <sheet name="GT" sheetId="4" r:id="rId4"/>
    <sheet name="KZN" sheetId="5" r:id="rId5"/>
    <sheet name="LIM" sheetId="6" r:id="rId6"/>
    <sheet name="MP" sheetId="7" r:id="rId7"/>
    <sheet name="NW" sheetId="8" r:id="rId8"/>
    <sheet name="NC" sheetId="9" r:id="rId9"/>
    <sheet name="WC" sheetId="10" r:id="rId10"/>
  </sheets>
  <definedNames>
    <definedName name="_xlnm.Print_Area" localSheetId="1">'EC'!$A$1:$X$124</definedName>
    <definedName name="_xlnm.Print_Area" localSheetId="2">'FS'!$A$1:$X$124</definedName>
    <definedName name="_xlnm.Print_Area" localSheetId="3">'GT'!$A$1:$X$124</definedName>
    <definedName name="_xlnm.Print_Area" localSheetId="4">'KZN'!$A$1:$X$124</definedName>
    <definedName name="_xlnm.Print_Area" localSheetId="5">'LIM'!$A$1:$X$124</definedName>
    <definedName name="_xlnm.Print_Area" localSheetId="6">'MP'!$A$1:$X$124</definedName>
    <definedName name="_xlnm.Print_Area" localSheetId="8">'NC'!$A$1:$X$124</definedName>
    <definedName name="_xlnm.Print_Area" localSheetId="7">'NW'!$A$1:$X$124</definedName>
    <definedName name="_xlnm.Print_Area" localSheetId="0">'Summary'!$A$1:$X$124</definedName>
    <definedName name="_xlnm.Print_Area" localSheetId="9">'WC'!$A$1:$X$124</definedName>
  </definedNames>
  <calcPr fullCalcOnLoad="1"/>
</workbook>
</file>

<file path=xl/sharedStrings.xml><?xml version="1.0" encoding="utf-8"?>
<sst xmlns="http://schemas.openxmlformats.org/spreadsheetml/2006/main" count="1510" uniqueCount="127">
  <si>
    <t>Figures Finalised as at 2016/11/03</t>
  </si>
  <si>
    <t>1st Quarter Ended 30 September 2016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</si>
  <si>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</si>
  <si>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</si>
  <si>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</si>
  <si>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</si>
  <si>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</si>
  <si>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</si>
  <si>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</si>
  <si>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</si>
  <si>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</si>
  <si>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</si>
  <si>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</si>
  <si>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 of 2015</t>
  </si>
  <si>
    <t>Adjustment (Mid year)</t>
  </si>
  <si>
    <t>Other Adjustments</t>
  </si>
  <si>
    <t>Total Available 2016/17</t>
  </si>
  <si>
    <t>Approved payment schedule</t>
  </si>
  <si>
    <t>Transferred to municipalities for direct grants</t>
  </si>
  <si>
    <t>Actual expenditure National Department by 30 September 2016</t>
  </si>
  <si>
    <t>Actual expenditure by municipalities by 30 September 2016</t>
  </si>
  <si>
    <t>Actual expenditure National Department by 31 December 2016</t>
  </si>
  <si>
    <t>Actual expenditure by municipalities by 31 December 2016</t>
  </si>
  <si>
    <t>Actual expenditure National Department by 31 March 2017</t>
  </si>
  <si>
    <t>Actual expenditure by municipalities by 31 March 2017</t>
  </si>
  <si>
    <t>Actual expenditure National Department by 30 June 2017</t>
  </si>
  <si>
    <t>Actual expenditure by municipalities by 30 June 2017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</si>
  <si>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</si>
  <si>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</si>
  <si>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</si>
  <si>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</si>
  <si>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</si>
  <si>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</si>
  <si>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</si>
  <si>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</si>
  <si>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</si>
  <si>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</si>
  <si>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</si>
  <si>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</si>
  <si>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</si>
  <si>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</si>
  <si>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</si>
  <si>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</si>
  <si>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</si>
  <si>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</si>
  <si>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</si>
  <si>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</si>
  <si>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</si>
  <si>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</si>
  <si>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</si>
  <si>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</si>
  <si>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</si>
  <si>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</si>
  <si>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</si>
  <si>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</si>
  <si>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</si>
  <si>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</si>
  <si>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</si>
  <si>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</si>
  <si>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</si>
  <si>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</si>
  <si>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</si>
  <si>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</si>
  <si>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</si>
  <si>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</si>
  <si>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</si>
  <si>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</si>
  <si>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</si>
  <si>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</si>
  <si>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</si>
  <si>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</si>
  <si>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</si>
  <si>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</si>
  <si>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</si>
  <si>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</si>
  <si>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</si>
  <si>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</si>
  <si>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</si>
  <si>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</si>
  <si>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</si>
  <si>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</si>
  <si>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</si>
  <si>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</si>
  <si>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</si>
  <si>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</si>
  <si>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</si>
  <si>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</si>
  <si>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2016</t>
  </si>
  <si>
    <t>Actual expenditure Provincial Department by 31 December 2016</t>
  </si>
  <si>
    <t>Actual expenditure Provincial Department by 31 March 2017</t>
  </si>
  <si>
    <t>Actual expenditure Provincial Department by 30 June 2017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</si>
  <si>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</si>
  <si>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</si>
  <si>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</si>
  <si>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</si>
  <si>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</si>
  <si>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</si>
  <si>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</si>
  <si>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</si>
  <si>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</si>
  <si>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</si>
  <si>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</si>
  <si>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</si>
  <si>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</si>
  <si>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</si>
  <si>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</si>
  <si>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</si>
  <si>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</si>
  <si>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</si>
  <si>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</si>
  <si>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</si>
  <si>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</si>
  <si>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</si>
  <si>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</si>
  <si>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</si>
  <si>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</si>
  <si>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</si>
  <si>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ALL PROVINCES</t>
  </si>
  <si>
    <t>AGGREGATED INFORMATION FOR EASTERN CAPE</t>
  </si>
  <si>
    <t>AGGREGATED INFORMATION FOR FREE STATE</t>
  </si>
  <si>
    <t>AGGREGATED INFORMAION FOR GAUTENG</t>
  </si>
  <si>
    <t>AGGREGATED INFORMATION FOR KWAZULU-NATAL</t>
  </si>
  <si>
    <t>AGGREGATED INFORMATION FOR LIMPOPO</t>
  </si>
  <si>
    <t>AGGREGATED INFORMATION FOR MPUMALANGA</t>
  </si>
  <si>
    <t>AGGREGATED INFORMATION FOR NORTH WEST</t>
  </si>
  <si>
    <t>AGGREGATED INFORMATION FOR NORTHERN CAPE</t>
  </si>
  <si>
    <t>AGGREGATED INFORMATION FOR WESTERN CAPE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</si>
</sst>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165" fontId="6" fillId="0" borderId="18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shrinkToFit="1"/>
    </xf>
    <xf numFmtId="0" fontId="7" fillId="0" borderId="16" xfId="0" applyFont="1" applyBorder="1" applyAlignment="1">
      <alignment wrapText="1"/>
    </xf>
    <xf numFmtId="166" fontId="7" fillId="0" borderId="17" xfId="0" applyNumberFormat="1" applyFont="1" applyBorder="1" applyAlignment="1">
      <alignment wrapText="1"/>
    </xf>
    <xf numFmtId="166" fontId="7" fillId="0" borderId="18" xfId="0" applyNumberFormat="1" applyFont="1" applyBorder="1" applyAlignment="1">
      <alignment wrapText="1"/>
    </xf>
    <xf numFmtId="166" fontId="7" fillId="0" borderId="19" xfId="0" applyNumberFormat="1" applyFont="1" applyBorder="1" applyAlignment="1">
      <alignment wrapText="1"/>
    </xf>
    <xf numFmtId="165" fontId="7" fillId="0" borderId="18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 shrinkToFit="1"/>
    </xf>
    <xf numFmtId="166" fontId="6" fillId="0" borderId="17" xfId="0" applyNumberFormat="1" applyFont="1" applyBorder="1" applyAlignment="1">
      <alignment wrapText="1"/>
    </xf>
    <xf numFmtId="166" fontId="6" fillId="0" borderId="18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26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5" fontId="6" fillId="0" borderId="27" xfId="0" applyNumberFormat="1" applyFont="1" applyBorder="1" applyAlignment="1">
      <alignment shrinkToFit="1"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67" fontId="8" fillId="33" borderId="29" xfId="0" applyNumberFormat="1" applyFont="1" applyFill="1" applyBorder="1" applyAlignment="1" applyProtection="1">
      <alignment horizontal="right"/>
      <protection/>
    </xf>
    <xf numFmtId="167" fontId="8" fillId="33" borderId="30" xfId="0" applyNumberFormat="1" applyFont="1" applyFill="1" applyBorder="1" applyAlignment="1" applyProtection="1">
      <alignment horizontal="right"/>
      <protection/>
    </xf>
    <xf numFmtId="167" fontId="8" fillId="33" borderId="31" xfId="0" applyNumberFormat="1" applyFont="1" applyFill="1" applyBorder="1" applyAlignment="1" applyProtection="1">
      <alignment horizontal="right"/>
      <protection/>
    </xf>
    <xf numFmtId="0" fontId="9" fillId="0" borderId="17" xfId="0" applyNumberFormat="1" applyFont="1" applyFill="1" applyBorder="1" applyAlignment="1" applyProtection="1">
      <alignment horizontal="left" indent="1"/>
      <protection/>
    </xf>
    <xf numFmtId="167" fontId="9" fillId="0" borderId="16" xfId="0" applyNumberFormat="1" applyFont="1" applyFill="1" applyBorder="1" applyAlignment="1" applyProtection="1">
      <alignment horizontal="right"/>
      <protection/>
    </xf>
    <xf numFmtId="167" fontId="9" fillId="0" borderId="10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center" vertical="center"/>
      <protection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167" fontId="8" fillId="0" borderId="34" xfId="0" applyNumberFormat="1" applyFont="1" applyFill="1" applyBorder="1" applyAlignment="1" applyProtection="1">
      <alignment horizontal="center" vertical="center"/>
      <protection/>
    </xf>
    <xf numFmtId="167" fontId="8" fillId="0" borderId="13" xfId="0" applyNumberFormat="1" applyFont="1" applyFill="1" applyBorder="1" applyAlignment="1" applyProtection="1">
      <alignment horizontal="center" vertical="center"/>
      <protection/>
    </xf>
    <xf numFmtId="168" fontId="8" fillId="0" borderId="35" xfId="0" applyNumberFormat="1" applyFont="1" applyFill="1" applyBorder="1" applyAlignment="1" applyProtection="1">
      <alignment horizontal="left" vertical="top" wrapText="1"/>
      <protection/>
    </xf>
    <xf numFmtId="167" fontId="8" fillId="0" borderId="35" xfId="0" applyNumberFormat="1" applyFont="1" applyFill="1" applyBorder="1" applyAlignment="1" applyProtection="1">
      <alignment horizontal="center" vertical="top" wrapText="1"/>
      <protection/>
    </xf>
    <xf numFmtId="168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6" xfId="0" applyNumberFormat="1" applyFont="1" applyFill="1" applyBorder="1" applyAlignment="1" applyProtection="1">
      <alignment horizontal="center" vertical="top" wrapText="1"/>
      <protection/>
    </xf>
    <xf numFmtId="168" fontId="8" fillId="0" borderId="17" xfId="0" applyNumberFormat="1" applyFont="1" applyFill="1" applyBorder="1" applyAlignment="1" applyProtection="1">
      <alignment horizontal="center" vertical="top" wrapText="1"/>
      <protection/>
    </xf>
    <xf numFmtId="168" fontId="8" fillId="0" borderId="16" xfId="0" applyNumberFormat="1" applyFont="1" applyFill="1" applyBorder="1" applyAlignment="1" applyProtection="1">
      <alignment horizontal="center" vertical="top" wrapText="1"/>
      <protection/>
    </xf>
    <xf numFmtId="168" fontId="8" fillId="0" borderId="37" xfId="0" applyNumberFormat="1" applyFont="1" applyFill="1" applyBorder="1" applyAlignment="1" applyProtection="1">
      <alignment horizontal="left" vertical="top" wrapText="1"/>
      <protection/>
    </xf>
    <xf numFmtId="167" fontId="8" fillId="0" borderId="37" xfId="0" applyNumberFormat="1" applyFont="1" applyFill="1" applyBorder="1" applyAlignment="1" applyProtection="1">
      <alignment horizontal="center" vertical="top" wrapText="1"/>
      <protection/>
    </xf>
    <xf numFmtId="167" fontId="8" fillId="0" borderId="38" xfId="0" applyNumberFormat="1" applyFont="1" applyFill="1" applyBorder="1" applyAlignment="1" applyProtection="1">
      <alignment horizontal="center" vertical="top" wrapText="1"/>
      <protection/>
    </xf>
    <xf numFmtId="169" fontId="9" fillId="0" borderId="17" xfId="0" applyNumberFormat="1" applyFont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 horizontal="center" vertical="top" wrapText="1"/>
      <protection/>
    </xf>
    <xf numFmtId="166" fontId="8" fillId="0" borderId="16" xfId="0" applyNumberFormat="1" applyFont="1" applyFill="1" applyBorder="1" applyAlignment="1" applyProtection="1">
      <alignment horizontal="center" vertical="top" wrapText="1"/>
      <protection/>
    </xf>
    <xf numFmtId="167" fontId="8" fillId="0" borderId="17" xfId="0" applyNumberFormat="1" applyFont="1" applyFill="1" applyBorder="1" applyAlignment="1" applyProtection="1">
      <alignment horizontal="center" vertical="top" wrapText="1"/>
      <protection/>
    </xf>
    <xf numFmtId="167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40" xfId="0" applyNumberFormat="1" applyFont="1" applyFill="1" applyBorder="1" applyAlignment="1" applyProtection="1">
      <alignment horizontal="right"/>
      <protection/>
    </xf>
    <xf numFmtId="167" fontId="8" fillId="0" borderId="39" xfId="0" applyNumberFormat="1" applyFont="1" applyFill="1" applyBorder="1" applyAlignment="1" applyProtection="1">
      <alignment horizontal="right"/>
      <protection/>
    </xf>
    <xf numFmtId="167" fontId="8" fillId="0" borderId="40" xfId="0" applyNumberFormat="1" applyFont="1" applyFill="1" applyBorder="1" applyAlignment="1" applyProtection="1">
      <alignment horizontal="righ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166" fontId="8" fillId="0" borderId="21" xfId="0" applyNumberFormat="1" applyFont="1" applyFill="1" applyBorder="1" applyAlignment="1" applyProtection="1">
      <alignment horizontal="right"/>
      <protection/>
    </xf>
    <xf numFmtId="166" fontId="8" fillId="0" borderId="20" xfId="0" applyNumberFormat="1" applyFont="1" applyFill="1" applyBorder="1" applyAlignment="1" applyProtection="1">
      <alignment horizontal="right"/>
      <protection/>
    </xf>
    <xf numFmtId="167" fontId="8" fillId="0" borderId="21" xfId="0" applyNumberFormat="1" applyFont="1" applyFill="1" applyBorder="1" applyAlignment="1" applyProtection="1">
      <alignment horizontal="right"/>
      <protection/>
    </xf>
    <xf numFmtId="167" fontId="8" fillId="0" borderId="2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6" fontId="9" fillId="0" borderId="17" xfId="0" applyNumberFormat="1" applyFont="1" applyFill="1" applyBorder="1" applyAlignment="1" applyProtection="1">
      <alignment horizontal="right"/>
      <protection locked="0"/>
    </xf>
    <xf numFmtId="166" fontId="8" fillId="0" borderId="16" xfId="0" applyNumberFormat="1" applyFont="1" applyFill="1" applyBorder="1" applyAlignment="1" applyProtection="1">
      <alignment horizontal="right"/>
      <protection/>
    </xf>
    <xf numFmtId="167" fontId="8" fillId="0" borderId="17" xfId="0" applyNumberFormat="1" applyFont="1" applyFill="1" applyBorder="1" applyAlignment="1" applyProtection="1">
      <alignment horizontal="right"/>
      <protection/>
    </xf>
    <xf numFmtId="167" fontId="8" fillId="0" borderId="16" xfId="0" applyNumberFormat="1" applyFont="1" applyFill="1" applyBorder="1" applyAlignment="1" applyProtection="1">
      <alignment horizontal="right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66" fontId="8" fillId="0" borderId="25" xfId="0" applyNumberFormat="1" applyFont="1" applyFill="1" applyBorder="1" applyAlignment="1" applyProtection="1">
      <alignment horizontal="right"/>
      <protection/>
    </xf>
    <xf numFmtId="167" fontId="8" fillId="0" borderId="25" xfId="0" applyNumberFormat="1" applyFont="1" applyFill="1" applyBorder="1" applyAlignment="1" applyProtection="1">
      <alignment horizontal="right"/>
      <protection/>
    </xf>
    <xf numFmtId="165" fontId="8" fillId="0" borderId="24" xfId="57" applyNumberFormat="1" applyFont="1" applyFill="1" applyBorder="1" applyAlignment="1" applyProtection="1">
      <alignment horizontal="right"/>
      <protection/>
    </xf>
    <xf numFmtId="165" fontId="8" fillId="0" borderId="25" xfId="57" applyNumberFormat="1" applyFont="1" applyFill="1" applyBorder="1" applyAlignment="1" applyProtection="1">
      <alignment horizontal="right"/>
      <protection/>
    </xf>
    <xf numFmtId="0" fontId="8" fillId="0" borderId="35" xfId="0" applyNumberFormat="1" applyFont="1" applyFill="1" applyBorder="1" applyAlignment="1" applyProtection="1">
      <alignment horizontal="left" indent="1"/>
      <protection/>
    </xf>
    <xf numFmtId="166" fontId="8" fillId="0" borderId="35" xfId="0" applyNumberFormat="1" applyFont="1" applyFill="1" applyBorder="1" applyAlignment="1" applyProtection="1">
      <alignment horizontal="right"/>
      <protection/>
    </xf>
    <xf numFmtId="165" fontId="8" fillId="0" borderId="16" xfId="57" applyNumberFormat="1" applyFont="1" applyFill="1" applyBorder="1" applyAlignment="1" applyProtection="1">
      <alignment horizontal="right"/>
      <protection/>
    </xf>
    <xf numFmtId="165" fontId="8" fillId="0" borderId="17" xfId="57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 indent="1"/>
      <protection/>
    </xf>
    <xf numFmtId="0" fontId="8" fillId="0" borderId="37" xfId="0" applyNumberFormat="1" applyFont="1" applyFill="1" applyBorder="1" applyAlignment="1" applyProtection="1">
      <alignment horizontal="left" indent="1"/>
      <protection/>
    </xf>
    <xf numFmtId="166" fontId="8" fillId="0" borderId="37" xfId="0" applyNumberFormat="1" applyFont="1" applyFill="1" applyBorder="1" applyAlignment="1" applyProtection="1">
      <alignment horizontal="right"/>
      <protection/>
    </xf>
    <xf numFmtId="166" fontId="8" fillId="0" borderId="38" xfId="0" applyNumberFormat="1" applyFont="1" applyFill="1" applyBorder="1" applyAlignment="1" applyProtection="1">
      <alignment horizontal="right"/>
      <protection/>
    </xf>
    <xf numFmtId="165" fontId="8" fillId="0" borderId="38" xfId="57" applyNumberFormat="1" applyFont="1" applyFill="1" applyBorder="1" applyAlignment="1" applyProtection="1">
      <alignment horizontal="right"/>
      <protection/>
    </xf>
    <xf numFmtId="165" fontId="8" fillId="0" borderId="37" xfId="57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Continuous" vertical="justify"/>
      <protection/>
    </xf>
    <xf numFmtId="166" fontId="8" fillId="0" borderId="13" xfId="0" applyNumberFormat="1" applyFont="1" applyFill="1" applyBorder="1" applyAlignment="1" applyProtection="1">
      <alignment horizontal="right"/>
      <protection/>
    </xf>
    <xf numFmtId="166" fontId="8" fillId="0" borderId="12" xfId="0" applyNumberFormat="1" applyFont="1" applyFill="1" applyBorder="1" applyAlignment="1" applyProtection="1">
      <alignment horizontal="right"/>
      <protection/>
    </xf>
    <xf numFmtId="10" fontId="8" fillId="0" borderId="12" xfId="57" applyNumberFormat="1" applyFont="1" applyFill="1" applyBorder="1" applyAlignment="1" applyProtection="1">
      <alignment horizontal="right"/>
      <protection/>
    </xf>
    <xf numFmtId="10" fontId="8" fillId="0" borderId="13" xfId="57" applyNumberFormat="1" applyFont="1" applyFill="1" applyBorder="1" applyAlignment="1" applyProtection="1">
      <alignment horizontal="right"/>
      <protection/>
    </xf>
    <xf numFmtId="0" fontId="8" fillId="34" borderId="17" xfId="0" applyNumberFormat="1" applyFont="1" applyFill="1" applyBorder="1" applyAlignment="1" applyProtection="1">
      <alignment horizontal="left" indent="1"/>
      <protection locked="0"/>
    </xf>
    <xf numFmtId="166" fontId="9" fillId="34" borderId="17" xfId="0" applyNumberFormat="1" applyFont="1" applyFill="1" applyBorder="1" applyAlignment="1" applyProtection="1">
      <alignment horizontal="right"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34" borderId="16" xfId="0" applyNumberFormat="1" applyFont="1" applyFill="1" applyBorder="1" applyAlignment="1" applyProtection="1">
      <alignment horizontal="right"/>
      <protection locked="0"/>
    </xf>
    <xf numFmtId="10" fontId="8" fillId="0" borderId="16" xfId="57" applyNumberFormat="1" applyFont="1" applyFill="1" applyBorder="1" applyAlignment="1" applyProtection="1">
      <alignment horizontal="right"/>
      <protection/>
    </xf>
    <xf numFmtId="10" fontId="8" fillId="0" borderId="17" xfId="57" applyNumberFormat="1" applyFont="1" applyFill="1" applyBorder="1" applyAlignment="1" applyProtection="1">
      <alignment horizontal="right"/>
      <protection/>
    </xf>
    <xf numFmtId="0" fontId="8" fillId="0" borderId="37" xfId="0" applyNumberFormat="1" applyFont="1" applyFill="1" applyBorder="1" applyAlignment="1" applyProtection="1">
      <alignment/>
      <protection/>
    </xf>
    <xf numFmtId="166" fontId="8" fillId="0" borderId="38" xfId="0" applyNumberFormat="1" applyFont="1" applyFill="1" applyBorder="1" applyAlignment="1" applyProtection="1">
      <alignment/>
      <protection/>
    </xf>
    <xf numFmtId="166" fontId="8" fillId="0" borderId="37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166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0" fontId="8" fillId="0" borderId="0" xfId="57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68" fontId="1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165" fontId="6" fillId="0" borderId="18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shrinkToFit="1"/>
    </xf>
    <xf numFmtId="0" fontId="12" fillId="0" borderId="16" xfId="0" applyFont="1" applyBorder="1" applyAlignment="1">
      <alignment wrapText="1"/>
    </xf>
    <xf numFmtId="166" fontId="12" fillId="0" borderId="17" xfId="0" applyNumberFormat="1" applyFont="1" applyBorder="1" applyAlignment="1">
      <alignment wrapText="1"/>
    </xf>
    <xf numFmtId="166" fontId="12" fillId="0" borderId="18" xfId="0" applyNumberFormat="1" applyFont="1" applyBorder="1" applyAlignment="1">
      <alignment wrapText="1"/>
    </xf>
    <xf numFmtId="166" fontId="12" fillId="0" borderId="19" xfId="0" applyNumberFormat="1" applyFont="1" applyBorder="1" applyAlignment="1">
      <alignment wrapText="1"/>
    </xf>
    <xf numFmtId="165" fontId="12" fillId="0" borderId="18" xfId="0" applyNumberFormat="1" applyFont="1" applyBorder="1" applyAlignment="1">
      <alignment wrapText="1"/>
    </xf>
    <xf numFmtId="165" fontId="12" fillId="0" borderId="19" xfId="0" applyNumberFormat="1" applyFont="1" applyBorder="1" applyAlignment="1">
      <alignment wrapText="1"/>
    </xf>
    <xf numFmtId="165" fontId="12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 shrinkToFit="1"/>
    </xf>
    <xf numFmtId="166" fontId="6" fillId="0" borderId="17" xfId="0" applyNumberFormat="1" applyFont="1" applyBorder="1" applyAlignment="1">
      <alignment wrapText="1"/>
    </xf>
    <xf numFmtId="166" fontId="6" fillId="0" borderId="18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26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27" xfId="0" applyNumberFormat="1" applyFont="1" applyBorder="1" applyAlignment="1">
      <alignment shrinkToFi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465264000</v>
      </c>
      <c r="C10" s="146">
        <v>0</v>
      </c>
      <c r="D10" s="146"/>
      <c r="E10" s="146">
        <f aca="true" t="shared" si="0" ref="E10:E15">$B10+$C10+$D10</f>
        <v>465264000</v>
      </c>
      <c r="F10" s="147">
        <v>465264000</v>
      </c>
      <c r="G10" s="148">
        <v>465264000</v>
      </c>
      <c r="H10" s="147">
        <v>83000000</v>
      </c>
      <c r="I10" s="148">
        <v>80529269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83000000</v>
      </c>
      <c r="Q10" s="148">
        <f aca="true" t="shared" si="2" ref="Q10:Q15">$I10+$K10+$M10+$O10</f>
        <v>80529269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17.839334227449363</v>
      </c>
      <c r="U10" s="151">
        <f>IF($E10=0,0,($Q10/$E10)*100)</f>
        <v>17.30829572027924</v>
      </c>
      <c r="V10" s="147"/>
      <c r="W10" s="148"/>
    </row>
    <row r="11" spans="1:23" ht="12.75" customHeight="1">
      <c r="A11" s="145" t="s">
        <v>35</v>
      </c>
      <c r="B11" s="146">
        <v>130471000</v>
      </c>
      <c r="C11" s="146">
        <v>0</v>
      </c>
      <c r="D11" s="146"/>
      <c r="E11" s="146">
        <f t="shared" si="0"/>
        <v>130471000</v>
      </c>
      <c r="F11" s="147">
        <v>58830000</v>
      </c>
      <c r="G11" s="148">
        <v>58830000</v>
      </c>
      <c r="H11" s="147">
        <v>19279000</v>
      </c>
      <c r="I11" s="148">
        <v>11841796</v>
      </c>
      <c r="J11" s="147"/>
      <c r="K11" s="148"/>
      <c r="L11" s="147"/>
      <c r="M11" s="148"/>
      <c r="N11" s="147"/>
      <c r="O11" s="148"/>
      <c r="P11" s="147">
        <f t="shared" si="1"/>
        <v>19279000</v>
      </c>
      <c r="Q11" s="148">
        <f t="shared" si="2"/>
        <v>11841796</v>
      </c>
      <c r="R11" s="149">
        <f t="shared" si="3"/>
        <v>0</v>
      </c>
      <c r="S11" s="150">
        <f t="shared" si="4"/>
        <v>0</v>
      </c>
      <c r="T11" s="149">
        <f>IF($E11=0,0,($P11/$E11)*100)</f>
        <v>14.776463735236185</v>
      </c>
      <c r="U11" s="151">
        <f>IF($E11=0,0,($Q11/$E11)*100)</f>
        <v>9.076190111212453</v>
      </c>
      <c r="V11" s="147"/>
      <c r="W11" s="148"/>
    </row>
    <row r="12" spans="1:23" ht="12.75" customHeight="1">
      <c r="A12" s="145" t="s">
        <v>36</v>
      </c>
      <c r="B12" s="146">
        <v>266805000</v>
      </c>
      <c r="C12" s="146">
        <v>0</v>
      </c>
      <c r="D12" s="146"/>
      <c r="E12" s="146">
        <f t="shared" si="0"/>
        <v>266805000</v>
      </c>
      <c r="F12" s="147">
        <v>0</v>
      </c>
      <c r="G12" s="148">
        <v>0</v>
      </c>
      <c r="H12" s="147">
        <v>0</v>
      </c>
      <c r="I12" s="148">
        <v>14489052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14489052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5.4305773879799855</v>
      </c>
      <c r="V12" s="147"/>
      <c r="W12" s="148"/>
    </row>
    <row r="13" spans="1:23" ht="12.75" customHeight="1">
      <c r="A13" s="145" t="s">
        <v>37</v>
      </c>
      <c r="B13" s="146">
        <v>624000000</v>
      </c>
      <c r="C13" s="146">
        <v>0</v>
      </c>
      <c r="D13" s="146"/>
      <c r="E13" s="146">
        <f t="shared" si="0"/>
        <v>624000000</v>
      </c>
      <c r="F13" s="147">
        <v>280522000</v>
      </c>
      <c r="G13" s="148">
        <v>234601000</v>
      </c>
      <c r="H13" s="147">
        <v>70745000</v>
      </c>
      <c r="I13" s="148">
        <v>42176926</v>
      </c>
      <c r="J13" s="147"/>
      <c r="K13" s="148"/>
      <c r="L13" s="147"/>
      <c r="M13" s="148"/>
      <c r="N13" s="147"/>
      <c r="O13" s="148"/>
      <c r="P13" s="147">
        <f t="shared" si="1"/>
        <v>70745000</v>
      </c>
      <c r="Q13" s="148">
        <f t="shared" si="2"/>
        <v>42176926</v>
      </c>
      <c r="R13" s="149">
        <f t="shared" si="3"/>
        <v>0</v>
      </c>
      <c r="S13" s="150">
        <f t="shared" si="4"/>
        <v>0</v>
      </c>
      <c r="T13" s="149">
        <f>IF($E13=0,0,($P13/$E13)*100)</f>
        <v>11.337339743589743</v>
      </c>
      <c r="U13" s="151">
        <f>IF($E13=0,0,($Q13/$E13)*100)</f>
        <v>6.759122756410256</v>
      </c>
      <c r="V13" s="147"/>
      <c r="W13" s="148"/>
    </row>
    <row r="14" spans="1:23" ht="12.75" customHeight="1">
      <c r="A14" s="145" t="s">
        <v>38</v>
      </c>
      <c r="B14" s="146">
        <v>22209000</v>
      </c>
      <c r="C14" s="146">
        <v>0</v>
      </c>
      <c r="D14" s="146"/>
      <c r="E14" s="146">
        <f t="shared" si="0"/>
        <v>22209000</v>
      </c>
      <c r="F14" s="147">
        <v>13184000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1508749000</v>
      </c>
      <c r="C15" s="153">
        <f>SUM(C9:C14)</f>
        <v>0</v>
      </c>
      <c r="D15" s="153"/>
      <c r="E15" s="153">
        <f t="shared" si="0"/>
        <v>1508749000</v>
      </c>
      <c r="F15" s="154">
        <f aca="true" t="shared" si="5" ref="F15:O15">SUM(F9:F14)</f>
        <v>817800000</v>
      </c>
      <c r="G15" s="155">
        <f t="shared" si="5"/>
        <v>758695000</v>
      </c>
      <c r="H15" s="154">
        <f t="shared" si="5"/>
        <v>173024000</v>
      </c>
      <c r="I15" s="155">
        <f t="shared" si="5"/>
        <v>149037043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173024000</v>
      </c>
      <c r="Q15" s="155">
        <f t="shared" si="2"/>
        <v>149037043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11.639377346051907</v>
      </c>
      <c r="U15" s="158">
        <f>IF(SUM($E9:$E13)=0,0,(Q15/SUM($E9:$E13))*100)</f>
        <v>10.02576741964562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10695370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10695370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84349000</v>
      </c>
      <c r="C18" s="146">
        <v>0</v>
      </c>
      <c r="D18" s="146"/>
      <c r="E18" s="146">
        <f t="shared" si="6"/>
        <v>84349000</v>
      </c>
      <c r="F18" s="147">
        <v>6510000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140000000</v>
      </c>
      <c r="C20" s="146">
        <v>0</v>
      </c>
      <c r="D20" s="146"/>
      <c r="E20" s="146">
        <f t="shared" si="6"/>
        <v>140000000</v>
      </c>
      <c r="F20" s="147">
        <v>140000000</v>
      </c>
      <c r="G20" s="148">
        <v>117095000</v>
      </c>
      <c r="H20" s="147">
        <v>15336000</v>
      </c>
      <c r="I20" s="148">
        <v>8107188</v>
      </c>
      <c r="J20" s="147"/>
      <c r="K20" s="148"/>
      <c r="L20" s="147"/>
      <c r="M20" s="148"/>
      <c r="N20" s="147"/>
      <c r="O20" s="148"/>
      <c r="P20" s="147">
        <f t="shared" si="7"/>
        <v>15336000</v>
      </c>
      <c r="Q20" s="148">
        <f t="shared" si="8"/>
        <v>8107188</v>
      </c>
      <c r="R20" s="149">
        <f t="shared" si="9"/>
        <v>0</v>
      </c>
      <c r="S20" s="150">
        <f t="shared" si="10"/>
        <v>0</v>
      </c>
      <c r="T20" s="149">
        <f>IF($E20=0,0,($P20/$E20)*100)</f>
        <v>10.954285714285714</v>
      </c>
      <c r="U20" s="151">
        <f>IF($E20=0,0,($Q20/$E20)*100)</f>
        <v>5.790848571428572</v>
      </c>
      <c r="V20" s="147"/>
      <c r="W20" s="148"/>
    </row>
    <row r="21" spans="1:23" ht="12.75" customHeight="1">
      <c r="A21" s="145" t="s">
        <v>45</v>
      </c>
      <c r="B21" s="146">
        <v>297422000</v>
      </c>
      <c r="C21" s="146">
        <v>0</v>
      </c>
      <c r="D21" s="146"/>
      <c r="E21" s="146">
        <f t="shared" si="6"/>
        <v>297422000</v>
      </c>
      <c r="F21" s="147">
        <v>0</v>
      </c>
      <c r="G21" s="148">
        <v>0</v>
      </c>
      <c r="H21" s="147">
        <v>0</v>
      </c>
      <c r="I21" s="148">
        <v>5247344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5247344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1.7642756756393274</v>
      </c>
      <c r="V21" s="147"/>
      <c r="W21" s="148"/>
    </row>
    <row r="22" spans="1:23" ht="12.75" customHeight="1">
      <c r="A22" s="152" t="s">
        <v>39</v>
      </c>
      <c r="B22" s="153">
        <f>SUM(B17:B21)</f>
        <v>521771000</v>
      </c>
      <c r="C22" s="153">
        <f>SUM(C17:C21)</f>
        <v>0</v>
      </c>
      <c r="D22" s="153"/>
      <c r="E22" s="153">
        <f t="shared" si="6"/>
        <v>521771000</v>
      </c>
      <c r="F22" s="154">
        <f aca="true" t="shared" si="11" ref="F22:O22">SUM(F17:F21)</f>
        <v>146510000</v>
      </c>
      <c r="G22" s="155">
        <f t="shared" si="11"/>
        <v>117095000</v>
      </c>
      <c r="H22" s="154">
        <f t="shared" si="11"/>
        <v>15336000</v>
      </c>
      <c r="I22" s="155">
        <f t="shared" si="11"/>
        <v>24049902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15336000</v>
      </c>
      <c r="Q22" s="155">
        <f t="shared" si="8"/>
        <v>24049902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3.505996497661297</v>
      </c>
      <c r="U22" s="158">
        <f>IF(($E22-$E18)=0,0,($Q22/($E22-$E18))*100)</f>
        <v>5.49810068995158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5592691000</v>
      </c>
      <c r="C26" s="146">
        <v>0</v>
      </c>
      <c r="D26" s="146"/>
      <c r="E26" s="146">
        <f>$B26+$C26+$D26</f>
        <v>5592691000</v>
      </c>
      <c r="F26" s="147">
        <v>1383183000</v>
      </c>
      <c r="G26" s="148">
        <v>1383183000</v>
      </c>
      <c r="H26" s="147">
        <v>716486000</v>
      </c>
      <c r="I26" s="148">
        <v>692221108</v>
      </c>
      <c r="J26" s="147"/>
      <c r="K26" s="148"/>
      <c r="L26" s="147"/>
      <c r="M26" s="148"/>
      <c r="N26" s="147"/>
      <c r="O26" s="148"/>
      <c r="P26" s="147">
        <f>$H26+$J26+$L26+$N26</f>
        <v>716486000</v>
      </c>
      <c r="Q26" s="148">
        <f>$I26+$K26+$M26+$O26</f>
        <v>692221108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12.811113648152562</v>
      </c>
      <c r="U26" s="151">
        <f>IF($E26=0,0,($Q26/$E26)*100)</f>
        <v>12.37724573018606</v>
      </c>
      <c r="V26" s="147"/>
      <c r="W26" s="148"/>
    </row>
    <row r="27" spans="1:23" ht="12.75" customHeight="1">
      <c r="A27" s="145" t="s">
        <v>50</v>
      </c>
      <c r="B27" s="146">
        <v>101514000</v>
      </c>
      <c r="C27" s="146">
        <v>0</v>
      </c>
      <c r="D27" s="146"/>
      <c r="E27" s="146">
        <f>$B27+$C27+$D27</f>
        <v>101514000</v>
      </c>
      <c r="F27" s="147">
        <v>53037000</v>
      </c>
      <c r="G27" s="148">
        <v>9987000</v>
      </c>
      <c r="H27" s="147">
        <v>4882000</v>
      </c>
      <c r="I27" s="148">
        <v>5060018</v>
      </c>
      <c r="J27" s="147"/>
      <c r="K27" s="148"/>
      <c r="L27" s="147"/>
      <c r="M27" s="148"/>
      <c r="N27" s="147"/>
      <c r="O27" s="148"/>
      <c r="P27" s="147">
        <f>$H27+$J27+$L27+$N27</f>
        <v>4882000</v>
      </c>
      <c r="Q27" s="148">
        <f>$I27+$K27+$M27+$O27</f>
        <v>5060018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4.809188880351479</v>
      </c>
      <c r="U27" s="151">
        <f>IF($E27=0,0,($Q27/$E27)*100)</f>
        <v>4.984551884469137</v>
      </c>
      <c r="V27" s="147"/>
      <c r="W27" s="148"/>
    </row>
    <row r="28" spans="1:23" ht="12.75" customHeight="1">
      <c r="A28" s="152" t="s">
        <v>39</v>
      </c>
      <c r="B28" s="153">
        <f>SUM(B24:B27)</f>
        <v>5694205000</v>
      </c>
      <c r="C28" s="153">
        <f>SUM(C24:C27)</f>
        <v>0</v>
      </c>
      <c r="D28" s="153"/>
      <c r="E28" s="153">
        <f>$B28+$C28+$D28</f>
        <v>5694205000</v>
      </c>
      <c r="F28" s="154">
        <f aca="true" t="shared" si="12" ref="F28:O28">SUM(F24:F27)</f>
        <v>1436220000</v>
      </c>
      <c r="G28" s="155">
        <f t="shared" si="12"/>
        <v>1393170000</v>
      </c>
      <c r="H28" s="154">
        <f t="shared" si="12"/>
        <v>721368000</v>
      </c>
      <c r="I28" s="155">
        <f t="shared" si="12"/>
        <v>697281126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721368000</v>
      </c>
      <c r="Q28" s="155">
        <f>$I28+$K28+$M28+$O28</f>
        <v>697281126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12.668458546891092</v>
      </c>
      <c r="U28" s="158">
        <f>IF($E28=0,0,($Q28/$E28)*100)</f>
        <v>12.24545175314201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663991000</v>
      </c>
      <c r="C30" s="146">
        <v>0</v>
      </c>
      <c r="D30" s="146"/>
      <c r="E30" s="146">
        <f>$B30+$C30+$D30</f>
        <v>663991000</v>
      </c>
      <c r="F30" s="147">
        <v>166017000</v>
      </c>
      <c r="G30" s="148">
        <v>163775000</v>
      </c>
      <c r="H30" s="147">
        <v>109095000</v>
      </c>
      <c r="I30" s="148">
        <v>154086847</v>
      </c>
      <c r="J30" s="147"/>
      <c r="K30" s="148"/>
      <c r="L30" s="147"/>
      <c r="M30" s="148"/>
      <c r="N30" s="147"/>
      <c r="O30" s="148"/>
      <c r="P30" s="147">
        <f>$H30+$J30+$L30+$N30</f>
        <v>109095000</v>
      </c>
      <c r="Q30" s="148">
        <f>$I30+$K30+$M30+$O30</f>
        <v>154086847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16.43019257791145</v>
      </c>
      <c r="U30" s="151">
        <f>IF($E30=0,0,($Q30/$E30)*100)</f>
        <v>23.20616499320021</v>
      </c>
      <c r="V30" s="147"/>
      <c r="W30" s="148"/>
    </row>
    <row r="31" spans="1:23" ht="12.75" customHeight="1">
      <c r="A31" s="152" t="s">
        <v>39</v>
      </c>
      <c r="B31" s="153">
        <f>B30</f>
        <v>663991000</v>
      </c>
      <c r="C31" s="153">
        <f>C30</f>
        <v>0</v>
      </c>
      <c r="D31" s="153"/>
      <c r="E31" s="153">
        <f>$B31+$C31+$D31</f>
        <v>663991000</v>
      </c>
      <c r="F31" s="154">
        <f aca="true" t="shared" si="13" ref="F31:O31">F30</f>
        <v>166017000</v>
      </c>
      <c r="G31" s="155">
        <f t="shared" si="13"/>
        <v>163775000</v>
      </c>
      <c r="H31" s="154">
        <f t="shared" si="13"/>
        <v>109095000</v>
      </c>
      <c r="I31" s="155">
        <f t="shared" si="13"/>
        <v>154086847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109095000</v>
      </c>
      <c r="Q31" s="155">
        <f>$I31+$K31+$M31+$O31</f>
        <v>154086847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16.43019257791145</v>
      </c>
      <c r="U31" s="158">
        <f>IF($E31=0,0,($Q31/$E31)*100)</f>
        <v>23.20616499320021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1946246000</v>
      </c>
      <c r="C33" s="146">
        <v>0</v>
      </c>
      <c r="D33" s="146"/>
      <c r="E33" s="146">
        <f aca="true" t="shared" si="14" ref="E33:E38">$B33+$C33+$D33</f>
        <v>1946246000</v>
      </c>
      <c r="F33" s="147">
        <v>1056066000</v>
      </c>
      <c r="G33" s="148">
        <v>1003296000</v>
      </c>
      <c r="H33" s="147">
        <v>271291000</v>
      </c>
      <c r="I33" s="148">
        <v>381181396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271291000</v>
      </c>
      <c r="Q33" s="148">
        <f aca="true" t="shared" si="16" ref="Q33:Q38">$I33+$K33+$M33+$O33</f>
        <v>381181396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13.939193709325542</v>
      </c>
      <c r="U33" s="151">
        <f>IF($E33=0,0,($Q33/$E33)*100)</f>
        <v>19.585468435131016</v>
      </c>
      <c r="V33" s="147"/>
      <c r="W33" s="148"/>
    </row>
    <row r="34" spans="1:23" ht="12.75" customHeight="1">
      <c r="A34" s="145" t="s">
        <v>55</v>
      </c>
      <c r="B34" s="146">
        <v>3526334000</v>
      </c>
      <c r="C34" s="146">
        <v>0</v>
      </c>
      <c r="D34" s="146"/>
      <c r="E34" s="146">
        <f t="shared" si="14"/>
        <v>3526334000</v>
      </c>
      <c r="F34" s="147">
        <v>2535448000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185625000</v>
      </c>
      <c r="C36" s="146">
        <v>0</v>
      </c>
      <c r="D36" s="146"/>
      <c r="E36" s="146">
        <f t="shared" si="14"/>
        <v>185625000</v>
      </c>
      <c r="F36" s="147">
        <v>62000000</v>
      </c>
      <c r="G36" s="148">
        <v>0</v>
      </c>
      <c r="H36" s="147">
        <v>0</v>
      </c>
      <c r="I36" s="148">
        <v>20079137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20079137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10.817043501683502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5658205000</v>
      </c>
      <c r="C38" s="153">
        <f>SUM(C33:C37)</f>
        <v>0</v>
      </c>
      <c r="D38" s="153"/>
      <c r="E38" s="153">
        <f t="shared" si="14"/>
        <v>5658205000</v>
      </c>
      <c r="F38" s="154">
        <f aca="true" t="shared" si="19" ref="F38:O38">SUM(F33:F37)</f>
        <v>3653514000</v>
      </c>
      <c r="G38" s="155">
        <f t="shared" si="19"/>
        <v>1003296000</v>
      </c>
      <c r="H38" s="154">
        <f t="shared" si="19"/>
        <v>271291000</v>
      </c>
      <c r="I38" s="155">
        <f t="shared" si="19"/>
        <v>401260533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271291000</v>
      </c>
      <c r="Q38" s="155">
        <f t="shared" si="16"/>
        <v>401260533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12.725488549729322</v>
      </c>
      <c r="U38" s="158">
        <f>IF((+$E33+$E36)=0,0,(Q38/(+$E33+$E36))*100)</f>
        <v>18.821989369900898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1850000000</v>
      </c>
      <c r="C41" s="146">
        <v>0</v>
      </c>
      <c r="D41" s="146"/>
      <c r="E41" s="146">
        <f t="shared" si="20"/>
        <v>1850000000</v>
      </c>
      <c r="F41" s="147">
        <v>0</v>
      </c>
      <c r="G41" s="148">
        <v>0</v>
      </c>
      <c r="H41" s="147">
        <v>0</v>
      </c>
      <c r="I41" s="148">
        <v>280199199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280199199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15.145902648648649</v>
      </c>
      <c r="V41" s="147"/>
      <c r="W41" s="148"/>
    </row>
    <row r="42" spans="1:23" ht="12.75" customHeight="1">
      <c r="A42" s="145" t="s">
        <v>62</v>
      </c>
      <c r="B42" s="146">
        <v>3478829000</v>
      </c>
      <c r="C42" s="146">
        <v>0</v>
      </c>
      <c r="D42" s="146"/>
      <c r="E42" s="146">
        <f t="shared" si="20"/>
        <v>3478829000</v>
      </c>
      <c r="F42" s="147">
        <v>1656101000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289687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289687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10694284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10694284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350000000</v>
      </c>
      <c r="C48" s="146">
        <v>0</v>
      </c>
      <c r="D48" s="146"/>
      <c r="E48" s="146">
        <f t="shared" si="20"/>
        <v>350000000</v>
      </c>
      <c r="F48" s="147">
        <v>350000000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2844982000</v>
      </c>
      <c r="C49" s="146">
        <v>0</v>
      </c>
      <c r="D49" s="146"/>
      <c r="E49" s="146">
        <f t="shared" si="20"/>
        <v>2844982000</v>
      </c>
      <c r="F49" s="147">
        <v>891107000</v>
      </c>
      <c r="G49" s="148">
        <v>727134000</v>
      </c>
      <c r="H49" s="147">
        <v>231652000</v>
      </c>
      <c r="I49" s="148">
        <v>195315589</v>
      </c>
      <c r="J49" s="147"/>
      <c r="K49" s="148"/>
      <c r="L49" s="147"/>
      <c r="M49" s="148"/>
      <c r="N49" s="147"/>
      <c r="O49" s="148"/>
      <c r="P49" s="147">
        <f t="shared" si="21"/>
        <v>231652000</v>
      </c>
      <c r="Q49" s="148">
        <f t="shared" si="22"/>
        <v>195315589</v>
      </c>
      <c r="R49" s="149">
        <f t="shared" si="23"/>
        <v>0</v>
      </c>
      <c r="S49" s="150">
        <f t="shared" si="24"/>
        <v>0</v>
      </c>
      <c r="T49" s="149">
        <f t="shared" si="25"/>
        <v>8.142476824106444</v>
      </c>
      <c r="U49" s="151">
        <f t="shared" si="26"/>
        <v>6.865266247730214</v>
      </c>
      <c r="V49" s="147"/>
      <c r="W49" s="148"/>
    </row>
    <row r="50" spans="1:23" ht="12.75" customHeight="1">
      <c r="A50" s="145" t="s">
        <v>70</v>
      </c>
      <c r="B50" s="146">
        <v>311545000</v>
      </c>
      <c r="C50" s="146">
        <v>0</v>
      </c>
      <c r="D50" s="146"/>
      <c r="E50" s="146">
        <f t="shared" si="20"/>
        <v>311545000</v>
      </c>
      <c r="F50" s="147">
        <v>109041000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8835356000</v>
      </c>
      <c r="C51" s="153">
        <f>SUM(C40:C50)</f>
        <v>0</v>
      </c>
      <c r="D51" s="153"/>
      <c r="E51" s="153">
        <f t="shared" si="20"/>
        <v>8835356000</v>
      </c>
      <c r="F51" s="154">
        <f aca="true" t="shared" si="27" ref="F51:O51">SUM(F40:F50)</f>
        <v>3006249000</v>
      </c>
      <c r="G51" s="155">
        <f t="shared" si="27"/>
        <v>727134000</v>
      </c>
      <c r="H51" s="154">
        <f t="shared" si="27"/>
        <v>231652000</v>
      </c>
      <c r="I51" s="155">
        <f t="shared" si="27"/>
        <v>486498759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231652000</v>
      </c>
      <c r="Q51" s="155">
        <f t="shared" si="22"/>
        <v>486498759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4.934033825901782</v>
      </c>
      <c r="U51" s="158">
        <f>IF((+$E41+$E43+$E45+$E46+$E49)=0,0,(Q51/(+$E41+$E43+$E45+$E46+$E49))*100)</f>
        <v>10.362100621472031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22882277000</v>
      </c>
      <c r="C63" s="170">
        <f>SUM(C9:C14,C17:C21,C24:C27,C30,C33:C37,C40:C50,C53:C56,C59:C61)</f>
        <v>0</v>
      </c>
      <c r="D63" s="170"/>
      <c r="E63" s="170">
        <f>$B63+$C63+$D63</f>
        <v>22882277000</v>
      </c>
      <c r="F63" s="171">
        <f aca="true" t="shared" si="30" ref="F63:O63">SUM(F9:F14,F17:F21,F24:F27,F30,F33:F37,F40:F50,F53:F56,F59:F61)</f>
        <v>9226310000</v>
      </c>
      <c r="G63" s="172">
        <f t="shared" si="30"/>
        <v>4163165000</v>
      </c>
      <c r="H63" s="171">
        <f t="shared" si="30"/>
        <v>1521766000</v>
      </c>
      <c r="I63" s="172">
        <f t="shared" si="30"/>
        <v>1912214210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1521766000</v>
      </c>
      <c r="Q63" s="172">
        <f>$I63+$K63+$M63+$O63</f>
        <v>1912214210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10.071910067442536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12.656117663823263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14914028000</v>
      </c>
      <c r="C65" s="146">
        <v>0</v>
      </c>
      <c r="D65" s="146"/>
      <c r="E65" s="146">
        <f>$B65+$C65+$D65</f>
        <v>14914028000</v>
      </c>
      <c r="F65" s="147">
        <v>4974347000</v>
      </c>
      <c r="G65" s="148">
        <v>3948745000</v>
      </c>
      <c r="H65" s="147">
        <v>2750593000</v>
      </c>
      <c r="I65" s="148">
        <v>2762834527</v>
      </c>
      <c r="J65" s="147"/>
      <c r="K65" s="148"/>
      <c r="L65" s="147"/>
      <c r="M65" s="148"/>
      <c r="N65" s="147"/>
      <c r="O65" s="148"/>
      <c r="P65" s="147">
        <f>$H65+$J65+$L65+$N65</f>
        <v>2750593000</v>
      </c>
      <c r="Q65" s="148">
        <f>$I65+$K65+$M65+$O65</f>
        <v>2762834527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18.442992060897296</v>
      </c>
      <c r="U65" s="151">
        <f>IF($E65=0,0,($Q65/$E65)*100)</f>
        <v>18.525072683248283</v>
      </c>
      <c r="V65" s="147"/>
      <c r="W65" s="148"/>
    </row>
    <row r="66" spans="1:23" ht="12.75" customHeight="1">
      <c r="A66" s="162" t="s">
        <v>39</v>
      </c>
      <c r="B66" s="163">
        <f>B65</f>
        <v>14914028000</v>
      </c>
      <c r="C66" s="163">
        <f>C65</f>
        <v>0</v>
      </c>
      <c r="D66" s="163"/>
      <c r="E66" s="163">
        <f>$B66+$C66+$D66</f>
        <v>14914028000</v>
      </c>
      <c r="F66" s="164">
        <f aca="true" t="shared" si="31" ref="F66:O66">F65</f>
        <v>4974347000</v>
      </c>
      <c r="G66" s="165">
        <f t="shared" si="31"/>
        <v>3948745000</v>
      </c>
      <c r="H66" s="164">
        <f t="shared" si="31"/>
        <v>2750593000</v>
      </c>
      <c r="I66" s="165">
        <f t="shared" si="31"/>
        <v>2762834527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2750593000</v>
      </c>
      <c r="Q66" s="165">
        <f>$I66+$K66+$M66+$O66</f>
        <v>2762834527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18.442992060897296</v>
      </c>
      <c r="U66" s="168">
        <f>IF($E66=0,0,($Q66/$E66)*100)</f>
        <v>18.525072683248283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14914028000</v>
      </c>
      <c r="C67" s="170">
        <f>C65</f>
        <v>0</v>
      </c>
      <c r="D67" s="170"/>
      <c r="E67" s="170">
        <f>$B67+$C67+$D67</f>
        <v>14914028000</v>
      </c>
      <c r="F67" s="171">
        <f aca="true" t="shared" si="32" ref="F67:O67">F65</f>
        <v>4974347000</v>
      </c>
      <c r="G67" s="172">
        <f t="shared" si="32"/>
        <v>3948745000</v>
      </c>
      <c r="H67" s="171">
        <f t="shared" si="32"/>
        <v>2750593000</v>
      </c>
      <c r="I67" s="172">
        <f t="shared" si="32"/>
        <v>2762834527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2750593000</v>
      </c>
      <c r="Q67" s="172">
        <f>$I67+$K67+$M67+$O67</f>
        <v>2762834527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18.442992060897296</v>
      </c>
      <c r="U67" s="175">
        <f>IF($E67=0,0,($Q67/$E67)*100)</f>
        <v>18.525072683248283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37796305000</v>
      </c>
      <c r="C68" s="170">
        <f>SUM(C9:C14,C17:C21,C24:C27,C30,C33:C37,C40:C50,C53:C56,C59:C61,C65)</f>
        <v>0</v>
      </c>
      <c r="D68" s="170"/>
      <c r="E68" s="170">
        <f>$B68+$C68+$D68</f>
        <v>37796305000</v>
      </c>
      <c r="F68" s="171">
        <f aca="true" t="shared" si="33" ref="F68:O68">SUM(F9:F14,F17:F21,F24:F27,F30,F33:F37,F40:F50,F53:F56,F59:F61,F65)</f>
        <v>14200657000</v>
      </c>
      <c r="G68" s="172">
        <f t="shared" si="33"/>
        <v>8111910000</v>
      </c>
      <c r="H68" s="171">
        <f t="shared" si="33"/>
        <v>4272359000</v>
      </c>
      <c r="I68" s="172">
        <f t="shared" si="33"/>
        <v>4675048737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4272359000</v>
      </c>
      <c r="Q68" s="172">
        <f>$I68+$K68+$M68+$O68</f>
        <v>4675048737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14.230268294958414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15.57153736835235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5125184000</v>
      </c>
      <c r="C81" s="94">
        <f t="shared" si="35"/>
        <v>0</v>
      </c>
      <c r="D81" s="94">
        <f t="shared" si="35"/>
        <v>0</v>
      </c>
      <c r="E81" s="94">
        <f t="shared" si="35"/>
        <v>5125184000</v>
      </c>
      <c r="F81" s="94">
        <f t="shared" si="35"/>
        <v>0</v>
      </c>
      <c r="G81" s="94">
        <f t="shared" si="35"/>
        <v>0</v>
      </c>
      <c r="H81" s="94">
        <f t="shared" si="35"/>
        <v>2158753000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2158753000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42.1204975275034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330000</v>
      </c>
      <c r="C82" s="100">
        <v>0</v>
      </c>
      <c r="D82" s="100"/>
      <c r="E82" s="100">
        <f aca="true" t="shared" si="36" ref="E82:E90">$B82+$C82+$D82</f>
        <v>330000</v>
      </c>
      <c r="F82" s="100">
        <v>0</v>
      </c>
      <c r="G82" s="100">
        <v>0</v>
      </c>
      <c r="H82" s="100">
        <v>85000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85000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25.757575757575758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1305599000</v>
      </c>
      <c r="C83" s="88">
        <v>0</v>
      </c>
      <c r="D83" s="88"/>
      <c r="E83" s="88">
        <f t="shared" si="36"/>
        <v>1305599000</v>
      </c>
      <c r="F83" s="88">
        <v>0</v>
      </c>
      <c r="G83" s="88">
        <v>0</v>
      </c>
      <c r="H83" s="88">
        <v>525466000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525466000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40.2471202873164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1605651000</v>
      </c>
      <c r="C85" s="88">
        <v>0</v>
      </c>
      <c r="D85" s="88"/>
      <c r="E85" s="88">
        <f t="shared" si="36"/>
        <v>1605651000</v>
      </c>
      <c r="F85" s="88">
        <v>0</v>
      </c>
      <c r="G85" s="88">
        <v>0</v>
      </c>
      <c r="H85" s="88">
        <v>793992000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793992000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49.44984931345604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400000</v>
      </c>
      <c r="C86" s="88">
        <v>0</v>
      </c>
      <c r="D86" s="88"/>
      <c r="E86" s="88">
        <f t="shared" si="36"/>
        <v>400000</v>
      </c>
      <c r="F86" s="88">
        <v>0</v>
      </c>
      <c r="G86" s="88">
        <v>0</v>
      </c>
      <c r="H86" s="88">
        <v>208000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208000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52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690770000</v>
      </c>
      <c r="C87" s="88">
        <v>0</v>
      </c>
      <c r="D87" s="88"/>
      <c r="E87" s="88">
        <f t="shared" si="36"/>
        <v>690770000</v>
      </c>
      <c r="F87" s="88">
        <v>0</v>
      </c>
      <c r="G87" s="88">
        <v>0</v>
      </c>
      <c r="H87" s="88">
        <v>209308000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209308000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30.300678952473326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1315123000</v>
      </c>
      <c r="C88" s="88">
        <v>0</v>
      </c>
      <c r="D88" s="88"/>
      <c r="E88" s="88">
        <f t="shared" si="36"/>
        <v>1315123000</v>
      </c>
      <c r="F88" s="88">
        <v>0</v>
      </c>
      <c r="G88" s="88">
        <v>0</v>
      </c>
      <c r="H88" s="88">
        <v>470439000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470439000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35.771482971554754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39000</v>
      </c>
      <c r="C89" s="88">
        <v>0</v>
      </c>
      <c r="D89" s="88"/>
      <c r="E89" s="88">
        <f t="shared" si="36"/>
        <v>39000</v>
      </c>
      <c r="F89" s="88">
        <v>0</v>
      </c>
      <c r="G89" s="88">
        <v>0</v>
      </c>
      <c r="H89" s="88">
        <v>10000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10000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25.64102564102564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207272000</v>
      </c>
      <c r="C90" s="105">
        <v>0</v>
      </c>
      <c r="D90" s="105"/>
      <c r="E90" s="105">
        <f t="shared" si="36"/>
        <v>207272000</v>
      </c>
      <c r="F90" s="105">
        <v>0</v>
      </c>
      <c r="G90" s="105">
        <v>0</v>
      </c>
      <c r="H90" s="105">
        <v>159245000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159245000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76.82899764560578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5125184000</v>
      </c>
      <c r="C108" s="121">
        <f t="shared" si="49"/>
        <v>0</v>
      </c>
      <c r="D108" s="121">
        <f t="shared" si="49"/>
        <v>0</v>
      </c>
      <c r="E108" s="121">
        <f t="shared" si="49"/>
        <v>5125184000</v>
      </c>
      <c r="F108" s="121">
        <f t="shared" si="49"/>
        <v>0</v>
      </c>
      <c r="G108" s="121">
        <f t="shared" si="49"/>
        <v>0</v>
      </c>
      <c r="H108" s="121">
        <f t="shared" si="49"/>
        <v>2158753000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2158753000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0.42120497527503403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5125184000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5125184000</v>
      </c>
      <c r="F109" s="124">
        <f t="shared" si="50"/>
        <v>0</v>
      </c>
      <c r="G109" s="124">
        <f t="shared" si="50"/>
        <v>0</v>
      </c>
      <c r="H109" s="124">
        <f t="shared" si="50"/>
        <v>2158753000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2158753000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0.42120497527503403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43885000</v>
      </c>
      <c r="C10" s="146">
        <v>0</v>
      </c>
      <c r="D10" s="146"/>
      <c r="E10" s="146">
        <f aca="true" t="shared" si="0" ref="E10:E15">$B10+$C10+$D10</f>
        <v>43885000</v>
      </c>
      <c r="F10" s="147">
        <v>43885000</v>
      </c>
      <c r="G10" s="148">
        <v>43885000</v>
      </c>
      <c r="H10" s="147">
        <v>11191000</v>
      </c>
      <c r="I10" s="148">
        <v>9496981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11191000</v>
      </c>
      <c r="Q10" s="148">
        <f aca="true" t="shared" si="2" ref="Q10:Q15">$I10+$K10+$M10+$O10</f>
        <v>9496981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25.500740571949414</v>
      </c>
      <c r="U10" s="151">
        <f>IF($E10=0,0,($Q10/$E10)*100)</f>
        <v>21.64060840833998</v>
      </c>
      <c r="V10" s="147"/>
      <c r="W10" s="148"/>
    </row>
    <row r="11" spans="1:23" ht="12.75" customHeight="1">
      <c r="A11" s="145" t="s">
        <v>35</v>
      </c>
      <c r="B11" s="146">
        <v>13116000</v>
      </c>
      <c r="C11" s="146">
        <v>0</v>
      </c>
      <c r="D11" s="146"/>
      <c r="E11" s="146">
        <f t="shared" si="0"/>
        <v>13116000</v>
      </c>
      <c r="F11" s="147">
        <v>6216000</v>
      </c>
      <c r="G11" s="148">
        <v>6216000</v>
      </c>
      <c r="H11" s="147">
        <v>2042000</v>
      </c>
      <c r="I11" s="148">
        <v>2055072</v>
      </c>
      <c r="J11" s="147"/>
      <c r="K11" s="148"/>
      <c r="L11" s="147"/>
      <c r="M11" s="148"/>
      <c r="N11" s="147"/>
      <c r="O11" s="148"/>
      <c r="P11" s="147">
        <f t="shared" si="1"/>
        <v>2042000</v>
      </c>
      <c r="Q11" s="148">
        <f t="shared" si="2"/>
        <v>2055072</v>
      </c>
      <c r="R11" s="149">
        <f t="shared" si="3"/>
        <v>0</v>
      </c>
      <c r="S11" s="150">
        <f t="shared" si="4"/>
        <v>0</v>
      </c>
      <c r="T11" s="149">
        <f>IF($E11=0,0,($P11/$E11)*100)</f>
        <v>15.568770966758159</v>
      </c>
      <c r="U11" s="151">
        <f>IF($E11=0,0,($Q11/$E11)*100)</f>
        <v>15.66843549862763</v>
      </c>
      <c r="V11" s="147"/>
      <c r="W11" s="148"/>
    </row>
    <row r="12" spans="1:23" ht="12.75" customHeight="1">
      <c r="A12" s="145" t="s">
        <v>36</v>
      </c>
      <c r="B12" s="146">
        <v>44805000</v>
      </c>
      <c r="C12" s="146">
        <v>0</v>
      </c>
      <c r="D12" s="146"/>
      <c r="E12" s="146">
        <f t="shared" si="0"/>
        <v>44805000</v>
      </c>
      <c r="F12" s="147">
        <v>0</v>
      </c>
      <c r="G12" s="148">
        <v>0</v>
      </c>
      <c r="H12" s="147">
        <v>0</v>
      </c>
      <c r="I12" s="148">
        <v>8617859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8617859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19.23414574266265</v>
      </c>
      <c r="V12" s="147"/>
      <c r="W12" s="148"/>
    </row>
    <row r="13" spans="1:23" ht="12.75" customHeight="1">
      <c r="A13" s="145" t="s">
        <v>37</v>
      </c>
      <c r="B13" s="146">
        <v>22215000</v>
      </c>
      <c r="C13" s="146">
        <v>0</v>
      </c>
      <c r="D13" s="146"/>
      <c r="E13" s="146">
        <f t="shared" si="0"/>
        <v>22215000</v>
      </c>
      <c r="F13" s="147">
        <v>9916000</v>
      </c>
      <c r="G13" s="148">
        <v>9916000</v>
      </c>
      <c r="H13" s="147">
        <v>3536000</v>
      </c>
      <c r="I13" s="148">
        <v>1782245</v>
      </c>
      <c r="J13" s="147"/>
      <c r="K13" s="148"/>
      <c r="L13" s="147"/>
      <c r="M13" s="148"/>
      <c r="N13" s="147"/>
      <c r="O13" s="148"/>
      <c r="P13" s="147">
        <f t="shared" si="1"/>
        <v>3536000</v>
      </c>
      <c r="Q13" s="148">
        <f t="shared" si="2"/>
        <v>1782245</v>
      </c>
      <c r="R13" s="149">
        <f t="shared" si="3"/>
        <v>0</v>
      </c>
      <c r="S13" s="150">
        <f t="shared" si="4"/>
        <v>0</v>
      </c>
      <c r="T13" s="149">
        <f>IF($E13=0,0,($P13/$E13)*100)</f>
        <v>15.917173081251407</v>
      </c>
      <c r="U13" s="151">
        <f>IF($E13=0,0,($Q13/$E13)*100)</f>
        <v>8.022709880711233</v>
      </c>
      <c r="V13" s="147"/>
      <c r="W13" s="148"/>
    </row>
    <row r="14" spans="1:23" ht="12.75" customHeight="1">
      <c r="A14" s="145" t="s">
        <v>38</v>
      </c>
      <c r="B14" s="146">
        <v>300000</v>
      </c>
      <c r="C14" s="146">
        <v>0</v>
      </c>
      <c r="D14" s="146"/>
      <c r="E14" s="146">
        <f t="shared" si="0"/>
        <v>300000</v>
      </c>
      <c r="F14" s="147">
        <v>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124321000</v>
      </c>
      <c r="C15" s="153">
        <f>SUM(C9:C14)</f>
        <v>0</v>
      </c>
      <c r="D15" s="153"/>
      <c r="E15" s="153">
        <f t="shared" si="0"/>
        <v>124321000</v>
      </c>
      <c r="F15" s="154">
        <f aca="true" t="shared" si="5" ref="F15:O15">SUM(F9:F14)</f>
        <v>60017000</v>
      </c>
      <c r="G15" s="155">
        <f t="shared" si="5"/>
        <v>60017000</v>
      </c>
      <c r="H15" s="154">
        <f t="shared" si="5"/>
        <v>16769000</v>
      </c>
      <c r="I15" s="155">
        <f t="shared" si="5"/>
        <v>21952157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16769000</v>
      </c>
      <c r="Q15" s="155">
        <f t="shared" si="2"/>
        <v>21952157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13.52109723353303</v>
      </c>
      <c r="U15" s="158">
        <f>IF(SUM($E9:$E13)=0,0,(Q15/SUM($E9:$E13))*100)</f>
        <v>17.700354778626203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78789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78789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1300000</v>
      </c>
      <c r="C18" s="146">
        <v>0</v>
      </c>
      <c r="D18" s="146"/>
      <c r="E18" s="146">
        <f t="shared" si="6"/>
        <v>1300000</v>
      </c>
      <c r="F18" s="147">
        <v>217000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30000000</v>
      </c>
      <c r="C20" s="146">
        <v>0</v>
      </c>
      <c r="D20" s="146"/>
      <c r="E20" s="146">
        <f t="shared" si="6"/>
        <v>30000000</v>
      </c>
      <c r="F20" s="147">
        <v>30000000</v>
      </c>
      <c r="G20" s="148">
        <v>30000000</v>
      </c>
      <c r="H20" s="147">
        <v>9081000</v>
      </c>
      <c r="I20" s="148">
        <v>6745919</v>
      </c>
      <c r="J20" s="147"/>
      <c r="K20" s="148"/>
      <c r="L20" s="147"/>
      <c r="M20" s="148"/>
      <c r="N20" s="147"/>
      <c r="O20" s="148"/>
      <c r="P20" s="147">
        <f t="shared" si="7"/>
        <v>9081000</v>
      </c>
      <c r="Q20" s="148">
        <f t="shared" si="8"/>
        <v>6745919</v>
      </c>
      <c r="R20" s="149">
        <f t="shared" si="9"/>
        <v>0</v>
      </c>
      <c r="S20" s="150">
        <f t="shared" si="10"/>
        <v>0</v>
      </c>
      <c r="T20" s="149">
        <f>IF($E20=0,0,($P20/$E20)*100)</f>
        <v>30.270000000000003</v>
      </c>
      <c r="U20" s="151">
        <f>IF($E20=0,0,($Q20/$E20)*100)</f>
        <v>22.486396666666668</v>
      </c>
      <c r="V20" s="147"/>
      <c r="W20" s="148"/>
    </row>
    <row r="21" spans="1:23" ht="12.75" customHeight="1">
      <c r="A21" s="145" t="s">
        <v>45</v>
      </c>
      <c r="B21" s="146">
        <v>0</v>
      </c>
      <c r="C21" s="146">
        <v>0</v>
      </c>
      <c r="D21" s="146"/>
      <c r="E21" s="146">
        <f t="shared" si="6"/>
        <v>0</v>
      </c>
      <c r="F21" s="147">
        <v>0</v>
      </c>
      <c r="G21" s="148">
        <v>0</v>
      </c>
      <c r="H21" s="147">
        <v>0</v>
      </c>
      <c r="I21" s="148">
        <v>0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0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0</v>
      </c>
      <c r="V21" s="147"/>
      <c r="W21" s="148"/>
    </row>
    <row r="22" spans="1:23" ht="12.75" customHeight="1">
      <c r="A22" s="152" t="s">
        <v>39</v>
      </c>
      <c r="B22" s="153">
        <f>SUM(B17:B21)</f>
        <v>31300000</v>
      </c>
      <c r="C22" s="153">
        <f>SUM(C17:C21)</f>
        <v>0</v>
      </c>
      <c r="D22" s="153"/>
      <c r="E22" s="153">
        <f t="shared" si="6"/>
        <v>31300000</v>
      </c>
      <c r="F22" s="154">
        <f aca="true" t="shared" si="11" ref="F22:O22">SUM(F17:F21)</f>
        <v>30217000</v>
      </c>
      <c r="G22" s="155">
        <f t="shared" si="11"/>
        <v>30000000</v>
      </c>
      <c r="H22" s="154">
        <f t="shared" si="11"/>
        <v>9081000</v>
      </c>
      <c r="I22" s="155">
        <f t="shared" si="11"/>
        <v>6824708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9081000</v>
      </c>
      <c r="Q22" s="155">
        <f t="shared" si="8"/>
        <v>6824708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30.270000000000003</v>
      </c>
      <c r="U22" s="158">
        <f>IF(($E22-$E18)=0,0,($Q22/($E22-$E18))*100)</f>
        <v>22.749026666666666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1056507000</v>
      </c>
      <c r="C26" s="146">
        <v>0</v>
      </c>
      <c r="D26" s="146"/>
      <c r="E26" s="146">
        <f>$B26+$C26+$D26</f>
        <v>1056507000</v>
      </c>
      <c r="F26" s="147">
        <v>264962000</v>
      </c>
      <c r="G26" s="148">
        <v>264962000</v>
      </c>
      <c r="H26" s="147">
        <v>232416000</v>
      </c>
      <c r="I26" s="148">
        <v>205730428</v>
      </c>
      <c r="J26" s="147"/>
      <c r="K26" s="148"/>
      <c r="L26" s="147"/>
      <c r="M26" s="148"/>
      <c r="N26" s="147"/>
      <c r="O26" s="148"/>
      <c r="P26" s="147">
        <f>$H26+$J26+$L26+$N26</f>
        <v>232416000</v>
      </c>
      <c r="Q26" s="148">
        <f>$I26+$K26+$M26+$O26</f>
        <v>205730428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21.998529115282718</v>
      </c>
      <c r="U26" s="151">
        <f>IF($E26=0,0,($Q26/$E26)*100)</f>
        <v>19.472698997734987</v>
      </c>
      <c r="V26" s="147"/>
      <c r="W26" s="148"/>
    </row>
    <row r="27" spans="1:23" ht="12.75" customHeight="1">
      <c r="A27" s="145" t="s">
        <v>50</v>
      </c>
      <c r="B27" s="146">
        <v>11764000</v>
      </c>
      <c r="C27" s="146">
        <v>0</v>
      </c>
      <c r="D27" s="146"/>
      <c r="E27" s="146">
        <f>$B27+$C27+$D27</f>
        <v>11764000</v>
      </c>
      <c r="F27" s="147">
        <v>6383000</v>
      </c>
      <c r="G27" s="148">
        <v>2580000</v>
      </c>
      <c r="H27" s="147">
        <v>2220000</v>
      </c>
      <c r="I27" s="148">
        <v>1832520</v>
      </c>
      <c r="J27" s="147"/>
      <c r="K27" s="148"/>
      <c r="L27" s="147"/>
      <c r="M27" s="148"/>
      <c r="N27" s="147"/>
      <c r="O27" s="148"/>
      <c r="P27" s="147">
        <f>$H27+$J27+$L27+$N27</f>
        <v>2220000</v>
      </c>
      <c r="Q27" s="148">
        <f>$I27+$K27+$M27+$O27</f>
        <v>1832520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18.871132267936076</v>
      </c>
      <c r="U27" s="151">
        <f>IF($E27=0,0,($Q27/$E27)*100)</f>
        <v>15.577354641278477</v>
      </c>
      <c r="V27" s="147"/>
      <c r="W27" s="148"/>
    </row>
    <row r="28" spans="1:23" ht="12.75" customHeight="1">
      <c r="A28" s="152" t="s">
        <v>39</v>
      </c>
      <c r="B28" s="153">
        <f>SUM(B24:B27)</f>
        <v>1068271000</v>
      </c>
      <c r="C28" s="153">
        <f>SUM(C24:C27)</f>
        <v>0</v>
      </c>
      <c r="D28" s="153"/>
      <c r="E28" s="153">
        <f>$B28+$C28+$D28</f>
        <v>1068271000</v>
      </c>
      <c r="F28" s="154">
        <f aca="true" t="shared" si="12" ref="F28:O28">SUM(F24:F27)</f>
        <v>271345000</v>
      </c>
      <c r="G28" s="155">
        <f t="shared" si="12"/>
        <v>267542000</v>
      </c>
      <c r="H28" s="154">
        <f t="shared" si="12"/>
        <v>234636000</v>
      </c>
      <c r="I28" s="155">
        <f t="shared" si="12"/>
        <v>207562948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234636000</v>
      </c>
      <c r="Q28" s="155">
        <f>$I28+$K28+$M28+$O28</f>
        <v>207562948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21.964089636431204</v>
      </c>
      <c r="U28" s="158">
        <f>IF($E28=0,0,($Q28/$E28)*100)</f>
        <v>19.429802737320397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72643000</v>
      </c>
      <c r="C30" s="146">
        <v>0</v>
      </c>
      <c r="D30" s="146"/>
      <c r="E30" s="146">
        <f>$B30+$C30+$D30</f>
        <v>72643000</v>
      </c>
      <c r="F30" s="147">
        <v>18163000</v>
      </c>
      <c r="G30" s="148">
        <v>18163000</v>
      </c>
      <c r="H30" s="147">
        <v>0</v>
      </c>
      <c r="I30" s="148">
        <v>15796592</v>
      </c>
      <c r="J30" s="147"/>
      <c r="K30" s="148"/>
      <c r="L30" s="147"/>
      <c r="M30" s="148"/>
      <c r="N30" s="147"/>
      <c r="O30" s="148"/>
      <c r="P30" s="147">
        <f>$H30+$J30+$L30+$N30</f>
        <v>0</v>
      </c>
      <c r="Q30" s="148">
        <f>$I30+$K30+$M30+$O30</f>
        <v>15796592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0</v>
      </c>
      <c r="U30" s="151">
        <f>IF($E30=0,0,($Q30/$E30)*100)</f>
        <v>21.745511611579918</v>
      </c>
      <c r="V30" s="147"/>
      <c r="W30" s="148"/>
    </row>
    <row r="31" spans="1:23" ht="12.75" customHeight="1">
      <c r="A31" s="152" t="s">
        <v>39</v>
      </c>
      <c r="B31" s="153">
        <f>B30</f>
        <v>72643000</v>
      </c>
      <c r="C31" s="153">
        <f>C30</f>
        <v>0</v>
      </c>
      <c r="D31" s="153"/>
      <c r="E31" s="153">
        <f>$B31+$C31+$D31</f>
        <v>72643000</v>
      </c>
      <c r="F31" s="154">
        <f aca="true" t="shared" si="13" ref="F31:O31">F30</f>
        <v>18163000</v>
      </c>
      <c r="G31" s="155">
        <f t="shared" si="13"/>
        <v>18163000</v>
      </c>
      <c r="H31" s="154">
        <f t="shared" si="13"/>
        <v>0</v>
      </c>
      <c r="I31" s="155">
        <f t="shared" si="13"/>
        <v>15796592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0</v>
      </c>
      <c r="Q31" s="155">
        <f>$I31+$K31+$M31+$O31</f>
        <v>15796592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0</v>
      </c>
      <c r="U31" s="158">
        <f>IF($E31=0,0,($Q31/$E31)*100)</f>
        <v>21.745511611579918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111721000</v>
      </c>
      <c r="C33" s="146">
        <v>0</v>
      </c>
      <c r="D33" s="146"/>
      <c r="E33" s="146">
        <f aca="true" t="shared" si="14" ref="E33:E38">$B33+$C33+$D33</f>
        <v>111721000</v>
      </c>
      <c r="F33" s="147">
        <v>87500000</v>
      </c>
      <c r="G33" s="148">
        <v>87500000</v>
      </c>
      <c r="H33" s="147">
        <v>18903000</v>
      </c>
      <c r="I33" s="148">
        <v>5797638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18903000</v>
      </c>
      <c r="Q33" s="148">
        <f aca="true" t="shared" si="16" ref="Q33:Q38">$I33+$K33+$M33+$O33</f>
        <v>5797638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16.919827069217067</v>
      </c>
      <c r="U33" s="151">
        <f>IF($E33=0,0,($Q33/$E33)*100)</f>
        <v>5.189389640264587</v>
      </c>
      <c r="V33" s="147"/>
      <c r="W33" s="148"/>
    </row>
    <row r="34" spans="1:23" ht="12.75" customHeight="1">
      <c r="A34" s="145" t="s">
        <v>55</v>
      </c>
      <c r="B34" s="146">
        <v>96182000</v>
      </c>
      <c r="C34" s="146">
        <v>0</v>
      </c>
      <c r="D34" s="146"/>
      <c r="E34" s="146">
        <f t="shared" si="14"/>
        <v>96182000</v>
      </c>
      <c r="F34" s="147">
        <v>72137000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32000000</v>
      </c>
      <c r="C36" s="146">
        <v>0</v>
      </c>
      <c r="D36" s="146"/>
      <c r="E36" s="146">
        <f t="shared" si="14"/>
        <v>32000000</v>
      </c>
      <c r="F36" s="147">
        <v>11000000</v>
      </c>
      <c r="G36" s="148">
        <v>0</v>
      </c>
      <c r="H36" s="147">
        <v>0</v>
      </c>
      <c r="I36" s="148">
        <v>715082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715082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2.23463125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239903000</v>
      </c>
      <c r="C38" s="153">
        <f>SUM(C33:C37)</f>
        <v>0</v>
      </c>
      <c r="D38" s="153"/>
      <c r="E38" s="153">
        <f t="shared" si="14"/>
        <v>239903000</v>
      </c>
      <c r="F38" s="154">
        <f aca="true" t="shared" si="19" ref="F38:O38">SUM(F33:F37)</f>
        <v>170637000</v>
      </c>
      <c r="G38" s="155">
        <f t="shared" si="19"/>
        <v>87500000</v>
      </c>
      <c r="H38" s="154">
        <f t="shared" si="19"/>
        <v>18903000</v>
      </c>
      <c r="I38" s="155">
        <f t="shared" si="19"/>
        <v>6512720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18903000</v>
      </c>
      <c r="Q38" s="155">
        <f t="shared" si="16"/>
        <v>6512720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13.152566430792994</v>
      </c>
      <c r="U38" s="158">
        <f>IF((+$E33+$E36)=0,0,(Q38/(+$E33+$E36))*100)</f>
        <v>4.5315020073614845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81697000</v>
      </c>
      <c r="C41" s="146">
        <v>0</v>
      </c>
      <c r="D41" s="146"/>
      <c r="E41" s="146">
        <f t="shared" si="20"/>
        <v>81697000</v>
      </c>
      <c r="F41" s="147">
        <v>0</v>
      </c>
      <c r="G41" s="148">
        <v>0</v>
      </c>
      <c r="H41" s="147">
        <v>0</v>
      </c>
      <c r="I41" s="148">
        <v>16724041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16724041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20.47081410578112</v>
      </c>
      <c r="V41" s="147"/>
      <c r="W41" s="148"/>
    </row>
    <row r="42" spans="1:23" ht="12.75" customHeight="1">
      <c r="A42" s="145" t="s">
        <v>62</v>
      </c>
      <c r="B42" s="146">
        <v>56315000</v>
      </c>
      <c r="C42" s="146">
        <v>0</v>
      </c>
      <c r="D42" s="146"/>
      <c r="E42" s="146">
        <f t="shared" si="20"/>
        <v>56315000</v>
      </c>
      <c r="F42" s="147">
        <v>16458000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0</v>
      </c>
      <c r="C49" s="146">
        <v>0</v>
      </c>
      <c r="D49" s="146"/>
      <c r="E49" s="146">
        <f t="shared" si="20"/>
        <v>0</v>
      </c>
      <c r="F49" s="147">
        <v>0</v>
      </c>
      <c r="G49" s="148">
        <v>0</v>
      </c>
      <c r="H49" s="147">
        <v>0</v>
      </c>
      <c r="I49" s="148">
        <v>0</v>
      </c>
      <c r="J49" s="147"/>
      <c r="K49" s="148"/>
      <c r="L49" s="147"/>
      <c r="M49" s="148"/>
      <c r="N49" s="147"/>
      <c r="O49" s="148"/>
      <c r="P49" s="147">
        <f t="shared" si="21"/>
        <v>0</v>
      </c>
      <c r="Q49" s="148">
        <f t="shared" si="22"/>
        <v>0</v>
      </c>
      <c r="R49" s="149">
        <f t="shared" si="23"/>
        <v>0</v>
      </c>
      <c r="S49" s="150">
        <f t="shared" si="24"/>
        <v>0</v>
      </c>
      <c r="T49" s="149">
        <f t="shared" si="25"/>
        <v>0</v>
      </c>
      <c r="U49" s="151">
        <f t="shared" si="26"/>
        <v>0</v>
      </c>
      <c r="V49" s="147"/>
      <c r="W49" s="148"/>
    </row>
    <row r="50" spans="1:23" ht="12.75" customHeight="1">
      <c r="A50" s="145" t="s">
        <v>70</v>
      </c>
      <c r="B50" s="146">
        <v>0</v>
      </c>
      <c r="C50" s="146">
        <v>0</v>
      </c>
      <c r="D50" s="146"/>
      <c r="E50" s="146">
        <f t="shared" si="20"/>
        <v>0</v>
      </c>
      <c r="F50" s="147">
        <v>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138012000</v>
      </c>
      <c r="C51" s="153">
        <f>SUM(C40:C50)</f>
        <v>0</v>
      </c>
      <c r="D51" s="153"/>
      <c r="E51" s="153">
        <f t="shared" si="20"/>
        <v>138012000</v>
      </c>
      <c r="F51" s="154">
        <f aca="true" t="shared" si="27" ref="F51:O51">SUM(F40:F50)</f>
        <v>16458000</v>
      </c>
      <c r="G51" s="155">
        <f t="shared" si="27"/>
        <v>0</v>
      </c>
      <c r="H51" s="154">
        <f t="shared" si="27"/>
        <v>0</v>
      </c>
      <c r="I51" s="155">
        <f t="shared" si="27"/>
        <v>16724041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0</v>
      </c>
      <c r="Q51" s="155">
        <f t="shared" si="22"/>
        <v>16724041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0</v>
      </c>
      <c r="U51" s="158">
        <f>IF((+$E41+$E43+$E45+$E46+$E49)=0,0,(Q51/(+$E41+$E43+$E45+$E46+$E49))*100)</f>
        <v>20.47081410578112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1674450000</v>
      </c>
      <c r="C63" s="170">
        <f>SUM(C9:C14,C17:C21,C24:C27,C30,C33:C37,C40:C50,C53:C56,C59:C61)</f>
        <v>0</v>
      </c>
      <c r="D63" s="170"/>
      <c r="E63" s="170">
        <f>$B63+$C63+$D63</f>
        <v>1674450000</v>
      </c>
      <c r="F63" s="171">
        <f aca="true" t="shared" si="30" ref="F63:O63">SUM(F9:F14,F17:F21,F24:F27,F30,F33:F37,F40:F50,F53:F56,F59:F61)</f>
        <v>566837000</v>
      </c>
      <c r="G63" s="172">
        <f t="shared" si="30"/>
        <v>463222000</v>
      </c>
      <c r="H63" s="171">
        <f t="shared" si="30"/>
        <v>279389000</v>
      </c>
      <c r="I63" s="172">
        <f t="shared" si="30"/>
        <v>275373166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279389000</v>
      </c>
      <c r="Q63" s="172">
        <f>$I63+$K63+$M63+$O63</f>
        <v>275373166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18.376587542498353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18.112449279871186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501162000</v>
      </c>
      <c r="C65" s="146">
        <v>0</v>
      </c>
      <c r="D65" s="146"/>
      <c r="E65" s="146">
        <f>$B65+$C65+$D65</f>
        <v>501162000</v>
      </c>
      <c r="F65" s="147">
        <v>103757000</v>
      </c>
      <c r="G65" s="148">
        <v>103757000</v>
      </c>
      <c r="H65" s="147">
        <v>83003000</v>
      </c>
      <c r="I65" s="148">
        <v>81311907</v>
      </c>
      <c r="J65" s="147"/>
      <c r="K65" s="148"/>
      <c r="L65" s="147"/>
      <c r="M65" s="148"/>
      <c r="N65" s="147"/>
      <c r="O65" s="148"/>
      <c r="P65" s="147">
        <f>$H65+$J65+$L65+$N65</f>
        <v>83003000</v>
      </c>
      <c r="Q65" s="148">
        <f>$I65+$K65+$M65+$O65</f>
        <v>81311907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16.562109657156768</v>
      </c>
      <c r="U65" s="151">
        <f>IF($E65=0,0,($Q65/$E65)*100)</f>
        <v>16.22467525470806</v>
      </c>
      <c r="V65" s="147"/>
      <c r="W65" s="148"/>
    </row>
    <row r="66" spans="1:23" ht="12.75" customHeight="1">
      <c r="A66" s="162" t="s">
        <v>39</v>
      </c>
      <c r="B66" s="163">
        <f>B65</f>
        <v>501162000</v>
      </c>
      <c r="C66" s="163">
        <f>C65</f>
        <v>0</v>
      </c>
      <c r="D66" s="163"/>
      <c r="E66" s="163">
        <f>$B66+$C66+$D66</f>
        <v>501162000</v>
      </c>
      <c r="F66" s="164">
        <f aca="true" t="shared" si="31" ref="F66:O66">F65</f>
        <v>103757000</v>
      </c>
      <c r="G66" s="165">
        <f t="shared" si="31"/>
        <v>103757000</v>
      </c>
      <c r="H66" s="164">
        <f t="shared" si="31"/>
        <v>83003000</v>
      </c>
      <c r="I66" s="165">
        <f t="shared" si="31"/>
        <v>81311907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83003000</v>
      </c>
      <c r="Q66" s="165">
        <f>$I66+$K66+$M66+$O66</f>
        <v>81311907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16.562109657156768</v>
      </c>
      <c r="U66" s="168">
        <f>IF($E66=0,0,($Q66/$E66)*100)</f>
        <v>16.22467525470806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501162000</v>
      </c>
      <c r="C67" s="170">
        <f>C65</f>
        <v>0</v>
      </c>
      <c r="D67" s="170"/>
      <c r="E67" s="170">
        <f>$B67+$C67+$D67</f>
        <v>501162000</v>
      </c>
      <c r="F67" s="171">
        <f aca="true" t="shared" si="32" ref="F67:O67">F65</f>
        <v>103757000</v>
      </c>
      <c r="G67" s="172">
        <f t="shared" si="32"/>
        <v>103757000</v>
      </c>
      <c r="H67" s="171">
        <f t="shared" si="32"/>
        <v>83003000</v>
      </c>
      <c r="I67" s="172">
        <f t="shared" si="32"/>
        <v>81311907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83003000</v>
      </c>
      <c r="Q67" s="172">
        <f>$I67+$K67+$M67+$O67</f>
        <v>81311907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16.562109657156768</v>
      </c>
      <c r="U67" s="175">
        <f>IF($E67=0,0,($Q67/$E67)*100)</f>
        <v>16.22467525470806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2175612000</v>
      </c>
      <c r="C68" s="170">
        <f>SUM(C9:C14,C17:C21,C24:C27,C30,C33:C37,C40:C50,C53:C56,C59:C61,C65)</f>
        <v>0</v>
      </c>
      <c r="D68" s="170"/>
      <c r="E68" s="170">
        <f>$B68+$C68+$D68</f>
        <v>2175612000</v>
      </c>
      <c r="F68" s="171">
        <f aca="true" t="shared" si="33" ref="F68:O68">SUM(F9:F14,F17:F21,F24:F27,F30,F33:F37,F40:F50,F53:F56,F59:F61,F65)</f>
        <v>670594000</v>
      </c>
      <c r="G68" s="172">
        <f t="shared" si="33"/>
        <v>566979000</v>
      </c>
      <c r="H68" s="171">
        <f t="shared" si="33"/>
        <v>362392000</v>
      </c>
      <c r="I68" s="172">
        <f t="shared" si="33"/>
        <v>356685073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362392000</v>
      </c>
      <c r="Q68" s="172">
        <f>$I68+$K68+$M68+$O68</f>
        <v>356685073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17.926752955085664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17.644443548526723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893201000</v>
      </c>
      <c r="C81" s="94">
        <f t="shared" si="35"/>
        <v>0</v>
      </c>
      <c r="D81" s="94">
        <f t="shared" si="35"/>
        <v>0</v>
      </c>
      <c r="E81" s="94">
        <f t="shared" si="35"/>
        <v>893201000</v>
      </c>
      <c r="F81" s="94">
        <f t="shared" si="35"/>
        <v>0</v>
      </c>
      <c r="G81" s="94">
        <f t="shared" si="35"/>
        <v>0</v>
      </c>
      <c r="H81" s="94">
        <f t="shared" si="35"/>
        <v>376960000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376960000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42.20326667793699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448512000</v>
      </c>
      <c r="C83" s="88">
        <v>0</v>
      </c>
      <c r="D83" s="88"/>
      <c r="E83" s="88">
        <f t="shared" si="36"/>
        <v>448512000</v>
      </c>
      <c r="F83" s="88">
        <v>0</v>
      </c>
      <c r="G83" s="88">
        <v>0</v>
      </c>
      <c r="H83" s="88">
        <v>227136000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227136000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50.64212328767124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153859000</v>
      </c>
      <c r="C85" s="88">
        <v>0</v>
      </c>
      <c r="D85" s="88"/>
      <c r="E85" s="88">
        <f t="shared" si="36"/>
        <v>153859000</v>
      </c>
      <c r="F85" s="88">
        <v>0</v>
      </c>
      <c r="G85" s="88">
        <v>0</v>
      </c>
      <c r="H85" s="88">
        <v>10102000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10102000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6.565751759728062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80000</v>
      </c>
      <c r="C86" s="88">
        <v>0</v>
      </c>
      <c r="D86" s="88"/>
      <c r="E86" s="88">
        <f t="shared" si="36"/>
        <v>80000</v>
      </c>
      <c r="F86" s="88">
        <v>0</v>
      </c>
      <c r="G86" s="88">
        <v>0</v>
      </c>
      <c r="H86" s="88">
        <v>26000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26000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32.5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228646000</v>
      </c>
      <c r="C87" s="88">
        <v>0</v>
      </c>
      <c r="D87" s="88"/>
      <c r="E87" s="88">
        <f t="shared" si="36"/>
        <v>228646000</v>
      </c>
      <c r="F87" s="88">
        <v>0</v>
      </c>
      <c r="G87" s="88">
        <v>0</v>
      </c>
      <c r="H87" s="88">
        <v>103617000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103617000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45.317652615834085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31590000</v>
      </c>
      <c r="C88" s="88">
        <v>0</v>
      </c>
      <c r="D88" s="88"/>
      <c r="E88" s="88">
        <f t="shared" si="36"/>
        <v>31590000</v>
      </c>
      <c r="F88" s="88">
        <v>0</v>
      </c>
      <c r="G88" s="88">
        <v>0</v>
      </c>
      <c r="H88" s="88">
        <v>15477000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15477000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48.99335232668566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30514000</v>
      </c>
      <c r="C90" s="105">
        <v>0</v>
      </c>
      <c r="D90" s="105"/>
      <c r="E90" s="105">
        <f t="shared" si="36"/>
        <v>30514000</v>
      </c>
      <c r="F90" s="105">
        <v>0</v>
      </c>
      <c r="G90" s="105">
        <v>0</v>
      </c>
      <c r="H90" s="105">
        <v>20602000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20602000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67.51654978042866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893201000</v>
      </c>
      <c r="C108" s="121">
        <f t="shared" si="49"/>
        <v>0</v>
      </c>
      <c r="D108" s="121">
        <f t="shared" si="49"/>
        <v>0</v>
      </c>
      <c r="E108" s="121">
        <f t="shared" si="49"/>
        <v>893201000</v>
      </c>
      <c r="F108" s="121">
        <f t="shared" si="49"/>
        <v>0</v>
      </c>
      <c r="G108" s="121">
        <f t="shared" si="49"/>
        <v>0</v>
      </c>
      <c r="H108" s="121">
        <f t="shared" si="49"/>
        <v>376960000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376960000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0.4220326667793699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893201000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893201000</v>
      </c>
      <c r="F109" s="124">
        <f t="shared" si="50"/>
        <v>0</v>
      </c>
      <c r="G109" s="124">
        <f t="shared" si="50"/>
        <v>0</v>
      </c>
      <c r="H109" s="124">
        <f t="shared" si="50"/>
        <v>376960000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376960000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0.4220326667793699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2"/>
      <c r="W2" s="2"/>
    </row>
    <row r="3" spans="1:23" ht="18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"/>
      <c r="W3" s="2"/>
    </row>
    <row r="4" spans="1:23" ht="18" customHeight="1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2"/>
      <c r="W4" s="2"/>
    </row>
    <row r="5" spans="1:23" ht="15" customHeight="1">
      <c r="A5" s="187" t="s">
        <v>118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3"/>
      <c r="W5" s="3"/>
    </row>
    <row r="6" spans="1:23" ht="12.75" customHeight="1">
      <c r="A6" s="4"/>
      <c r="B6" s="4"/>
      <c r="C6" s="4"/>
      <c r="D6" s="4"/>
      <c r="E6" s="5"/>
      <c r="F6" s="184" t="s">
        <v>3</v>
      </c>
      <c r="G6" s="185"/>
      <c r="H6" s="184" t="s">
        <v>4</v>
      </c>
      <c r="I6" s="185"/>
      <c r="J6" s="184" t="s">
        <v>5</v>
      </c>
      <c r="K6" s="185"/>
      <c r="L6" s="184" t="s">
        <v>6</v>
      </c>
      <c r="M6" s="185"/>
      <c r="N6" s="184" t="s">
        <v>7</v>
      </c>
      <c r="O6" s="185"/>
      <c r="P6" s="184" t="s">
        <v>8</v>
      </c>
      <c r="Q6" s="185"/>
      <c r="R6" s="184" t="s">
        <v>9</v>
      </c>
      <c r="S6" s="185"/>
      <c r="T6" s="184" t="s">
        <v>10</v>
      </c>
      <c r="U6" s="185"/>
      <c r="V6" s="184" t="s">
        <v>11</v>
      </c>
      <c r="W6" s="185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/>
      <c r="K9" s="20"/>
      <c r="L9" s="19"/>
      <c r="M9" s="20"/>
      <c r="N9" s="19"/>
      <c r="O9" s="20"/>
      <c r="P9" s="19">
        <f>$H9+$J9+$L9+$N9</f>
        <v>0</v>
      </c>
      <c r="Q9" s="20">
        <f>$I9+$K9+$M9+$O9</f>
        <v>0</v>
      </c>
      <c r="R9" s="21">
        <f>IF($H9=0,0,(($H9-$H9)/$H9)*100)</f>
        <v>0</v>
      </c>
      <c r="S9" s="22">
        <f>IF($I9=0,0,(($I9-$I9)/$I9)*100)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76700000</v>
      </c>
      <c r="C10" s="18">
        <v>0</v>
      </c>
      <c r="D10" s="18"/>
      <c r="E10" s="18">
        <f aca="true" t="shared" si="0" ref="E10:E15">$B10+$C10+$D10</f>
        <v>76700000</v>
      </c>
      <c r="F10" s="19">
        <v>76700000</v>
      </c>
      <c r="G10" s="20">
        <v>76700000</v>
      </c>
      <c r="H10" s="19">
        <v>11293000</v>
      </c>
      <c r="I10" s="20">
        <v>10906550</v>
      </c>
      <c r="J10" s="19"/>
      <c r="K10" s="20"/>
      <c r="L10" s="19"/>
      <c r="M10" s="20"/>
      <c r="N10" s="19"/>
      <c r="O10" s="20"/>
      <c r="P10" s="19">
        <f aca="true" t="shared" si="1" ref="P10:P15">$H10+$J10+$L10+$N10</f>
        <v>11293000</v>
      </c>
      <c r="Q10" s="20">
        <f aca="true" t="shared" si="2" ref="Q10:Q15">$I10+$K10+$M10+$O10</f>
        <v>10906550</v>
      </c>
      <c r="R10" s="21">
        <f aca="true" t="shared" si="3" ref="R10:R15">IF($H10=0,0,(($H10-$H10)/$H10)*100)</f>
        <v>0</v>
      </c>
      <c r="S10" s="22">
        <f aca="true" t="shared" si="4" ref="S10:S15">IF($I10=0,0,(($I10-$I10)/$I10)*100)</f>
        <v>0</v>
      </c>
      <c r="T10" s="21">
        <f>IF($E10=0,0,($P10/$E10)*100)</f>
        <v>14.723598435462842</v>
      </c>
      <c r="U10" s="23">
        <f>IF($E10=0,0,($Q10/$E10)*100)</f>
        <v>14.219752281616687</v>
      </c>
      <c r="V10" s="19"/>
      <c r="W10" s="20"/>
    </row>
    <row r="11" spans="1:23" ht="12.75" customHeight="1">
      <c r="A11" s="17" t="s">
        <v>35</v>
      </c>
      <c r="B11" s="18">
        <v>36300000</v>
      </c>
      <c r="C11" s="18">
        <v>0</v>
      </c>
      <c r="D11" s="18"/>
      <c r="E11" s="18">
        <f t="shared" si="0"/>
        <v>36300000</v>
      </c>
      <c r="F11" s="19">
        <v>16420000</v>
      </c>
      <c r="G11" s="20">
        <v>16420000</v>
      </c>
      <c r="H11" s="19">
        <v>4876000</v>
      </c>
      <c r="I11" s="20">
        <v>4517104</v>
      </c>
      <c r="J11" s="19"/>
      <c r="K11" s="20"/>
      <c r="L11" s="19"/>
      <c r="M11" s="20"/>
      <c r="N11" s="19"/>
      <c r="O11" s="20"/>
      <c r="P11" s="19">
        <f t="shared" si="1"/>
        <v>4876000</v>
      </c>
      <c r="Q11" s="20">
        <f t="shared" si="2"/>
        <v>4517104</v>
      </c>
      <c r="R11" s="21">
        <f t="shared" si="3"/>
        <v>0</v>
      </c>
      <c r="S11" s="22">
        <f t="shared" si="4"/>
        <v>0</v>
      </c>
      <c r="T11" s="21">
        <f>IF($E11=0,0,($P11/$E11)*100)</f>
        <v>13.432506887052343</v>
      </c>
      <c r="U11" s="23">
        <f>IF($E11=0,0,($Q11/$E11)*100)</f>
        <v>12.443812672176309</v>
      </c>
      <c r="V11" s="19"/>
      <c r="W11" s="20"/>
    </row>
    <row r="12" spans="1:23" ht="12.75" customHeight="1">
      <c r="A12" s="17" t="s">
        <v>36</v>
      </c>
      <c r="B12" s="18">
        <v>15356000</v>
      </c>
      <c r="C12" s="18">
        <v>0</v>
      </c>
      <c r="D12" s="18"/>
      <c r="E12" s="18">
        <f t="shared" si="0"/>
        <v>15356000</v>
      </c>
      <c r="F12" s="19">
        <v>0</v>
      </c>
      <c r="G12" s="20">
        <v>0</v>
      </c>
      <c r="H12" s="19">
        <v>0</v>
      </c>
      <c r="I12" s="20">
        <v>0</v>
      </c>
      <c r="J12" s="19"/>
      <c r="K12" s="20"/>
      <c r="L12" s="19"/>
      <c r="M12" s="20"/>
      <c r="N12" s="19"/>
      <c r="O12" s="20"/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40822000</v>
      </c>
      <c r="C13" s="18">
        <v>0</v>
      </c>
      <c r="D13" s="18"/>
      <c r="E13" s="18">
        <f t="shared" si="0"/>
        <v>40822000</v>
      </c>
      <c r="F13" s="19">
        <v>12160000</v>
      </c>
      <c r="G13" s="20">
        <v>10390000</v>
      </c>
      <c r="H13" s="19">
        <v>477000</v>
      </c>
      <c r="I13" s="20">
        <v>2048844</v>
      </c>
      <c r="J13" s="19"/>
      <c r="K13" s="20"/>
      <c r="L13" s="19"/>
      <c r="M13" s="20"/>
      <c r="N13" s="19"/>
      <c r="O13" s="20"/>
      <c r="P13" s="19">
        <f t="shared" si="1"/>
        <v>477000</v>
      </c>
      <c r="Q13" s="20">
        <f t="shared" si="2"/>
        <v>2048844</v>
      </c>
      <c r="R13" s="21">
        <f t="shared" si="3"/>
        <v>0</v>
      </c>
      <c r="S13" s="22">
        <f t="shared" si="4"/>
        <v>0</v>
      </c>
      <c r="T13" s="21">
        <f>IF($E13=0,0,($P13/$E13)*100)</f>
        <v>1.1684875802263486</v>
      </c>
      <c r="U13" s="23">
        <f>IF($E13=0,0,($Q13/$E13)*100)</f>
        <v>5.018970163147323</v>
      </c>
      <c r="V13" s="19"/>
      <c r="W13" s="20"/>
    </row>
    <row r="14" spans="1:23" ht="12.75" customHeight="1">
      <c r="A14" s="17" t="s">
        <v>38</v>
      </c>
      <c r="B14" s="18">
        <v>3900000</v>
      </c>
      <c r="C14" s="18">
        <v>0</v>
      </c>
      <c r="D14" s="18"/>
      <c r="E14" s="18">
        <f t="shared" si="0"/>
        <v>3900000</v>
      </c>
      <c r="F14" s="19">
        <v>595000</v>
      </c>
      <c r="G14" s="20">
        <v>0</v>
      </c>
      <c r="H14" s="19">
        <v>0</v>
      </c>
      <c r="I14" s="20">
        <v>0</v>
      </c>
      <c r="J14" s="19"/>
      <c r="K14" s="20"/>
      <c r="L14" s="19"/>
      <c r="M14" s="20"/>
      <c r="N14" s="19"/>
      <c r="O14" s="20"/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173078000</v>
      </c>
      <c r="C15" s="25">
        <f>SUM(C9:C14)</f>
        <v>0</v>
      </c>
      <c r="D15" s="25"/>
      <c r="E15" s="25">
        <f t="shared" si="0"/>
        <v>173078000</v>
      </c>
      <c r="F15" s="26">
        <f aca="true" t="shared" si="5" ref="F15:O15">SUM(F9:F14)</f>
        <v>105875000</v>
      </c>
      <c r="G15" s="27">
        <f t="shared" si="5"/>
        <v>103510000</v>
      </c>
      <c r="H15" s="26">
        <f t="shared" si="5"/>
        <v>16646000</v>
      </c>
      <c r="I15" s="27">
        <f t="shared" si="5"/>
        <v>17472498</v>
      </c>
      <c r="J15" s="26">
        <f t="shared" si="5"/>
        <v>0</v>
      </c>
      <c r="K15" s="27">
        <f t="shared" si="5"/>
        <v>0</v>
      </c>
      <c r="L15" s="26">
        <f t="shared" si="5"/>
        <v>0</v>
      </c>
      <c r="M15" s="27">
        <f t="shared" si="5"/>
        <v>0</v>
      </c>
      <c r="N15" s="26">
        <f t="shared" si="5"/>
        <v>0</v>
      </c>
      <c r="O15" s="27">
        <f t="shared" si="5"/>
        <v>0</v>
      </c>
      <c r="P15" s="26">
        <f t="shared" si="1"/>
        <v>16646000</v>
      </c>
      <c r="Q15" s="27">
        <f t="shared" si="2"/>
        <v>17472498</v>
      </c>
      <c r="R15" s="28">
        <f t="shared" si="3"/>
        <v>0</v>
      </c>
      <c r="S15" s="29">
        <f t="shared" si="4"/>
        <v>0</v>
      </c>
      <c r="T15" s="28">
        <f>IF(SUM($E9:$E13)=0,0,(P15/SUM($E9:$E13))*100)</f>
        <v>9.839340812635212</v>
      </c>
      <c r="U15" s="30">
        <f>IF(SUM($E9:$E13)=0,0,(Q15/SUM($E9:$E13))*100)</f>
        <v>10.3278783293336</v>
      </c>
      <c r="V15" s="26">
        <f>SUM(V9:V14)</f>
        <v>0</v>
      </c>
      <c r="W15" s="27">
        <f>SUM(W9:W14)</f>
        <v>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0</v>
      </c>
      <c r="C17" s="18">
        <v>0</v>
      </c>
      <c r="D17" s="18"/>
      <c r="E17" s="18">
        <f aca="true" t="shared" si="6" ref="E17:E22">$B17+$C17+$D17</f>
        <v>0</v>
      </c>
      <c r="F17" s="19">
        <v>0</v>
      </c>
      <c r="G17" s="20">
        <v>0</v>
      </c>
      <c r="H17" s="19">
        <v>0</v>
      </c>
      <c r="I17" s="20">
        <v>0</v>
      </c>
      <c r="J17" s="19"/>
      <c r="K17" s="20"/>
      <c r="L17" s="19"/>
      <c r="M17" s="20"/>
      <c r="N17" s="19"/>
      <c r="O17" s="20"/>
      <c r="P17" s="19">
        <f aca="true" t="shared" si="7" ref="P17:P22">$H17+$J17+$L17+$N17</f>
        <v>0</v>
      </c>
      <c r="Q17" s="20">
        <f aca="true" t="shared" si="8" ref="Q17:Q22">$I17+$K17+$M17+$O17</f>
        <v>0</v>
      </c>
      <c r="R17" s="21">
        <f aca="true" t="shared" si="9" ref="R17:R22">IF($H17=0,0,(($H17-$H17)/$H17)*100)</f>
        <v>0</v>
      </c>
      <c r="S17" s="22">
        <f aca="true" t="shared" si="10" ref="S17:S22">IF($I17=0,0,(($I17-$I17)/$I17)*100)</f>
        <v>0</v>
      </c>
      <c r="T17" s="21">
        <f>IF($E17=0,0,($P17/$E17)*100)</f>
        <v>0</v>
      </c>
      <c r="U17" s="23">
        <f>IF($E17=0,0,($Q17/$E17)*100)</f>
        <v>0</v>
      </c>
      <c r="V17" s="19"/>
      <c r="W17" s="20"/>
    </row>
    <row r="18" spans="1:23" ht="12.75" customHeight="1">
      <c r="A18" s="17" t="s">
        <v>42</v>
      </c>
      <c r="B18" s="18">
        <v>12852000</v>
      </c>
      <c r="C18" s="18">
        <v>0</v>
      </c>
      <c r="D18" s="18"/>
      <c r="E18" s="18">
        <f t="shared" si="6"/>
        <v>12852000</v>
      </c>
      <c r="F18" s="19">
        <v>651000</v>
      </c>
      <c r="G18" s="20">
        <v>0</v>
      </c>
      <c r="H18" s="19">
        <v>0</v>
      </c>
      <c r="I18" s="20">
        <v>0</v>
      </c>
      <c r="J18" s="19"/>
      <c r="K18" s="20"/>
      <c r="L18" s="19"/>
      <c r="M18" s="20"/>
      <c r="N18" s="19"/>
      <c r="O18" s="20"/>
      <c r="P18" s="19">
        <f t="shared" si="7"/>
        <v>0</v>
      </c>
      <c r="Q18" s="20">
        <f t="shared" si="8"/>
        <v>0</v>
      </c>
      <c r="R18" s="21">
        <f t="shared" si="9"/>
        <v>0</v>
      </c>
      <c r="S18" s="22">
        <f t="shared" si="10"/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 t="shared" si="6"/>
        <v>0</v>
      </c>
      <c r="F19" s="19">
        <v>0</v>
      </c>
      <c r="G19" s="20">
        <v>0</v>
      </c>
      <c r="H19" s="19">
        <v>0</v>
      </c>
      <c r="I19" s="20">
        <v>0</v>
      </c>
      <c r="J19" s="19"/>
      <c r="K19" s="20"/>
      <c r="L19" s="19"/>
      <c r="M19" s="20"/>
      <c r="N19" s="19"/>
      <c r="O19" s="20"/>
      <c r="P19" s="19">
        <f t="shared" si="7"/>
        <v>0</v>
      </c>
      <c r="Q19" s="20">
        <f t="shared" si="8"/>
        <v>0</v>
      </c>
      <c r="R19" s="21">
        <f t="shared" si="9"/>
        <v>0</v>
      </c>
      <c r="S19" s="22">
        <f t="shared" si="10"/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17" t="s">
        <v>44</v>
      </c>
      <c r="B20" s="18">
        <v>0</v>
      </c>
      <c r="C20" s="18">
        <v>0</v>
      </c>
      <c r="D20" s="18"/>
      <c r="E20" s="18">
        <f t="shared" si="6"/>
        <v>0</v>
      </c>
      <c r="F20" s="19">
        <v>0</v>
      </c>
      <c r="G20" s="20">
        <v>0</v>
      </c>
      <c r="H20" s="19">
        <v>0</v>
      </c>
      <c r="I20" s="20">
        <v>0</v>
      </c>
      <c r="J20" s="19"/>
      <c r="K20" s="20"/>
      <c r="L20" s="19"/>
      <c r="M20" s="20"/>
      <c r="N20" s="19"/>
      <c r="O20" s="20"/>
      <c r="P20" s="19">
        <f t="shared" si="7"/>
        <v>0</v>
      </c>
      <c r="Q20" s="20">
        <f t="shared" si="8"/>
        <v>0</v>
      </c>
      <c r="R20" s="21">
        <f t="shared" si="9"/>
        <v>0</v>
      </c>
      <c r="S20" s="22">
        <f t="shared" si="10"/>
        <v>0</v>
      </c>
      <c r="T20" s="21">
        <f>IF($E20=0,0,($P20/$E20)*100)</f>
        <v>0</v>
      </c>
      <c r="U20" s="23">
        <f>IF($E20=0,0,($Q20/$E20)*100)</f>
        <v>0</v>
      </c>
      <c r="V20" s="19"/>
      <c r="W20" s="20"/>
    </row>
    <row r="21" spans="1:23" ht="12.75" customHeight="1">
      <c r="A21" s="17" t="s">
        <v>45</v>
      </c>
      <c r="B21" s="18">
        <v>67142000</v>
      </c>
      <c r="C21" s="18">
        <v>0</v>
      </c>
      <c r="D21" s="18"/>
      <c r="E21" s="18">
        <f t="shared" si="6"/>
        <v>67142000</v>
      </c>
      <c r="F21" s="19">
        <v>0</v>
      </c>
      <c r="G21" s="20">
        <v>0</v>
      </c>
      <c r="H21" s="19">
        <v>0</v>
      </c>
      <c r="I21" s="20">
        <v>0</v>
      </c>
      <c r="J21" s="19"/>
      <c r="K21" s="20"/>
      <c r="L21" s="19"/>
      <c r="M21" s="20"/>
      <c r="N21" s="19"/>
      <c r="O21" s="20"/>
      <c r="P21" s="19">
        <f t="shared" si="7"/>
        <v>0</v>
      </c>
      <c r="Q21" s="20">
        <f t="shared" si="8"/>
        <v>0</v>
      </c>
      <c r="R21" s="21">
        <f t="shared" si="9"/>
        <v>0</v>
      </c>
      <c r="S21" s="22">
        <f t="shared" si="10"/>
        <v>0</v>
      </c>
      <c r="T21" s="21">
        <f>IF($E21=0,0,($P21/$E21)*100)</f>
        <v>0</v>
      </c>
      <c r="U21" s="23">
        <f>IF($E21=0,0,($Q21/$E21)*100)</f>
        <v>0</v>
      </c>
      <c r="V21" s="19"/>
      <c r="W21" s="20"/>
    </row>
    <row r="22" spans="1:23" ht="12.75" customHeight="1">
      <c r="A22" s="24" t="s">
        <v>39</v>
      </c>
      <c r="B22" s="25">
        <f>SUM(B17:B21)</f>
        <v>79994000</v>
      </c>
      <c r="C22" s="25">
        <f>SUM(C17:C21)</f>
        <v>0</v>
      </c>
      <c r="D22" s="25"/>
      <c r="E22" s="25">
        <f t="shared" si="6"/>
        <v>79994000</v>
      </c>
      <c r="F22" s="26">
        <f aca="true" t="shared" si="11" ref="F22:O22">SUM(F17:F21)</f>
        <v>651000</v>
      </c>
      <c r="G22" s="27">
        <f t="shared" si="11"/>
        <v>0</v>
      </c>
      <c r="H22" s="26">
        <f t="shared" si="11"/>
        <v>0</v>
      </c>
      <c r="I22" s="27">
        <f t="shared" si="11"/>
        <v>0</v>
      </c>
      <c r="J22" s="26">
        <f t="shared" si="11"/>
        <v>0</v>
      </c>
      <c r="K22" s="27">
        <f t="shared" si="11"/>
        <v>0</v>
      </c>
      <c r="L22" s="26">
        <f t="shared" si="11"/>
        <v>0</v>
      </c>
      <c r="M22" s="27">
        <f t="shared" si="11"/>
        <v>0</v>
      </c>
      <c r="N22" s="26">
        <f t="shared" si="11"/>
        <v>0</v>
      </c>
      <c r="O22" s="27">
        <f t="shared" si="11"/>
        <v>0</v>
      </c>
      <c r="P22" s="26">
        <f t="shared" si="7"/>
        <v>0</v>
      </c>
      <c r="Q22" s="27">
        <f t="shared" si="8"/>
        <v>0</v>
      </c>
      <c r="R22" s="28">
        <f t="shared" si="9"/>
        <v>0</v>
      </c>
      <c r="S22" s="29">
        <f t="shared" si="10"/>
        <v>0</v>
      </c>
      <c r="T22" s="28">
        <f>IF(($E22-$E18)=0,0,($P22/($E22-$E18))*100)</f>
        <v>0</v>
      </c>
      <c r="U22" s="30">
        <f>IF(($E22-$E18)=0,0,($Q22/($E22-$E18))*100)</f>
        <v>0</v>
      </c>
      <c r="V22" s="26">
        <f>SUM(V17:V21)</f>
        <v>0</v>
      </c>
      <c r="W22" s="27">
        <f>SUM(W17:W21)</f>
        <v>0</v>
      </c>
    </row>
    <row r="23" spans="1:23" ht="12.75" customHeight="1">
      <c r="A23" s="10" t="s">
        <v>46</v>
      </c>
      <c r="B23" s="31"/>
      <c r="C23" s="31"/>
      <c r="D23" s="31"/>
      <c r="E23" s="31"/>
      <c r="F23" s="32"/>
      <c r="G23" s="33"/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14"/>
      <c r="S23" s="15"/>
      <c r="T23" s="14"/>
      <c r="U23" s="16"/>
      <c r="V23" s="32"/>
      <c r="W23" s="33"/>
    </row>
    <row r="24" spans="1:23" ht="12.75" customHeight="1">
      <c r="A24" s="17" t="s">
        <v>47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/>
      <c r="K24" s="20"/>
      <c r="L24" s="19"/>
      <c r="M24" s="20"/>
      <c r="N24" s="19"/>
      <c r="O24" s="20"/>
      <c r="P24" s="19">
        <f>$H24+$J24+$L24+$N24</f>
        <v>0</v>
      </c>
      <c r="Q24" s="20">
        <f>$I24+$K24+$M24+$O24</f>
        <v>0</v>
      </c>
      <c r="R24" s="21">
        <f>IF($H24=0,0,(($H24-$H24)/$H24)*100)</f>
        <v>0</v>
      </c>
      <c r="S24" s="22">
        <f>IF($I24=0,0,(($I24-$I24)/$I24)*100)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17" t="s">
        <v>48</v>
      </c>
      <c r="B25" s="18">
        <v>0</v>
      </c>
      <c r="C25" s="18">
        <v>0</v>
      </c>
      <c r="D25" s="18"/>
      <c r="E25" s="18">
        <f>$B25+$C25+$D25</f>
        <v>0</v>
      </c>
      <c r="F25" s="19">
        <v>0</v>
      </c>
      <c r="G25" s="20">
        <v>0</v>
      </c>
      <c r="H25" s="19">
        <v>0</v>
      </c>
      <c r="I25" s="20">
        <v>0</v>
      </c>
      <c r="J25" s="19"/>
      <c r="K25" s="20"/>
      <c r="L25" s="19"/>
      <c r="M25" s="20"/>
      <c r="N25" s="19"/>
      <c r="O25" s="20"/>
      <c r="P25" s="19">
        <f>$H25+$J25+$L25+$N25</f>
        <v>0</v>
      </c>
      <c r="Q25" s="20">
        <f>$I25+$K25+$M25+$O25</f>
        <v>0</v>
      </c>
      <c r="R25" s="21">
        <f>IF($H25=0,0,(($H25-$H25)/$H25)*100)</f>
        <v>0</v>
      </c>
      <c r="S25" s="22">
        <f>IF($I25=0,0,(($I25-$I25)/$I25)*100)</f>
        <v>0</v>
      </c>
      <c r="T25" s="21">
        <f>IF($E25=0,0,($P25/$E25)*100)</f>
        <v>0</v>
      </c>
      <c r="U25" s="23">
        <f>IF($E25=0,0,($Q25/$E25)*100)</f>
        <v>0</v>
      </c>
      <c r="V25" s="19"/>
      <c r="W25" s="20"/>
    </row>
    <row r="26" spans="1:23" ht="12.75" customHeight="1">
      <c r="A26" s="17" t="s">
        <v>49</v>
      </c>
      <c r="B26" s="18">
        <v>35289000</v>
      </c>
      <c r="C26" s="18">
        <v>0</v>
      </c>
      <c r="D26" s="18"/>
      <c r="E26" s="18">
        <f>$B26+$C26+$D26</f>
        <v>35289000</v>
      </c>
      <c r="F26" s="19">
        <v>13000000</v>
      </c>
      <c r="G26" s="20">
        <v>13000000</v>
      </c>
      <c r="H26" s="19">
        <v>0</v>
      </c>
      <c r="I26" s="20">
        <v>0</v>
      </c>
      <c r="J26" s="19"/>
      <c r="K26" s="20"/>
      <c r="L26" s="19"/>
      <c r="M26" s="20"/>
      <c r="N26" s="19"/>
      <c r="O26" s="20"/>
      <c r="P26" s="19">
        <f>$H26+$J26+$L26+$N26</f>
        <v>0</v>
      </c>
      <c r="Q26" s="20">
        <f>$I26+$K26+$M26+$O26</f>
        <v>0</v>
      </c>
      <c r="R26" s="21">
        <f>IF($H26=0,0,(($H26-$H26)/$H26)*100)</f>
        <v>0</v>
      </c>
      <c r="S26" s="22">
        <f>IF($I26=0,0,(($I26-$I26)/$I26)*100)</f>
        <v>0</v>
      </c>
      <c r="T26" s="21">
        <f>IF($E26=0,0,($P26/$E26)*100)</f>
        <v>0</v>
      </c>
      <c r="U26" s="23">
        <f>IF($E26=0,0,($Q26/$E26)*100)</f>
        <v>0</v>
      </c>
      <c r="V26" s="19"/>
      <c r="W26" s="20"/>
    </row>
    <row r="27" spans="1:23" ht="12.75" customHeight="1">
      <c r="A27" s="17" t="s">
        <v>50</v>
      </c>
      <c r="B27" s="18">
        <v>15230000</v>
      </c>
      <c r="C27" s="18">
        <v>0</v>
      </c>
      <c r="D27" s="18"/>
      <c r="E27" s="18">
        <f>$B27+$C27+$D27</f>
        <v>15230000</v>
      </c>
      <c r="F27" s="19">
        <v>8409000</v>
      </c>
      <c r="G27" s="20">
        <v>0</v>
      </c>
      <c r="H27" s="19">
        <v>0</v>
      </c>
      <c r="I27" s="20">
        <v>9992</v>
      </c>
      <c r="J27" s="19"/>
      <c r="K27" s="20"/>
      <c r="L27" s="19"/>
      <c r="M27" s="20"/>
      <c r="N27" s="19"/>
      <c r="O27" s="20"/>
      <c r="P27" s="19">
        <f>$H27+$J27+$L27+$N27</f>
        <v>0</v>
      </c>
      <c r="Q27" s="20">
        <f>$I27+$K27+$M27+$O27</f>
        <v>9992</v>
      </c>
      <c r="R27" s="21">
        <f>IF($H27=0,0,(($H27-$H27)/$H27)*100)</f>
        <v>0</v>
      </c>
      <c r="S27" s="22">
        <f>IF($I27=0,0,(($I27-$I27)/$I27)*100)</f>
        <v>0</v>
      </c>
      <c r="T27" s="21">
        <f>IF($E27=0,0,($P27/$E27)*100)</f>
        <v>0</v>
      </c>
      <c r="U27" s="23">
        <f>IF($E27=0,0,($Q27/$E27)*100)</f>
        <v>0.06560735390676296</v>
      </c>
      <c r="V27" s="19"/>
      <c r="W27" s="20"/>
    </row>
    <row r="28" spans="1:23" ht="12.75" customHeight="1">
      <c r="A28" s="24" t="s">
        <v>39</v>
      </c>
      <c r="B28" s="25">
        <f>SUM(B24:B27)</f>
        <v>50519000</v>
      </c>
      <c r="C28" s="25">
        <f>SUM(C24:C27)</f>
        <v>0</v>
      </c>
      <c r="D28" s="25"/>
      <c r="E28" s="25">
        <f>$B28+$C28+$D28</f>
        <v>50519000</v>
      </c>
      <c r="F28" s="26">
        <f aca="true" t="shared" si="12" ref="F28:O28">SUM(F24:F27)</f>
        <v>21409000</v>
      </c>
      <c r="G28" s="27">
        <f t="shared" si="12"/>
        <v>13000000</v>
      </c>
      <c r="H28" s="26">
        <f t="shared" si="12"/>
        <v>0</v>
      </c>
      <c r="I28" s="27">
        <f t="shared" si="12"/>
        <v>9992</v>
      </c>
      <c r="J28" s="26">
        <f t="shared" si="12"/>
        <v>0</v>
      </c>
      <c r="K28" s="27">
        <f t="shared" si="12"/>
        <v>0</v>
      </c>
      <c r="L28" s="26">
        <f t="shared" si="12"/>
        <v>0</v>
      </c>
      <c r="M28" s="27">
        <f t="shared" si="12"/>
        <v>0</v>
      </c>
      <c r="N28" s="26">
        <f t="shared" si="12"/>
        <v>0</v>
      </c>
      <c r="O28" s="27">
        <f t="shared" si="12"/>
        <v>0</v>
      </c>
      <c r="P28" s="26">
        <f>$H28+$J28+$L28+$N28</f>
        <v>0</v>
      </c>
      <c r="Q28" s="27">
        <f>$I28+$K28+$M28+$O28</f>
        <v>9992</v>
      </c>
      <c r="R28" s="28">
        <f>IF($H28=0,0,(($H28-$H28)/$H28)*100)</f>
        <v>0</v>
      </c>
      <c r="S28" s="29">
        <f>IF($I28=0,0,(($I28-$I28)/$I28)*100)</f>
        <v>0</v>
      </c>
      <c r="T28" s="28">
        <f>IF($E28=0,0,($P28/$E28)*100)</f>
        <v>0</v>
      </c>
      <c r="U28" s="30">
        <f>IF($E28=0,0,($Q28/$E28)*100)</f>
        <v>0.01977869712385439</v>
      </c>
      <c r="V28" s="26">
        <f>SUM(V24:V27)</f>
        <v>0</v>
      </c>
      <c r="W28" s="27">
        <f>SUM(W24:W27)</f>
        <v>0</v>
      </c>
    </row>
    <row r="29" spans="1:23" ht="12.75" customHeight="1">
      <c r="A29" s="10" t="s">
        <v>51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52</v>
      </c>
      <c r="B30" s="18">
        <v>77083000</v>
      </c>
      <c r="C30" s="18">
        <v>0</v>
      </c>
      <c r="D30" s="18"/>
      <c r="E30" s="18">
        <f>$B30+$C30+$D30</f>
        <v>77083000</v>
      </c>
      <c r="F30" s="19">
        <v>19272000</v>
      </c>
      <c r="G30" s="20">
        <v>19272000</v>
      </c>
      <c r="H30" s="19">
        <v>16073000</v>
      </c>
      <c r="I30" s="20">
        <v>21112327</v>
      </c>
      <c r="J30" s="19"/>
      <c r="K30" s="20"/>
      <c r="L30" s="19"/>
      <c r="M30" s="20"/>
      <c r="N30" s="19"/>
      <c r="O30" s="20"/>
      <c r="P30" s="19">
        <f>$H30+$J30+$L30+$N30</f>
        <v>16073000</v>
      </c>
      <c r="Q30" s="20">
        <f>$I30+$K30+$M30+$O30</f>
        <v>21112327</v>
      </c>
      <c r="R30" s="21">
        <f>IF($H30=0,0,(($H30-$H30)/$H30)*100)</f>
        <v>0</v>
      </c>
      <c r="S30" s="22">
        <f>IF($I30=0,0,(($I30-$I30)/$I30)*100)</f>
        <v>0</v>
      </c>
      <c r="T30" s="21">
        <f>IF($E30=0,0,($P30/$E30)*100)</f>
        <v>20.851549628322715</v>
      </c>
      <c r="U30" s="23">
        <f>IF($E30=0,0,($Q30/$E30)*100)</f>
        <v>27.38908319603544</v>
      </c>
      <c r="V30" s="19"/>
      <c r="W30" s="20"/>
    </row>
    <row r="31" spans="1:23" ht="12.75" customHeight="1">
      <c r="A31" s="24" t="s">
        <v>39</v>
      </c>
      <c r="B31" s="25">
        <f>B30</f>
        <v>77083000</v>
      </c>
      <c r="C31" s="25">
        <f>C30</f>
        <v>0</v>
      </c>
      <c r="D31" s="25"/>
      <c r="E31" s="25">
        <f>$B31+$C31+$D31</f>
        <v>77083000</v>
      </c>
      <c r="F31" s="26">
        <f aca="true" t="shared" si="13" ref="F31:O31">F30</f>
        <v>19272000</v>
      </c>
      <c r="G31" s="27">
        <f t="shared" si="13"/>
        <v>19272000</v>
      </c>
      <c r="H31" s="26">
        <f t="shared" si="13"/>
        <v>16073000</v>
      </c>
      <c r="I31" s="27">
        <f t="shared" si="13"/>
        <v>21112327</v>
      </c>
      <c r="J31" s="26">
        <f t="shared" si="13"/>
        <v>0</v>
      </c>
      <c r="K31" s="27">
        <f t="shared" si="13"/>
        <v>0</v>
      </c>
      <c r="L31" s="26">
        <f t="shared" si="13"/>
        <v>0</v>
      </c>
      <c r="M31" s="27">
        <f t="shared" si="13"/>
        <v>0</v>
      </c>
      <c r="N31" s="26">
        <f t="shared" si="13"/>
        <v>0</v>
      </c>
      <c r="O31" s="27">
        <f t="shared" si="13"/>
        <v>0</v>
      </c>
      <c r="P31" s="26">
        <f>$H31+$J31+$L31+$N31</f>
        <v>16073000</v>
      </c>
      <c r="Q31" s="27">
        <f>$I31+$K31+$M31+$O31</f>
        <v>21112327</v>
      </c>
      <c r="R31" s="28">
        <f>IF($H31=0,0,(($H31-$H31)/$H31)*100)</f>
        <v>0</v>
      </c>
      <c r="S31" s="29">
        <f>IF($I31=0,0,(($I31-$I31)/$I31)*100)</f>
        <v>0</v>
      </c>
      <c r="T31" s="28">
        <f>IF($E31=0,0,($P31/$E31)*100)</f>
        <v>20.851549628322715</v>
      </c>
      <c r="U31" s="30">
        <f>IF($E31=0,0,($Q31/$E31)*100)</f>
        <v>27.38908319603544</v>
      </c>
      <c r="V31" s="26">
        <f>V30</f>
        <v>0</v>
      </c>
      <c r="W31" s="27">
        <f>W30</f>
        <v>0</v>
      </c>
    </row>
    <row r="32" spans="1:23" ht="12.75" customHeight="1">
      <c r="A32" s="10" t="s">
        <v>53</v>
      </c>
      <c r="B32" s="31"/>
      <c r="C32" s="31"/>
      <c r="D32" s="31"/>
      <c r="E32" s="31"/>
      <c r="F32" s="32"/>
      <c r="G32" s="33"/>
      <c r="H32" s="32"/>
      <c r="I32" s="33"/>
      <c r="J32" s="32"/>
      <c r="K32" s="33"/>
      <c r="L32" s="32"/>
      <c r="M32" s="33"/>
      <c r="N32" s="32"/>
      <c r="O32" s="33"/>
      <c r="P32" s="32"/>
      <c r="Q32" s="33"/>
      <c r="R32" s="14"/>
      <c r="S32" s="15"/>
      <c r="T32" s="14"/>
      <c r="U32" s="16"/>
      <c r="V32" s="32"/>
      <c r="W32" s="33"/>
    </row>
    <row r="33" spans="1:23" ht="12.75" customHeight="1">
      <c r="A33" s="17" t="s">
        <v>54</v>
      </c>
      <c r="B33" s="18">
        <v>462349000</v>
      </c>
      <c r="C33" s="18">
        <v>0</v>
      </c>
      <c r="D33" s="18"/>
      <c r="E33" s="18">
        <f aca="true" t="shared" si="14" ref="E33:E38">$B33+$C33+$D33</f>
        <v>462349000</v>
      </c>
      <c r="F33" s="19">
        <v>235557000</v>
      </c>
      <c r="G33" s="20">
        <v>235557000</v>
      </c>
      <c r="H33" s="19">
        <v>47978000</v>
      </c>
      <c r="I33" s="20">
        <v>136909291</v>
      </c>
      <c r="J33" s="19"/>
      <c r="K33" s="20"/>
      <c r="L33" s="19"/>
      <c r="M33" s="20"/>
      <c r="N33" s="19"/>
      <c r="O33" s="20"/>
      <c r="P33" s="19">
        <f aca="true" t="shared" si="15" ref="P33:P38">$H33+$J33+$L33+$N33</f>
        <v>47978000</v>
      </c>
      <c r="Q33" s="20">
        <f aca="true" t="shared" si="16" ref="Q33:Q38">$I33+$K33+$M33+$O33</f>
        <v>136909291</v>
      </c>
      <c r="R33" s="21">
        <f aca="true" t="shared" si="17" ref="R33:R38">IF($H33=0,0,(($H33-$H33)/$H33)*100)</f>
        <v>0</v>
      </c>
      <c r="S33" s="22">
        <f aca="true" t="shared" si="18" ref="S33:S38">IF($I33=0,0,(($I33-$I33)/$I33)*100)</f>
        <v>0</v>
      </c>
      <c r="T33" s="21">
        <f>IF($E33=0,0,($P33/$E33)*100)</f>
        <v>10.377009575018006</v>
      </c>
      <c r="U33" s="23">
        <f>IF($E33=0,0,($Q33/$E33)*100)</f>
        <v>29.611676677142157</v>
      </c>
      <c r="V33" s="19"/>
      <c r="W33" s="20"/>
    </row>
    <row r="34" spans="1:23" ht="12.75" customHeight="1">
      <c r="A34" s="17" t="s">
        <v>55</v>
      </c>
      <c r="B34" s="18">
        <v>825050000</v>
      </c>
      <c r="C34" s="18">
        <v>0</v>
      </c>
      <c r="D34" s="18"/>
      <c r="E34" s="18">
        <f t="shared" si="14"/>
        <v>825050000</v>
      </c>
      <c r="F34" s="19">
        <v>618787000</v>
      </c>
      <c r="G34" s="20">
        <v>0</v>
      </c>
      <c r="H34" s="19">
        <v>0</v>
      </c>
      <c r="I34" s="20">
        <v>0</v>
      </c>
      <c r="J34" s="19"/>
      <c r="K34" s="20"/>
      <c r="L34" s="19"/>
      <c r="M34" s="20"/>
      <c r="N34" s="19"/>
      <c r="O34" s="20"/>
      <c r="P34" s="19">
        <f t="shared" si="15"/>
        <v>0</v>
      </c>
      <c r="Q34" s="20">
        <f t="shared" si="16"/>
        <v>0</v>
      </c>
      <c r="R34" s="21">
        <f t="shared" si="17"/>
        <v>0</v>
      </c>
      <c r="S34" s="22">
        <f t="shared" si="18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17" t="s">
        <v>56</v>
      </c>
      <c r="B35" s="18">
        <v>0</v>
      </c>
      <c r="C35" s="18">
        <v>0</v>
      </c>
      <c r="D35" s="18"/>
      <c r="E35" s="18">
        <f t="shared" si="14"/>
        <v>0</v>
      </c>
      <c r="F35" s="19">
        <v>0</v>
      </c>
      <c r="G35" s="20">
        <v>0</v>
      </c>
      <c r="H35" s="19">
        <v>0</v>
      </c>
      <c r="I35" s="20">
        <v>0</v>
      </c>
      <c r="J35" s="19"/>
      <c r="K35" s="20"/>
      <c r="L35" s="19"/>
      <c r="M35" s="20"/>
      <c r="N35" s="19"/>
      <c r="O35" s="20"/>
      <c r="P35" s="19">
        <f t="shared" si="15"/>
        <v>0</v>
      </c>
      <c r="Q35" s="20">
        <f t="shared" si="16"/>
        <v>0</v>
      </c>
      <c r="R35" s="21">
        <f t="shared" si="17"/>
        <v>0</v>
      </c>
      <c r="S35" s="22">
        <f t="shared" si="18"/>
        <v>0</v>
      </c>
      <c r="T35" s="21">
        <f>IF($E35=0,0,($P35/$E35)*100)</f>
        <v>0</v>
      </c>
      <c r="U35" s="23">
        <f>IF($E35=0,0,($Q35/$E35)*100)</f>
        <v>0</v>
      </c>
      <c r="V35" s="19"/>
      <c r="W35" s="20"/>
    </row>
    <row r="36" spans="1:23" ht="12.75" customHeight="1">
      <c r="A36" s="17" t="s">
        <v>57</v>
      </c>
      <c r="B36" s="18">
        <v>19000000</v>
      </c>
      <c r="C36" s="18">
        <v>0</v>
      </c>
      <c r="D36" s="18"/>
      <c r="E36" s="18">
        <f t="shared" si="14"/>
        <v>19000000</v>
      </c>
      <c r="F36" s="19">
        <v>7000000</v>
      </c>
      <c r="G36" s="20">
        <v>0</v>
      </c>
      <c r="H36" s="19">
        <v>0</v>
      </c>
      <c r="I36" s="20">
        <v>0</v>
      </c>
      <c r="J36" s="19"/>
      <c r="K36" s="20"/>
      <c r="L36" s="19"/>
      <c r="M36" s="20"/>
      <c r="N36" s="19"/>
      <c r="O36" s="20"/>
      <c r="P36" s="19">
        <f t="shared" si="15"/>
        <v>0</v>
      </c>
      <c r="Q36" s="20">
        <f t="shared" si="16"/>
        <v>0</v>
      </c>
      <c r="R36" s="21">
        <f t="shared" si="17"/>
        <v>0</v>
      </c>
      <c r="S36" s="22">
        <f t="shared" si="18"/>
        <v>0</v>
      </c>
      <c r="T36" s="21">
        <f>IF($E36=0,0,($P36/$E36)*100)</f>
        <v>0</v>
      </c>
      <c r="U36" s="23">
        <f>IF($E36=0,0,($Q36/$E36)*100)</f>
        <v>0</v>
      </c>
      <c r="V36" s="19"/>
      <c r="W36" s="20"/>
    </row>
    <row r="37" spans="1:23" ht="12.75" customHeight="1">
      <c r="A37" s="17" t="s">
        <v>58</v>
      </c>
      <c r="B37" s="18">
        <v>0</v>
      </c>
      <c r="C37" s="18">
        <v>0</v>
      </c>
      <c r="D37" s="18"/>
      <c r="E37" s="18">
        <f t="shared" si="14"/>
        <v>0</v>
      </c>
      <c r="F37" s="19">
        <v>0</v>
      </c>
      <c r="G37" s="20">
        <v>0</v>
      </c>
      <c r="H37" s="19">
        <v>0</v>
      </c>
      <c r="I37" s="20">
        <v>0</v>
      </c>
      <c r="J37" s="19"/>
      <c r="K37" s="20"/>
      <c r="L37" s="19"/>
      <c r="M37" s="20"/>
      <c r="N37" s="19"/>
      <c r="O37" s="20"/>
      <c r="P37" s="19">
        <f t="shared" si="15"/>
        <v>0</v>
      </c>
      <c r="Q37" s="20">
        <f t="shared" si="16"/>
        <v>0</v>
      </c>
      <c r="R37" s="21">
        <f t="shared" si="17"/>
        <v>0</v>
      </c>
      <c r="S37" s="22">
        <f t="shared" si="18"/>
        <v>0</v>
      </c>
      <c r="T37" s="21">
        <f>IF($E37=0,0,($P37/$E37)*100)</f>
        <v>0</v>
      </c>
      <c r="U37" s="23">
        <f>IF($E37=0,0,($Q37/$E37)*100)</f>
        <v>0</v>
      </c>
      <c r="V37" s="19"/>
      <c r="W37" s="20"/>
    </row>
    <row r="38" spans="1:23" ht="12.75" customHeight="1">
      <c r="A38" s="24" t="s">
        <v>39</v>
      </c>
      <c r="B38" s="25">
        <f>SUM(B33:B37)</f>
        <v>1306399000</v>
      </c>
      <c r="C38" s="25">
        <f>SUM(C33:C37)</f>
        <v>0</v>
      </c>
      <c r="D38" s="25"/>
      <c r="E38" s="25">
        <f t="shared" si="14"/>
        <v>1306399000</v>
      </c>
      <c r="F38" s="26">
        <f aca="true" t="shared" si="19" ref="F38:O38">SUM(F33:F37)</f>
        <v>861344000</v>
      </c>
      <c r="G38" s="27">
        <f t="shared" si="19"/>
        <v>235557000</v>
      </c>
      <c r="H38" s="26">
        <f t="shared" si="19"/>
        <v>47978000</v>
      </c>
      <c r="I38" s="27">
        <f t="shared" si="19"/>
        <v>136909291</v>
      </c>
      <c r="J38" s="26">
        <f t="shared" si="19"/>
        <v>0</v>
      </c>
      <c r="K38" s="27">
        <f t="shared" si="19"/>
        <v>0</v>
      </c>
      <c r="L38" s="26">
        <f t="shared" si="19"/>
        <v>0</v>
      </c>
      <c r="M38" s="27">
        <f t="shared" si="19"/>
        <v>0</v>
      </c>
      <c r="N38" s="26">
        <f t="shared" si="19"/>
        <v>0</v>
      </c>
      <c r="O38" s="27">
        <f t="shared" si="19"/>
        <v>0</v>
      </c>
      <c r="P38" s="26">
        <f t="shared" si="15"/>
        <v>47978000</v>
      </c>
      <c r="Q38" s="27">
        <f t="shared" si="16"/>
        <v>136909291</v>
      </c>
      <c r="R38" s="28">
        <f t="shared" si="17"/>
        <v>0</v>
      </c>
      <c r="S38" s="29">
        <f t="shared" si="18"/>
        <v>0</v>
      </c>
      <c r="T38" s="28">
        <f>IF((+$E33+$E36)=0,0,(P38/(+$E33+$E36))*100)</f>
        <v>9.967404108038034</v>
      </c>
      <c r="U38" s="30">
        <f>IF((+$E33+$E36)=0,0,(Q38/(+$E33+$E36))*100)</f>
        <v>28.44283274713358</v>
      </c>
      <c r="V38" s="26">
        <f>SUM(V33:V37)</f>
        <v>0</v>
      </c>
      <c r="W38" s="27">
        <f>SUM(W33:W37)</f>
        <v>0</v>
      </c>
    </row>
    <row r="39" spans="1:23" ht="12.75" customHeight="1">
      <c r="A39" s="10" t="s">
        <v>59</v>
      </c>
      <c r="B39" s="31"/>
      <c r="C39" s="31"/>
      <c r="D39" s="31"/>
      <c r="E39" s="31"/>
      <c r="F39" s="32"/>
      <c r="G39" s="33"/>
      <c r="H39" s="32"/>
      <c r="I39" s="33"/>
      <c r="J39" s="32"/>
      <c r="K39" s="33"/>
      <c r="L39" s="32"/>
      <c r="M39" s="33"/>
      <c r="N39" s="32"/>
      <c r="O39" s="33"/>
      <c r="P39" s="32"/>
      <c r="Q39" s="33"/>
      <c r="R39" s="14"/>
      <c r="S39" s="15"/>
      <c r="T39" s="14"/>
      <c r="U39" s="16"/>
      <c r="V39" s="32"/>
      <c r="W39" s="33"/>
    </row>
    <row r="40" spans="1:23" ht="12.75" customHeight="1">
      <c r="A40" s="17" t="s">
        <v>60</v>
      </c>
      <c r="B40" s="18">
        <v>0</v>
      </c>
      <c r="C40" s="18">
        <v>0</v>
      </c>
      <c r="D40" s="18"/>
      <c r="E40" s="18">
        <f aca="true" t="shared" si="20" ref="E40:E51">$B40+$C40+$D40</f>
        <v>0</v>
      </c>
      <c r="F40" s="19">
        <v>0</v>
      </c>
      <c r="G40" s="20">
        <v>0</v>
      </c>
      <c r="H40" s="19">
        <v>0</v>
      </c>
      <c r="I40" s="20">
        <v>0</v>
      </c>
      <c r="J40" s="19"/>
      <c r="K40" s="20"/>
      <c r="L40" s="19"/>
      <c r="M40" s="20"/>
      <c r="N40" s="19"/>
      <c r="O40" s="20"/>
      <c r="P40" s="19">
        <f aca="true" t="shared" si="21" ref="P40:P51">$H40+$J40+$L40+$N40</f>
        <v>0</v>
      </c>
      <c r="Q40" s="20">
        <f aca="true" t="shared" si="22" ref="Q40:Q51">$I40+$K40+$M40+$O40</f>
        <v>0</v>
      </c>
      <c r="R40" s="21">
        <f aca="true" t="shared" si="23" ref="R40:R51">IF($H40=0,0,(($H40-$H40)/$H40)*100)</f>
        <v>0</v>
      </c>
      <c r="S40" s="22">
        <f aca="true" t="shared" si="24" ref="S40:S51">IF($I40=0,0,(($I40-$I40)/$I40)*100)</f>
        <v>0</v>
      </c>
      <c r="T40" s="21">
        <f aca="true" t="shared" si="25" ref="T40:T50">IF($E40=0,0,($P40/$E40)*100)</f>
        <v>0</v>
      </c>
      <c r="U40" s="23">
        <f aca="true" t="shared" si="26" ref="U40:U50">IF($E40=0,0,($Q40/$E40)*100)</f>
        <v>0</v>
      </c>
      <c r="V40" s="19"/>
      <c r="W40" s="20"/>
    </row>
    <row r="41" spans="1:23" ht="12.75" customHeight="1">
      <c r="A41" s="17" t="s">
        <v>61</v>
      </c>
      <c r="B41" s="18">
        <v>563943000</v>
      </c>
      <c r="C41" s="18">
        <v>0</v>
      </c>
      <c r="D41" s="18"/>
      <c r="E41" s="18">
        <f t="shared" si="20"/>
        <v>563943000</v>
      </c>
      <c r="F41" s="19">
        <v>0</v>
      </c>
      <c r="G41" s="20">
        <v>0</v>
      </c>
      <c r="H41" s="19">
        <v>0</v>
      </c>
      <c r="I41" s="20">
        <v>83745871</v>
      </c>
      <c r="J41" s="19"/>
      <c r="K41" s="20"/>
      <c r="L41" s="19"/>
      <c r="M41" s="20"/>
      <c r="N41" s="19"/>
      <c r="O41" s="20"/>
      <c r="P41" s="19">
        <f t="shared" si="21"/>
        <v>0</v>
      </c>
      <c r="Q41" s="20">
        <f t="shared" si="22"/>
        <v>83745871</v>
      </c>
      <c r="R41" s="21">
        <f t="shared" si="23"/>
        <v>0</v>
      </c>
      <c r="S41" s="22">
        <f t="shared" si="24"/>
        <v>0</v>
      </c>
      <c r="T41" s="21">
        <f t="shared" si="25"/>
        <v>0</v>
      </c>
      <c r="U41" s="23">
        <f t="shared" si="26"/>
        <v>14.850059491828075</v>
      </c>
      <c r="V41" s="19"/>
      <c r="W41" s="20"/>
    </row>
    <row r="42" spans="1:23" ht="12.75" customHeight="1">
      <c r="A42" s="17" t="s">
        <v>62</v>
      </c>
      <c r="B42" s="18">
        <v>575565000</v>
      </c>
      <c r="C42" s="18">
        <v>0</v>
      </c>
      <c r="D42" s="18"/>
      <c r="E42" s="18">
        <f t="shared" si="20"/>
        <v>575565000</v>
      </c>
      <c r="F42" s="19">
        <v>284965000</v>
      </c>
      <c r="G42" s="20">
        <v>0</v>
      </c>
      <c r="H42" s="19">
        <v>0</v>
      </c>
      <c r="I42" s="20">
        <v>0</v>
      </c>
      <c r="J42" s="19"/>
      <c r="K42" s="20"/>
      <c r="L42" s="19"/>
      <c r="M42" s="20"/>
      <c r="N42" s="19"/>
      <c r="O42" s="20"/>
      <c r="P42" s="19">
        <f t="shared" si="21"/>
        <v>0</v>
      </c>
      <c r="Q42" s="20">
        <f t="shared" si="22"/>
        <v>0</v>
      </c>
      <c r="R42" s="21">
        <f t="shared" si="23"/>
        <v>0</v>
      </c>
      <c r="S42" s="22">
        <f t="shared" si="24"/>
        <v>0</v>
      </c>
      <c r="T42" s="21">
        <f t="shared" si="25"/>
        <v>0</v>
      </c>
      <c r="U42" s="23">
        <f t="shared" si="26"/>
        <v>0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20"/>
        <v>0</v>
      </c>
      <c r="F43" s="19">
        <v>0</v>
      </c>
      <c r="G43" s="20">
        <v>0</v>
      </c>
      <c r="H43" s="19">
        <v>0</v>
      </c>
      <c r="I43" s="20">
        <v>0</v>
      </c>
      <c r="J43" s="19"/>
      <c r="K43" s="20"/>
      <c r="L43" s="19"/>
      <c r="M43" s="20"/>
      <c r="N43" s="19"/>
      <c r="O43" s="20"/>
      <c r="P43" s="19">
        <f t="shared" si="21"/>
        <v>0</v>
      </c>
      <c r="Q43" s="20">
        <f t="shared" si="22"/>
        <v>0</v>
      </c>
      <c r="R43" s="21">
        <f t="shared" si="23"/>
        <v>0</v>
      </c>
      <c r="S43" s="22">
        <f t="shared" si="24"/>
        <v>0</v>
      </c>
      <c r="T43" s="21">
        <f t="shared" si="25"/>
        <v>0</v>
      </c>
      <c r="U43" s="23">
        <f t="shared" si="26"/>
        <v>0</v>
      </c>
      <c r="V43" s="19"/>
      <c r="W43" s="20"/>
    </row>
    <row r="44" spans="1:23" ht="12.75" customHeight="1">
      <c r="A44" s="17" t="s">
        <v>64</v>
      </c>
      <c r="B44" s="18">
        <v>0</v>
      </c>
      <c r="C44" s="18">
        <v>0</v>
      </c>
      <c r="D44" s="18"/>
      <c r="E44" s="18">
        <f t="shared" si="20"/>
        <v>0</v>
      </c>
      <c r="F44" s="19">
        <v>0</v>
      </c>
      <c r="G44" s="20">
        <v>0</v>
      </c>
      <c r="H44" s="19">
        <v>0</v>
      </c>
      <c r="I44" s="20">
        <v>0</v>
      </c>
      <c r="J44" s="19"/>
      <c r="K44" s="20"/>
      <c r="L44" s="19"/>
      <c r="M44" s="20"/>
      <c r="N44" s="19"/>
      <c r="O44" s="20"/>
      <c r="P44" s="19">
        <f t="shared" si="21"/>
        <v>0</v>
      </c>
      <c r="Q44" s="20">
        <f t="shared" si="22"/>
        <v>0</v>
      </c>
      <c r="R44" s="21">
        <f t="shared" si="23"/>
        <v>0</v>
      </c>
      <c r="S44" s="22">
        <f t="shared" si="24"/>
        <v>0</v>
      </c>
      <c r="T44" s="21">
        <f t="shared" si="25"/>
        <v>0</v>
      </c>
      <c r="U44" s="23">
        <f t="shared" si="26"/>
        <v>0</v>
      </c>
      <c r="V44" s="19"/>
      <c r="W44" s="20"/>
    </row>
    <row r="45" spans="1:23" ht="12.75" customHeight="1" hidden="1">
      <c r="A45" s="17" t="s">
        <v>65</v>
      </c>
      <c r="B45" s="18">
        <v>0</v>
      </c>
      <c r="C45" s="18">
        <v>0</v>
      </c>
      <c r="D45" s="18"/>
      <c r="E45" s="18">
        <f t="shared" si="20"/>
        <v>0</v>
      </c>
      <c r="F45" s="19">
        <v>0</v>
      </c>
      <c r="G45" s="20">
        <v>0</v>
      </c>
      <c r="H45" s="19">
        <v>0</v>
      </c>
      <c r="I45" s="20">
        <v>0</v>
      </c>
      <c r="J45" s="19"/>
      <c r="K45" s="20"/>
      <c r="L45" s="19"/>
      <c r="M45" s="20"/>
      <c r="N45" s="19"/>
      <c r="O45" s="20"/>
      <c r="P45" s="19">
        <f t="shared" si="21"/>
        <v>0</v>
      </c>
      <c r="Q45" s="20">
        <f t="shared" si="22"/>
        <v>0</v>
      </c>
      <c r="R45" s="21">
        <f t="shared" si="23"/>
        <v>0</v>
      </c>
      <c r="S45" s="22">
        <f t="shared" si="24"/>
        <v>0</v>
      </c>
      <c r="T45" s="21">
        <f t="shared" si="25"/>
        <v>0</v>
      </c>
      <c r="U45" s="23">
        <f t="shared" si="26"/>
        <v>0</v>
      </c>
      <c r="V45" s="19"/>
      <c r="W45" s="20"/>
    </row>
    <row r="46" spans="1:23" ht="12.75" customHeight="1">
      <c r="A46" s="17" t="s">
        <v>66</v>
      </c>
      <c r="B46" s="18">
        <v>0</v>
      </c>
      <c r="C46" s="18">
        <v>0</v>
      </c>
      <c r="D46" s="18"/>
      <c r="E46" s="18">
        <f t="shared" si="20"/>
        <v>0</v>
      </c>
      <c r="F46" s="19">
        <v>0</v>
      </c>
      <c r="G46" s="20">
        <v>0</v>
      </c>
      <c r="H46" s="19">
        <v>0</v>
      </c>
      <c r="I46" s="20">
        <v>6883256</v>
      </c>
      <c r="J46" s="19"/>
      <c r="K46" s="20"/>
      <c r="L46" s="19"/>
      <c r="M46" s="20"/>
      <c r="N46" s="19"/>
      <c r="O46" s="20"/>
      <c r="P46" s="19">
        <f t="shared" si="21"/>
        <v>0</v>
      </c>
      <c r="Q46" s="20">
        <f t="shared" si="22"/>
        <v>6883256</v>
      </c>
      <c r="R46" s="21">
        <f t="shared" si="23"/>
        <v>0</v>
      </c>
      <c r="S46" s="22">
        <f t="shared" si="24"/>
        <v>0</v>
      </c>
      <c r="T46" s="21">
        <f t="shared" si="25"/>
        <v>0</v>
      </c>
      <c r="U46" s="23">
        <f t="shared" si="26"/>
        <v>0</v>
      </c>
      <c r="V46" s="19"/>
      <c r="W46" s="20"/>
    </row>
    <row r="47" spans="1:23" ht="12.75" customHeight="1">
      <c r="A47" s="17" t="s">
        <v>67</v>
      </c>
      <c r="B47" s="18">
        <v>0</v>
      </c>
      <c r="C47" s="18">
        <v>0</v>
      </c>
      <c r="D47" s="18"/>
      <c r="E47" s="18">
        <f t="shared" si="20"/>
        <v>0</v>
      </c>
      <c r="F47" s="19">
        <v>0</v>
      </c>
      <c r="G47" s="20">
        <v>0</v>
      </c>
      <c r="H47" s="19">
        <v>0</v>
      </c>
      <c r="I47" s="20">
        <v>0</v>
      </c>
      <c r="J47" s="19"/>
      <c r="K47" s="20"/>
      <c r="L47" s="19"/>
      <c r="M47" s="20"/>
      <c r="N47" s="19"/>
      <c r="O47" s="20"/>
      <c r="P47" s="19">
        <f t="shared" si="21"/>
        <v>0</v>
      </c>
      <c r="Q47" s="20">
        <f t="shared" si="22"/>
        <v>0</v>
      </c>
      <c r="R47" s="21">
        <f t="shared" si="23"/>
        <v>0</v>
      </c>
      <c r="S47" s="22">
        <f t="shared" si="24"/>
        <v>0</v>
      </c>
      <c r="T47" s="21">
        <f t="shared" si="25"/>
        <v>0</v>
      </c>
      <c r="U47" s="23">
        <f t="shared" si="26"/>
        <v>0</v>
      </c>
      <c r="V47" s="19"/>
      <c r="W47" s="20"/>
    </row>
    <row r="48" spans="1:23" ht="12.75" customHeight="1">
      <c r="A48" s="17" t="s">
        <v>68</v>
      </c>
      <c r="B48" s="18">
        <v>24534000</v>
      </c>
      <c r="C48" s="18">
        <v>0</v>
      </c>
      <c r="D48" s="18"/>
      <c r="E48" s="18">
        <f t="shared" si="20"/>
        <v>24534000</v>
      </c>
      <c r="F48" s="19">
        <v>24534000</v>
      </c>
      <c r="G48" s="20">
        <v>0</v>
      </c>
      <c r="H48" s="19">
        <v>0</v>
      </c>
      <c r="I48" s="20">
        <v>0</v>
      </c>
      <c r="J48" s="19"/>
      <c r="K48" s="20"/>
      <c r="L48" s="19"/>
      <c r="M48" s="20"/>
      <c r="N48" s="19"/>
      <c r="O48" s="20"/>
      <c r="P48" s="19">
        <f t="shared" si="21"/>
        <v>0</v>
      </c>
      <c r="Q48" s="20">
        <f t="shared" si="22"/>
        <v>0</v>
      </c>
      <c r="R48" s="21">
        <f t="shared" si="23"/>
        <v>0</v>
      </c>
      <c r="S48" s="22">
        <f t="shared" si="24"/>
        <v>0</v>
      </c>
      <c r="T48" s="21">
        <f t="shared" si="25"/>
        <v>0</v>
      </c>
      <c r="U48" s="23">
        <f t="shared" si="26"/>
        <v>0</v>
      </c>
      <c r="V48" s="19"/>
      <c r="W48" s="20"/>
    </row>
    <row r="49" spans="1:23" ht="12.75" customHeight="1">
      <c r="A49" s="17" t="s">
        <v>69</v>
      </c>
      <c r="B49" s="18">
        <v>503525000</v>
      </c>
      <c r="C49" s="18">
        <v>0</v>
      </c>
      <c r="D49" s="18"/>
      <c r="E49" s="18">
        <f t="shared" si="20"/>
        <v>503525000</v>
      </c>
      <c r="F49" s="19">
        <v>157150000</v>
      </c>
      <c r="G49" s="20">
        <v>157150000</v>
      </c>
      <c r="H49" s="19">
        <v>56708000</v>
      </c>
      <c r="I49" s="20">
        <v>40504157</v>
      </c>
      <c r="J49" s="19"/>
      <c r="K49" s="20"/>
      <c r="L49" s="19"/>
      <c r="M49" s="20"/>
      <c r="N49" s="19"/>
      <c r="O49" s="20"/>
      <c r="P49" s="19">
        <f t="shared" si="21"/>
        <v>56708000</v>
      </c>
      <c r="Q49" s="20">
        <f t="shared" si="22"/>
        <v>40504157</v>
      </c>
      <c r="R49" s="21">
        <f t="shared" si="23"/>
        <v>0</v>
      </c>
      <c r="S49" s="22">
        <f t="shared" si="24"/>
        <v>0</v>
      </c>
      <c r="T49" s="21">
        <f t="shared" si="25"/>
        <v>11.262201479569038</v>
      </c>
      <c r="U49" s="23">
        <f t="shared" si="26"/>
        <v>8.044120351521771</v>
      </c>
      <c r="V49" s="19"/>
      <c r="W49" s="20"/>
    </row>
    <row r="50" spans="1:23" ht="12.75" customHeight="1">
      <c r="A50" s="17" t="s">
        <v>70</v>
      </c>
      <c r="B50" s="18">
        <v>0</v>
      </c>
      <c r="C50" s="18">
        <v>0</v>
      </c>
      <c r="D50" s="18"/>
      <c r="E50" s="18">
        <f t="shared" si="20"/>
        <v>0</v>
      </c>
      <c r="F50" s="19">
        <v>0</v>
      </c>
      <c r="G50" s="20">
        <v>0</v>
      </c>
      <c r="H50" s="19">
        <v>0</v>
      </c>
      <c r="I50" s="20">
        <v>0</v>
      </c>
      <c r="J50" s="19"/>
      <c r="K50" s="20"/>
      <c r="L50" s="19"/>
      <c r="M50" s="20"/>
      <c r="N50" s="19"/>
      <c r="O50" s="20"/>
      <c r="P50" s="19">
        <f t="shared" si="21"/>
        <v>0</v>
      </c>
      <c r="Q50" s="20">
        <f t="shared" si="22"/>
        <v>0</v>
      </c>
      <c r="R50" s="21">
        <f t="shared" si="23"/>
        <v>0</v>
      </c>
      <c r="S50" s="22">
        <f t="shared" si="24"/>
        <v>0</v>
      </c>
      <c r="T50" s="21">
        <f t="shared" si="25"/>
        <v>0</v>
      </c>
      <c r="U50" s="23">
        <f t="shared" si="26"/>
        <v>0</v>
      </c>
      <c r="V50" s="19"/>
      <c r="W50" s="20"/>
    </row>
    <row r="51" spans="1:23" ht="12.75" customHeight="1">
      <c r="A51" s="24" t="s">
        <v>39</v>
      </c>
      <c r="B51" s="25">
        <f>SUM(B40:B50)</f>
        <v>1667567000</v>
      </c>
      <c r="C51" s="25">
        <f>SUM(C40:C50)</f>
        <v>0</v>
      </c>
      <c r="D51" s="25"/>
      <c r="E51" s="25">
        <f t="shared" si="20"/>
        <v>1667567000</v>
      </c>
      <c r="F51" s="26">
        <f aca="true" t="shared" si="27" ref="F51:O51">SUM(F40:F50)</f>
        <v>466649000</v>
      </c>
      <c r="G51" s="27">
        <f t="shared" si="27"/>
        <v>157150000</v>
      </c>
      <c r="H51" s="26">
        <f t="shared" si="27"/>
        <v>56708000</v>
      </c>
      <c r="I51" s="27">
        <f t="shared" si="27"/>
        <v>131133284</v>
      </c>
      <c r="J51" s="26">
        <f t="shared" si="27"/>
        <v>0</v>
      </c>
      <c r="K51" s="27">
        <f t="shared" si="27"/>
        <v>0</v>
      </c>
      <c r="L51" s="26">
        <f t="shared" si="27"/>
        <v>0</v>
      </c>
      <c r="M51" s="27">
        <f t="shared" si="27"/>
        <v>0</v>
      </c>
      <c r="N51" s="26">
        <f t="shared" si="27"/>
        <v>0</v>
      </c>
      <c r="O51" s="27">
        <f t="shared" si="27"/>
        <v>0</v>
      </c>
      <c r="P51" s="26">
        <f t="shared" si="21"/>
        <v>56708000</v>
      </c>
      <c r="Q51" s="27">
        <f t="shared" si="22"/>
        <v>131133284</v>
      </c>
      <c r="R51" s="28">
        <f t="shared" si="23"/>
        <v>0</v>
      </c>
      <c r="S51" s="29">
        <f t="shared" si="24"/>
        <v>0</v>
      </c>
      <c r="T51" s="28">
        <f>IF((+$E41+$E43+$E45+$E46+$E49)=0,0,(P51/(+$E41+$E43+$E45+$E46+$E49))*100)</f>
        <v>5.312384071466311</v>
      </c>
      <c r="U51" s="30">
        <f>IF((+$E41+$E43+$E45+$E46+$E49)=0,0,(Q51/(+$E41+$E43+$E45+$E46+$E49))*100)</f>
        <v>12.284516631880301</v>
      </c>
      <c r="V51" s="26">
        <f>SUM(V40:V50)</f>
        <v>0</v>
      </c>
      <c r="W51" s="27">
        <f>SUM(W40:W50)</f>
        <v>0</v>
      </c>
    </row>
    <row r="52" spans="1:23" ht="12.75" customHeight="1">
      <c r="A52" s="10" t="s">
        <v>71</v>
      </c>
      <c r="B52" s="31"/>
      <c r="C52" s="31"/>
      <c r="D52" s="31"/>
      <c r="E52" s="31"/>
      <c r="F52" s="32"/>
      <c r="G52" s="33"/>
      <c r="H52" s="32"/>
      <c r="I52" s="33"/>
      <c r="J52" s="32"/>
      <c r="K52" s="33"/>
      <c r="L52" s="32"/>
      <c r="M52" s="33"/>
      <c r="N52" s="32"/>
      <c r="O52" s="33"/>
      <c r="P52" s="32"/>
      <c r="Q52" s="33"/>
      <c r="R52" s="14"/>
      <c r="S52" s="15"/>
      <c r="T52" s="14"/>
      <c r="U52" s="16"/>
      <c r="V52" s="32"/>
      <c r="W52" s="33"/>
    </row>
    <row r="53" spans="1:23" ht="12.75" customHeight="1">
      <c r="A53" s="34" t="s">
        <v>72</v>
      </c>
      <c r="B53" s="18">
        <v>0</v>
      </c>
      <c r="C53" s="18">
        <v>0</v>
      </c>
      <c r="D53" s="18"/>
      <c r="E53" s="18">
        <f>$B53+$C53+$D53</f>
        <v>0</v>
      </c>
      <c r="F53" s="19">
        <v>0</v>
      </c>
      <c r="G53" s="20">
        <v>0</v>
      </c>
      <c r="H53" s="19">
        <v>0</v>
      </c>
      <c r="I53" s="20">
        <v>0</v>
      </c>
      <c r="J53" s="19"/>
      <c r="K53" s="20"/>
      <c r="L53" s="19"/>
      <c r="M53" s="20"/>
      <c r="N53" s="19"/>
      <c r="O53" s="20"/>
      <c r="P53" s="19">
        <f>$H53+$J53+$L53+$N53</f>
        <v>0</v>
      </c>
      <c r="Q53" s="20">
        <f>$I53+$K53+$M53+$O53</f>
        <v>0</v>
      </c>
      <c r="R53" s="21">
        <f>IF($H53=0,0,(($H53-$H53)/$H53)*100)</f>
        <v>0</v>
      </c>
      <c r="S53" s="22">
        <f>IF($I53=0,0,(($I53-$I53)/$I53)*100)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34" t="s">
        <v>73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/>
      <c r="K54" s="20"/>
      <c r="L54" s="19"/>
      <c r="M54" s="20"/>
      <c r="N54" s="19"/>
      <c r="O54" s="20"/>
      <c r="P54" s="19">
        <f>$H54+$J54+$L54+$N54</f>
        <v>0</v>
      </c>
      <c r="Q54" s="20">
        <f>$I54+$K54+$M54+$O54</f>
        <v>0</v>
      </c>
      <c r="R54" s="21">
        <f>IF($H54=0,0,(($H54-$H54)/$H54)*100)</f>
        <v>0</v>
      </c>
      <c r="S54" s="22">
        <f>IF($I54=0,0,(($I54-$I54)/$I54)*100)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 hidden="1">
      <c r="A55" s="34" t="s">
        <v>74</v>
      </c>
      <c r="B55" s="18">
        <v>0</v>
      </c>
      <c r="C55" s="18">
        <v>0</v>
      </c>
      <c r="D55" s="18"/>
      <c r="E55" s="18">
        <f>$B55+$C55+$D55</f>
        <v>0</v>
      </c>
      <c r="F55" s="19">
        <v>0</v>
      </c>
      <c r="G55" s="20">
        <v>0</v>
      </c>
      <c r="H55" s="19">
        <v>0</v>
      </c>
      <c r="I55" s="20">
        <v>0</v>
      </c>
      <c r="J55" s="19"/>
      <c r="K55" s="20"/>
      <c r="L55" s="19"/>
      <c r="M55" s="20"/>
      <c r="N55" s="19"/>
      <c r="O55" s="20"/>
      <c r="P55" s="19">
        <f>$H55+$J55+$L55+$N55</f>
        <v>0</v>
      </c>
      <c r="Q55" s="20">
        <f>$I55+$K55+$M55+$O55</f>
        <v>0</v>
      </c>
      <c r="R55" s="21">
        <f>IF($H55=0,0,(($H55-$H55)/$H55)*100)</f>
        <v>0</v>
      </c>
      <c r="S55" s="22">
        <f>IF($I55=0,0,(($I55-$I55)/$I55)*100)</f>
        <v>0</v>
      </c>
      <c r="T55" s="21">
        <f>IF($E55=0,0,($P55/$E55)*100)</f>
        <v>0</v>
      </c>
      <c r="U55" s="23">
        <f>IF($E55=0,0,($Q55/$E55)*100)</f>
        <v>0</v>
      </c>
      <c r="V55" s="19"/>
      <c r="W55" s="20"/>
    </row>
    <row r="56" spans="1:23" ht="12.75" customHeight="1" hidden="1">
      <c r="A56" s="17" t="s">
        <v>75</v>
      </c>
      <c r="B56" s="18">
        <v>0</v>
      </c>
      <c r="C56" s="18">
        <v>0</v>
      </c>
      <c r="D56" s="18"/>
      <c r="E56" s="18">
        <f>$B56+$C56+$D56</f>
        <v>0</v>
      </c>
      <c r="F56" s="19">
        <v>0</v>
      </c>
      <c r="G56" s="20">
        <v>0</v>
      </c>
      <c r="H56" s="19">
        <v>0</v>
      </c>
      <c r="I56" s="20">
        <v>0</v>
      </c>
      <c r="J56" s="19"/>
      <c r="K56" s="20"/>
      <c r="L56" s="19"/>
      <c r="M56" s="20"/>
      <c r="N56" s="19"/>
      <c r="O56" s="20"/>
      <c r="P56" s="19">
        <f>$H56+$J56+$L56+$N56</f>
        <v>0</v>
      </c>
      <c r="Q56" s="20">
        <f>$I56+$K56+$M56+$O56</f>
        <v>0</v>
      </c>
      <c r="R56" s="21">
        <f>IF($H56=0,0,(($H56-$H56)/$H56)*100)</f>
        <v>0</v>
      </c>
      <c r="S56" s="22">
        <f>IF($I56=0,0,(($I56-$I56)/$I56)*100)</f>
        <v>0</v>
      </c>
      <c r="T56" s="21">
        <f>IF($E56=0,0,($P56/$E56)*100)</f>
        <v>0</v>
      </c>
      <c r="U56" s="23">
        <f>IF($E56=0,0,($Q56/$E56)*100)</f>
        <v>0</v>
      </c>
      <c r="V56" s="19"/>
      <c r="W56" s="20"/>
    </row>
    <row r="57" spans="1:23" ht="12.75" customHeight="1">
      <c r="A57" s="35" t="s">
        <v>39</v>
      </c>
      <c r="B57" s="36">
        <f>SUM(B53:B56)</f>
        <v>0</v>
      </c>
      <c r="C57" s="36">
        <f>SUM(C53:C56)</f>
        <v>0</v>
      </c>
      <c r="D57" s="36"/>
      <c r="E57" s="36">
        <f>$B57+$C57+$D57</f>
        <v>0</v>
      </c>
      <c r="F57" s="37">
        <f aca="true" t="shared" si="28" ref="F57:O57">SUM(F53:F56)</f>
        <v>0</v>
      </c>
      <c r="G57" s="38">
        <f t="shared" si="28"/>
        <v>0</v>
      </c>
      <c r="H57" s="37">
        <f t="shared" si="28"/>
        <v>0</v>
      </c>
      <c r="I57" s="38">
        <f t="shared" si="28"/>
        <v>0</v>
      </c>
      <c r="J57" s="37">
        <f t="shared" si="28"/>
        <v>0</v>
      </c>
      <c r="K57" s="38">
        <f t="shared" si="28"/>
        <v>0</v>
      </c>
      <c r="L57" s="37">
        <f t="shared" si="28"/>
        <v>0</v>
      </c>
      <c r="M57" s="38">
        <f t="shared" si="28"/>
        <v>0</v>
      </c>
      <c r="N57" s="37">
        <f t="shared" si="28"/>
        <v>0</v>
      </c>
      <c r="O57" s="38">
        <f t="shared" si="28"/>
        <v>0</v>
      </c>
      <c r="P57" s="37">
        <f>$H57+$J57+$L57+$N57</f>
        <v>0</v>
      </c>
      <c r="Q57" s="38">
        <f>$I57+$K57+$M57+$O57</f>
        <v>0</v>
      </c>
      <c r="R57" s="39">
        <f>IF($H57=0,0,(($H57-$H57)/$H57)*100)</f>
        <v>0</v>
      </c>
      <c r="S57" s="40">
        <f>IF($I57=0,0,(($I57-$I57)/$I57)*100)</f>
        <v>0</v>
      </c>
      <c r="T57" s="39">
        <f>IF($E57=0,0,($P57/$E57)*100)</f>
        <v>0</v>
      </c>
      <c r="U57" s="41">
        <f>IF($E57=0,0,($Q57/$E57)*100)</f>
        <v>0</v>
      </c>
      <c r="V57" s="37">
        <f>SUM(V53:V56)</f>
        <v>0</v>
      </c>
      <c r="W57" s="38">
        <f>SUM(W53:W56)</f>
        <v>0</v>
      </c>
    </row>
    <row r="58" spans="1:23" ht="12.75" customHeight="1">
      <c r="A58" s="10" t="s">
        <v>76</v>
      </c>
      <c r="B58" s="31"/>
      <c r="C58" s="31"/>
      <c r="D58" s="31"/>
      <c r="E58" s="31"/>
      <c r="F58" s="32"/>
      <c r="G58" s="33"/>
      <c r="H58" s="32"/>
      <c r="I58" s="33"/>
      <c r="J58" s="32"/>
      <c r="K58" s="33"/>
      <c r="L58" s="32"/>
      <c r="M58" s="33"/>
      <c r="N58" s="32"/>
      <c r="O58" s="33"/>
      <c r="P58" s="32"/>
      <c r="Q58" s="33"/>
      <c r="R58" s="14"/>
      <c r="S58" s="15"/>
      <c r="T58" s="14"/>
      <c r="U58" s="16"/>
      <c r="V58" s="32"/>
      <c r="W58" s="33"/>
    </row>
    <row r="59" spans="1:23" ht="12.75" customHeight="1">
      <c r="A59" s="17" t="s">
        <v>77</v>
      </c>
      <c r="B59" s="18">
        <v>0</v>
      </c>
      <c r="C59" s="18">
        <v>0</v>
      </c>
      <c r="D59" s="18"/>
      <c r="E59" s="18">
        <f>$B59+$C59+$D59</f>
        <v>0</v>
      </c>
      <c r="F59" s="19">
        <v>0</v>
      </c>
      <c r="G59" s="20">
        <v>0</v>
      </c>
      <c r="H59" s="19">
        <v>0</v>
      </c>
      <c r="I59" s="20">
        <v>0</v>
      </c>
      <c r="J59" s="19"/>
      <c r="K59" s="20"/>
      <c r="L59" s="19"/>
      <c r="M59" s="20"/>
      <c r="N59" s="19"/>
      <c r="O59" s="20"/>
      <c r="P59" s="19">
        <f>$H59+$J59+$L59+$N59</f>
        <v>0</v>
      </c>
      <c r="Q59" s="20">
        <f>$I59+$K59+$M59+$O59</f>
        <v>0</v>
      </c>
      <c r="R59" s="21">
        <f>IF($H59=0,0,(($H59-$H59)/$H59)*100)</f>
        <v>0</v>
      </c>
      <c r="S59" s="22">
        <f>IF($I59=0,0,(($I59-$I59)/$I59)*100)</f>
        <v>0</v>
      </c>
      <c r="T59" s="21">
        <f>IF($E59=0,0,($P59/$E59)*100)</f>
        <v>0</v>
      </c>
      <c r="U59" s="23">
        <f>IF($E59=0,0,($Q59/$E59)*100)</f>
        <v>0</v>
      </c>
      <c r="V59" s="19"/>
      <c r="W59" s="20"/>
    </row>
    <row r="60" spans="1:23" ht="12.75" customHeight="1">
      <c r="A60" s="17" t="s">
        <v>78</v>
      </c>
      <c r="B60" s="18">
        <v>0</v>
      </c>
      <c r="C60" s="18">
        <v>0</v>
      </c>
      <c r="D60" s="18"/>
      <c r="E60" s="18">
        <f>$B60+$C60+$D60</f>
        <v>0</v>
      </c>
      <c r="F60" s="19">
        <v>0</v>
      </c>
      <c r="G60" s="20">
        <v>0</v>
      </c>
      <c r="H60" s="19">
        <v>0</v>
      </c>
      <c r="I60" s="20">
        <v>0</v>
      </c>
      <c r="J60" s="19"/>
      <c r="K60" s="20"/>
      <c r="L60" s="19"/>
      <c r="M60" s="20"/>
      <c r="N60" s="19"/>
      <c r="O60" s="20"/>
      <c r="P60" s="19">
        <f>$H60+$J60+$L60+$N60</f>
        <v>0</v>
      </c>
      <c r="Q60" s="20">
        <f>$I60+$K60+$M60+$O60</f>
        <v>0</v>
      </c>
      <c r="R60" s="21">
        <f>IF($H60=0,0,(($H60-$H60)/$H60)*100)</f>
        <v>0</v>
      </c>
      <c r="S60" s="22">
        <f>IF($I60=0,0,(($I60-$I60)/$I60)*100)</f>
        <v>0</v>
      </c>
      <c r="T60" s="21">
        <f>IF($E60=0,0,($P60/$E60)*100)</f>
        <v>0</v>
      </c>
      <c r="U60" s="23">
        <f>IF($E60=0,0,($Q60/$E60)*100)</f>
        <v>0</v>
      </c>
      <c r="V60" s="19"/>
      <c r="W60" s="20"/>
    </row>
    <row r="61" spans="1:23" ht="12.75" customHeight="1">
      <c r="A61" s="17" t="s">
        <v>79</v>
      </c>
      <c r="B61" s="18">
        <v>0</v>
      </c>
      <c r="C61" s="18">
        <v>0</v>
      </c>
      <c r="D61" s="18"/>
      <c r="E61" s="18">
        <f>$B61+$C61+$D61</f>
        <v>0</v>
      </c>
      <c r="F61" s="19">
        <v>0</v>
      </c>
      <c r="G61" s="20">
        <v>0</v>
      </c>
      <c r="H61" s="19">
        <v>0</v>
      </c>
      <c r="I61" s="20">
        <v>0</v>
      </c>
      <c r="J61" s="19"/>
      <c r="K61" s="20"/>
      <c r="L61" s="19"/>
      <c r="M61" s="20"/>
      <c r="N61" s="19"/>
      <c r="O61" s="20"/>
      <c r="P61" s="19">
        <f>$H61+$J61+$L61+$N61</f>
        <v>0</v>
      </c>
      <c r="Q61" s="20">
        <f>$I61+$K61+$M61+$O61</f>
        <v>0</v>
      </c>
      <c r="R61" s="21">
        <f>IF($H61=0,0,(($H61-$H61)/$H61)*100)</f>
        <v>0</v>
      </c>
      <c r="S61" s="22">
        <f>IF($I61=0,0,(($I61-$I61)/$I61)*100)</f>
        <v>0</v>
      </c>
      <c r="T61" s="21">
        <f>IF($E61=0,0,($P61/$E61)*100)</f>
        <v>0</v>
      </c>
      <c r="U61" s="23">
        <f>IF($E61=0,0,($Q61/$E61)*100)</f>
        <v>0</v>
      </c>
      <c r="V61" s="19"/>
      <c r="W61" s="20"/>
    </row>
    <row r="62" spans="1:23" ht="12.75" customHeight="1">
      <c r="A62" s="24" t="s">
        <v>39</v>
      </c>
      <c r="B62" s="25">
        <f>SUM(B59:B61)</f>
        <v>0</v>
      </c>
      <c r="C62" s="25">
        <f>SUM(C59:C61)</f>
        <v>0</v>
      </c>
      <c r="D62" s="25"/>
      <c r="E62" s="25">
        <f>$B62+$C62+$D62</f>
        <v>0</v>
      </c>
      <c r="F62" s="26">
        <f aca="true" t="shared" si="29" ref="F62:O62">SUM(F59:F61)</f>
        <v>0</v>
      </c>
      <c r="G62" s="27">
        <f t="shared" si="29"/>
        <v>0</v>
      </c>
      <c r="H62" s="26">
        <f t="shared" si="29"/>
        <v>0</v>
      </c>
      <c r="I62" s="27">
        <f t="shared" si="29"/>
        <v>0</v>
      </c>
      <c r="J62" s="26">
        <f t="shared" si="29"/>
        <v>0</v>
      </c>
      <c r="K62" s="27">
        <f t="shared" si="29"/>
        <v>0</v>
      </c>
      <c r="L62" s="26">
        <f t="shared" si="29"/>
        <v>0</v>
      </c>
      <c r="M62" s="27">
        <f t="shared" si="29"/>
        <v>0</v>
      </c>
      <c r="N62" s="26">
        <f t="shared" si="29"/>
        <v>0</v>
      </c>
      <c r="O62" s="27">
        <f t="shared" si="29"/>
        <v>0</v>
      </c>
      <c r="P62" s="26">
        <f>$H62+$J62+$L62+$N62</f>
        <v>0</v>
      </c>
      <c r="Q62" s="27">
        <f>$I62+$K62+$M62+$O62</f>
        <v>0</v>
      </c>
      <c r="R62" s="28">
        <f>IF($H62=0,0,(($H62-$H62)/$H62)*100)</f>
        <v>0</v>
      </c>
      <c r="S62" s="29">
        <f>IF($I62=0,0,(($I62-$I62)/$I62)*100)</f>
        <v>0</v>
      </c>
      <c r="T62" s="28">
        <f>IF((+$E59+$E61)=0,0,(P62/(+$E59+$E61))*100)</f>
        <v>0</v>
      </c>
      <c r="U62" s="30">
        <f>IF((+$E59+$E61)=0,0,(Q62/(+$E59+$E61))*100)</f>
        <v>0</v>
      </c>
      <c r="V62" s="26">
        <f>SUM(V59:V61)</f>
        <v>0</v>
      </c>
      <c r="W62" s="27">
        <f>SUM(W59:W61)</f>
        <v>0</v>
      </c>
    </row>
    <row r="63" spans="1:23" ht="12.75" customHeight="1">
      <c r="A63" s="42" t="s">
        <v>80</v>
      </c>
      <c r="B63" s="43">
        <f>SUM(B9:B14,B17:B21,B24:B27,B30,B33:B37,B40:B50,B53:B56,B59:B61)</f>
        <v>3354640000</v>
      </c>
      <c r="C63" s="43">
        <f>SUM(C9:C14,C17:C21,C24:C27,C30,C33:C37,C40:C50,C53:C56,C59:C61)</f>
        <v>0</v>
      </c>
      <c r="D63" s="43"/>
      <c r="E63" s="43">
        <f>$B63+$C63+$D63</f>
        <v>3354640000</v>
      </c>
      <c r="F63" s="44">
        <f aca="true" t="shared" si="30" ref="F63:O63">SUM(F9:F14,F17:F21,F24:F27,F30,F33:F37,F40:F50,F53:F56,F59:F61)</f>
        <v>1475200000</v>
      </c>
      <c r="G63" s="45">
        <f t="shared" si="30"/>
        <v>528489000</v>
      </c>
      <c r="H63" s="44">
        <f t="shared" si="30"/>
        <v>137405000</v>
      </c>
      <c r="I63" s="45">
        <f t="shared" si="30"/>
        <v>306637392</v>
      </c>
      <c r="J63" s="44">
        <f t="shared" si="30"/>
        <v>0</v>
      </c>
      <c r="K63" s="45">
        <f t="shared" si="30"/>
        <v>0</v>
      </c>
      <c r="L63" s="44">
        <f t="shared" si="30"/>
        <v>0</v>
      </c>
      <c r="M63" s="45">
        <f t="shared" si="30"/>
        <v>0</v>
      </c>
      <c r="N63" s="44">
        <f t="shared" si="30"/>
        <v>0</v>
      </c>
      <c r="O63" s="45">
        <f t="shared" si="30"/>
        <v>0</v>
      </c>
      <c r="P63" s="44">
        <f>$H63+$J63+$L63+$N63</f>
        <v>137405000</v>
      </c>
      <c r="Q63" s="45">
        <f>$I63+$K63+$M63+$O63</f>
        <v>306637392</v>
      </c>
      <c r="R63" s="46">
        <f>IF($H63=0,0,(($H63-$H63)/$H63)*100)</f>
        <v>0</v>
      </c>
      <c r="S63" s="47">
        <f>IF($I63=0,0,(($I63-$I63)/$I63)*100)</f>
        <v>0</v>
      </c>
      <c r="T63" s="46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7.183677438479584</v>
      </c>
      <c r="U63" s="46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16.031324294637166</v>
      </c>
      <c r="V63" s="44">
        <f>SUM(V9:V14,V17:V21,V24:V27,V30,V33:V37,V40:V50,V53:V56,V59:V61)</f>
        <v>0</v>
      </c>
      <c r="W63" s="45">
        <f>SUM(W9:W14,W17:W21,W24:W27,W30,W33:W37,W40:W50,W53:W56,W59:W61)</f>
        <v>0</v>
      </c>
    </row>
    <row r="64" spans="1:23" ht="12.75" customHeight="1">
      <c r="A64" s="10" t="s">
        <v>40</v>
      </c>
      <c r="B64" s="31"/>
      <c r="C64" s="31"/>
      <c r="D64" s="31"/>
      <c r="E64" s="31"/>
      <c r="F64" s="32"/>
      <c r="G64" s="33"/>
      <c r="H64" s="32"/>
      <c r="I64" s="33"/>
      <c r="J64" s="32"/>
      <c r="K64" s="33"/>
      <c r="L64" s="32"/>
      <c r="M64" s="33"/>
      <c r="N64" s="32"/>
      <c r="O64" s="33"/>
      <c r="P64" s="32"/>
      <c r="Q64" s="33"/>
      <c r="R64" s="14"/>
      <c r="S64" s="15"/>
      <c r="T64" s="14"/>
      <c r="U64" s="16"/>
      <c r="V64" s="32"/>
      <c r="W64" s="33"/>
    </row>
    <row r="65" spans="1:23" s="49" customFormat="1" ht="12.75" customHeight="1">
      <c r="A65" s="48" t="s">
        <v>81</v>
      </c>
      <c r="B65" s="18">
        <v>2956279000</v>
      </c>
      <c r="C65" s="18">
        <v>0</v>
      </c>
      <c r="D65" s="18"/>
      <c r="E65" s="18">
        <f>$B65+$C65+$D65</f>
        <v>2956279000</v>
      </c>
      <c r="F65" s="19">
        <v>831647000</v>
      </c>
      <c r="G65" s="20">
        <v>784171000</v>
      </c>
      <c r="H65" s="19">
        <v>432858000</v>
      </c>
      <c r="I65" s="20">
        <v>513046033</v>
      </c>
      <c r="J65" s="19"/>
      <c r="K65" s="20"/>
      <c r="L65" s="19"/>
      <c r="M65" s="20"/>
      <c r="N65" s="19"/>
      <c r="O65" s="20"/>
      <c r="P65" s="19">
        <f>$H65+$J65+$L65+$N65</f>
        <v>432858000</v>
      </c>
      <c r="Q65" s="20">
        <f>$I65+$K65+$M65+$O65</f>
        <v>513046033</v>
      </c>
      <c r="R65" s="21">
        <f>IF($H65=0,0,(($H65-$H65)/$H65)*100)</f>
        <v>0</v>
      </c>
      <c r="S65" s="22">
        <f>IF($I65=0,0,(($I65-$I65)/$I65)*100)</f>
        <v>0</v>
      </c>
      <c r="T65" s="21">
        <f>IF($E65=0,0,($P65/$E65)*100)</f>
        <v>14.641987444351498</v>
      </c>
      <c r="U65" s="23">
        <f>IF($E65=0,0,($Q65/$E65)*100)</f>
        <v>17.354452438352403</v>
      </c>
      <c r="V65" s="19"/>
      <c r="W65" s="20"/>
    </row>
    <row r="66" spans="1:23" ht="12.75" customHeight="1">
      <c r="A66" s="35" t="s">
        <v>39</v>
      </c>
      <c r="B66" s="36">
        <f>B65</f>
        <v>2956279000</v>
      </c>
      <c r="C66" s="36">
        <f>C65</f>
        <v>0</v>
      </c>
      <c r="D66" s="36"/>
      <c r="E66" s="36">
        <f>$B66+$C66+$D66</f>
        <v>2956279000</v>
      </c>
      <c r="F66" s="37">
        <f aca="true" t="shared" si="31" ref="F66:O66">F65</f>
        <v>831647000</v>
      </c>
      <c r="G66" s="38">
        <f t="shared" si="31"/>
        <v>784171000</v>
      </c>
      <c r="H66" s="37">
        <f t="shared" si="31"/>
        <v>432858000</v>
      </c>
      <c r="I66" s="38">
        <f t="shared" si="31"/>
        <v>513046033</v>
      </c>
      <c r="J66" s="37">
        <f t="shared" si="31"/>
        <v>0</v>
      </c>
      <c r="K66" s="38">
        <f t="shared" si="31"/>
        <v>0</v>
      </c>
      <c r="L66" s="37">
        <f t="shared" si="31"/>
        <v>0</v>
      </c>
      <c r="M66" s="38">
        <f t="shared" si="31"/>
        <v>0</v>
      </c>
      <c r="N66" s="37">
        <f t="shared" si="31"/>
        <v>0</v>
      </c>
      <c r="O66" s="38">
        <f t="shared" si="31"/>
        <v>0</v>
      </c>
      <c r="P66" s="37">
        <f>$H66+$J66+$L66+$N66</f>
        <v>432858000</v>
      </c>
      <c r="Q66" s="38">
        <f>$I66+$K66+$M66+$O66</f>
        <v>513046033</v>
      </c>
      <c r="R66" s="39">
        <f>IF($H66=0,0,(($H66-$H66)/$H66)*100)</f>
        <v>0</v>
      </c>
      <c r="S66" s="40">
        <f>IF($I66=0,0,(($I66-$I66)/$I66)*100)</f>
        <v>0</v>
      </c>
      <c r="T66" s="39">
        <f>IF($E66=0,0,($P66/$E66)*100)</f>
        <v>14.641987444351498</v>
      </c>
      <c r="U66" s="41">
        <f>IF($E66=0,0,($Q66/$E66)*100)</f>
        <v>17.354452438352403</v>
      </c>
      <c r="V66" s="37">
        <f>V65</f>
        <v>0</v>
      </c>
      <c r="W66" s="38">
        <f>W65</f>
        <v>0</v>
      </c>
    </row>
    <row r="67" spans="1:23" ht="12.75" customHeight="1">
      <c r="A67" s="42" t="s">
        <v>80</v>
      </c>
      <c r="B67" s="43">
        <f>B65</f>
        <v>2956279000</v>
      </c>
      <c r="C67" s="43">
        <f>C65</f>
        <v>0</v>
      </c>
      <c r="D67" s="43"/>
      <c r="E67" s="43">
        <f>$B67+$C67+$D67</f>
        <v>2956279000</v>
      </c>
      <c r="F67" s="44">
        <f aca="true" t="shared" si="32" ref="F67:O67">F65</f>
        <v>831647000</v>
      </c>
      <c r="G67" s="45">
        <f t="shared" si="32"/>
        <v>784171000</v>
      </c>
      <c r="H67" s="44">
        <f t="shared" si="32"/>
        <v>432858000</v>
      </c>
      <c r="I67" s="45">
        <f t="shared" si="32"/>
        <v>513046033</v>
      </c>
      <c r="J67" s="44">
        <f t="shared" si="32"/>
        <v>0</v>
      </c>
      <c r="K67" s="45">
        <f t="shared" si="32"/>
        <v>0</v>
      </c>
      <c r="L67" s="44">
        <f t="shared" si="32"/>
        <v>0</v>
      </c>
      <c r="M67" s="45">
        <f t="shared" si="32"/>
        <v>0</v>
      </c>
      <c r="N67" s="44">
        <f t="shared" si="32"/>
        <v>0</v>
      </c>
      <c r="O67" s="45">
        <f t="shared" si="32"/>
        <v>0</v>
      </c>
      <c r="P67" s="44">
        <f>$H67+$J67+$L67+$N67</f>
        <v>432858000</v>
      </c>
      <c r="Q67" s="45">
        <f>$I67+$K67+$M67+$O67</f>
        <v>513046033</v>
      </c>
      <c r="R67" s="46">
        <f>IF($H67=0,0,(($H67-$H67)/$H67)*100)</f>
        <v>0</v>
      </c>
      <c r="S67" s="47">
        <f>IF($I67=0,0,(($I67-$I67)/$I67)*100)</f>
        <v>0</v>
      </c>
      <c r="T67" s="46">
        <f>IF($E67=0,0,($P67/$E67)*100)</f>
        <v>14.641987444351498</v>
      </c>
      <c r="U67" s="50">
        <f>IF($E67=0,0,($Q67/$E67)*100)</f>
        <v>17.354452438352403</v>
      </c>
      <c r="V67" s="44">
        <f>V65</f>
        <v>0</v>
      </c>
      <c r="W67" s="45">
        <f>W65</f>
        <v>0</v>
      </c>
    </row>
    <row r="68" spans="1:23" ht="12.75" customHeight="1" thickBot="1">
      <c r="A68" s="42" t="s">
        <v>82</v>
      </c>
      <c r="B68" s="43">
        <f>SUM(B9:B14,B17:B21,B24:B27,B30,B33:B37,B40:B50,B53:B56,B59:B61,B65)</f>
        <v>6310919000</v>
      </c>
      <c r="C68" s="43">
        <f>SUM(C9:C14,C17:C21,C24:C27,C30,C33:C37,C40:C50,C53:C56,C59:C61,C65)</f>
        <v>0</v>
      </c>
      <c r="D68" s="43"/>
      <c r="E68" s="43">
        <f>$B68+$C68+$D68</f>
        <v>6310919000</v>
      </c>
      <c r="F68" s="44">
        <f aca="true" t="shared" si="33" ref="F68:O68">SUM(F9:F14,F17:F21,F24:F27,F30,F33:F37,F40:F50,F53:F56,F59:F61,F65)</f>
        <v>2306847000</v>
      </c>
      <c r="G68" s="45">
        <f t="shared" si="33"/>
        <v>1312660000</v>
      </c>
      <c r="H68" s="44">
        <f t="shared" si="33"/>
        <v>570263000</v>
      </c>
      <c r="I68" s="45">
        <f t="shared" si="33"/>
        <v>819683425</v>
      </c>
      <c r="J68" s="44">
        <f t="shared" si="33"/>
        <v>0</v>
      </c>
      <c r="K68" s="45">
        <f t="shared" si="33"/>
        <v>0</v>
      </c>
      <c r="L68" s="44">
        <f t="shared" si="33"/>
        <v>0</v>
      </c>
      <c r="M68" s="45">
        <f t="shared" si="33"/>
        <v>0</v>
      </c>
      <c r="N68" s="44">
        <f t="shared" si="33"/>
        <v>0</v>
      </c>
      <c r="O68" s="45">
        <f t="shared" si="33"/>
        <v>0</v>
      </c>
      <c r="P68" s="44">
        <f>$H68+$J68+$L68+$N68</f>
        <v>570263000</v>
      </c>
      <c r="Q68" s="45">
        <f>$I68+$K68+$M68+$O68</f>
        <v>819683425</v>
      </c>
      <c r="R68" s="46">
        <f>IF($H68=0,0,(($H68-$H68)/$H68)*100)</f>
        <v>0</v>
      </c>
      <c r="S68" s="47">
        <f>IF($I68=0,0,(($I68-$I68)/$I68)*100)</f>
        <v>0</v>
      </c>
      <c r="T68" s="46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11.71207418005027</v>
      </c>
      <c r="U68" s="50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16.83467641729811</v>
      </c>
      <c r="V68" s="44">
        <f>SUM(V9:V14,V17:V21,V24:V27,V30,V33:V37,V40:V50,V53:V56,V59:V61,V65)</f>
        <v>0</v>
      </c>
      <c r="W68" s="45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516526000</v>
      </c>
      <c r="C81" s="94">
        <f t="shared" si="35"/>
        <v>0</v>
      </c>
      <c r="D81" s="94">
        <f t="shared" si="35"/>
        <v>0</v>
      </c>
      <c r="E81" s="94">
        <f t="shared" si="35"/>
        <v>516526000</v>
      </c>
      <c r="F81" s="94">
        <f t="shared" si="35"/>
        <v>0</v>
      </c>
      <c r="G81" s="94">
        <f t="shared" si="35"/>
        <v>0</v>
      </c>
      <c r="H81" s="94">
        <f t="shared" si="35"/>
        <v>356608000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356608000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69.0396998408599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5157000</v>
      </c>
      <c r="C83" s="88">
        <v>0</v>
      </c>
      <c r="D83" s="88"/>
      <c r="E83" s="88">
        <f t="shared" si="36"/>
        <v>5157000</v>
      </c>
      <c r="F83" s="88">
        <v>0</v>
      </c>
      <c r="G83" s="88">
        <v>0</v>
      </c>
      <c r="H83" s="88">
        <v>5074000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5074000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98.39053713399262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246681000</v>
      </c>
      <c r="C85" s="88">
        <v>0</v>
      </c>
      <c r="D85" s="88"/>
      <c r="E85" s="88">
        <f t="shared" si="36"/>
        <v>246681000</v>
      </c>
      <c r="F85" s="88">
        <v>0</v>
      </c>
      <c r="G85" s="88">
        <v>0</v>
      </c>
      <c r="H85" s="88">
        <v>194910000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194910000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79.01297627300036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59156000</v>
      </c>
      <c r="C87" s="88">
        <v>0</v>
      </c>
      <c r="D87" s="88"/>
      <c r="E87" s="88">
        <f t="shared" si="36"/>
        <v>59156000</v>
      </c>
      <c r="F87" s="88">
        <v>0</v>
      </c>
      <c r="G87" s="88">
        <v>0</v>
      </c>
      <c r="H87" s="88">
        <v>12010000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12010000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20.302251673541146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56031000</v>
      </c>
      <c r="C88" s="88">
        <v>0</v>
      </c>
      <c r="D88" s="88"/>
      <c r="E88" s="88">
        <f t="shared" si="36"/>
        <v>56031000</v>
      </c>
      <c r="F88" s="88">
        <v>0</v>
      </c>
      <c r="G88" s="88">
        <v>0</v>
      </c>
      <c r="H88" s="88">
        <v>22300000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22300000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39.79939676250647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1000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1000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149501000</v>
      </c>
      <c r="C90" s="105">
        <v>0</v>
      </c>
      <c r="D90" s="105"/>
      <c r="E90" s="105">
        <f t="shared" si="36"/>
        <v>149501000</v>
      </c>
      <c r="F90" s="105">
        <v>0</v>
      </c>
      <c r="G90" s="105">
        <v>0</v>
      </c>
      <c r="H90" s="105">
        <v>122313000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122313000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81.81416846710056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516526000</v>
      </c>
      <c r="C108" s="121">
        <f t="shared" si="49"/>
        <v>0</v>
      </c>
      <c r="D108" s="121">
        <f t="shared" si="49"/>
        <v>0</v>
      </c>
      <c r="E108" s="121">
        <f t="shared" si="49"/>
        <v>516526000</v>
      </c>
      <c r="F108" s="121">
        <f t="shared" si="49"/>
        <v>0</v>
      </c>
      <c r="G108" s="121">
        <f t="shared" si="49"/>
        <v>0</v>
      </c>
      <c r="H108" s="121">
        <f t="shared" si="49"/>
        <v>356608000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356608000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0.690396998408599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516526000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516526000</v>
      </c>
      <c r="F109" s="124">
        <f t="shared" si="50"/>
        <v>0</v>
      </c>
      <c r="G109" s="124">
        <f t="shared" si="50"/>
        <v>0</v>
      </c>
      <c r="H109" s="124">
        <f t="shared" si="50"/>
        <v>356608000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356608000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0.690396998408599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70:Q70"/>
    <mergeCell ref="R70:S70"/>
    <mergeCell ref="T70:U70"/>
    <mergeCell ref="V70:W70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11" sqref="A11:A12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119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40640000</v>
      </c>
      <c r="C10" s="146">
        <v>0</v>
      </c>
      <c r="D10" s="146"/>
      <c r="E10" s="146">
        <f aca="true" t="shared" si="0" ref="E10:E15">$B10+$C10+$D10</f>
        <v>40640000</v>
      </c>
      <c r="F10" s="147">
        <v>40640000</v>
      </c>
      <c r="G10" s="148">
        <v>40640000</v>
      </c>
      <c r="H10" s="147">
        <v>7917000</v>
      </c>
      <c r="I10" s="148">
        <v>7339803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7917000</v>
      </c>
      <c r="Q10" s="148">
        <f aca="true" t="shared" si="2" ref="Q10:Q15">$I10+$K10+$M10+$O10</f>
        <v>7339803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19.480807086614174</v>
      </c>
      <c r="U10" s="151">
        <f>IF($E10=0,0,($Q10/$E10)*100)</f>
        <v>18.060538877952755</v>
      </c>
      <c r="V10" s="147"/>
      <c r="W10" s="148"/>
    </row>
    <row r="11" spans="1:23" ht="12.75" customHeight="1">
      <c r="A11" s="145" t="s">
        <v>35</v>
      </c>
      <c r="B11" s="146">
        <v>0</v>
      </c>
      <c r="C11" s="146">
        <v>0</v>
      </c>
      <c r="D11" s="146"/>
      <c r="E11" s="146">
        <f t="shared" si="0"/>
        <v>0</v>
      </c>
      <c r="F11" s="147">
        <v>0</v>
      </c>
      <c r="G11" s="148">
        <v>0</v>
      </c>
      <c r="H11" s="147">
        <v>0</v>
      </c>
      <c r="I11" s="148">
        <v>0</v>
      </c>
      <c r="J11" s="147"/>
      <c r="K11" s="148"/>
      <c r="L11" s="147"/>
      <c r="M11" s="148"/>
      <c r="N11" s="147"/>
      <c r="O11" s="148"/>
      <c r="P11" s="147">
        <f t="shared" si="1"/>
        <v>0</v>
      </c>
      <c r="Q11" s="148">
        <f t="shared" si="2"/>
        <v>0</v>
      </c>
      <c r="R11" s="149">
        <f t="shared" si="3"/>
        <v>0</v>
      </c>
      <c r="S11" s="150">
        <f t="shared" si="4"/>
        <v>0</v>
      </c>
      <c r="T11" s="149">
        <f>IF($E11=0,0,($P11/$E11)*100)</f>
        <v>0</v>
      </c>
      <c r="U11" s="151">
        <f>IF($E11=0,0,($Q11/$E11)*100)</f>
        <v>0</v>
      </c>
      <c r="V11" s="147"/>
      <c r="W11" s="148"/>
    </row>
    <row r="12" spans="1:23" ht="12.75" customHeight="1">
      <c r="A12" s="145" t="s">
        <v>36</v>
      </c>
      <c r="B12" s="146">
        <v>10912000</v>
      </c>
      <c r="C12" s="146">
        <v>0</v>
      </c>
      <c r="D12" s="146"/>
      <c r="E12" s="146">
        <f t="shared" si="0"/>
        <v>10912000</v>
      </c>
      <c r="F12" s="147">
        <v>0</v>
      </c>
      <c r="G12" s="148">
        <v>0</v>
      </c>
      <c r="H12" s="147">
        <v>0</v>
      </c>
      <c r="I12" s="148">
        <v>3603751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3603751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33.02557734604106</v>
      </c>
      <c r="V12" s="147"/>
      <c r="W12" s="148"/>
    </row>
    <row r="13" spans="1:23" ht="12.75" customHeight="1">
      <c r="A13" s="145" t="s">
        <v>37</v>
      </c>
      <c r="B13" s="146">
        <v>60543000</v>
      </c>
      <c r="C13" s="146">
        <v>0</v>
      </c>
      <c r="D13" s="146"/>
      <c r="E13" s="146">
        <f t="shared" si="0"/>
        <v>60543000</v>
      </c>
      <c r="F13" s="147">
        <v>36775000</v>
      </c>
      <c r="G13" s="148">
        <v>36775000</v>
      </c>
      <c r="H13" s="147">
        <v>12589000</v>
      </c>
      <c r="I13" s="148">
        <v>0</v>
      </c>
      <c r="J13" s="147"/>
      <c r="K13" s="148"/>
      <c r="L13" s="147"/>
      <c r="M13" s="148"/>
      <c r="N13" s="147"/>
      <c r="O13" s="148"/>
      <c r="P13" s="147">
        <f t="shared" si="1"/>
        <v>12589000</v>
      </c>
      <c r="Q13" s="148">
        <f t="shared" si="2"/>
        <v>0</v>
      </c>
      <c r="R13" s="149">
        <f t="shared" si="3"/>
        <v>0</v>
      </c>
      <c r="S13" s="150">
        <f t="shared" si="4"/>
        <v>0</v>
      </c>
      <c r="T13" s="149">
        <f>IF($E13=0,0,($P13/$E13)*100)</f>
        <v>20.793485621789472</v>
      </c>
      <c r="U13" s="151">
        <f>IF($E13=0,0,($Q13/$E13)*100)</f>
        <v>0</v>
      </c>
      <c r="V13" s="147"/>
      <c r="W13" s="148"/>
    </row>
    <row r="14" spans="1:23" ht="12.75" customHeight="1">
      <c r="A14" s="145" t="s">
        <v>38</v>
      </c>
      <c r="B14" s="146">
        <v>700000</v>
      </c>
      <c r="C14" s="146">
        <v>0</v>
      </c>
      <c r="D14" s="146"/>
      <c r="E14" s="146">
        <f t="shared" si="0"/>
        <v>700000</v>
      </c>
      <c r="F14" s="147">
        <v>300000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112795000</v>
      </c>
      <c r="C15" s="153">
        <f>SUM(C9:C14)</f>
        <v>0</v>
      </c>
      <c r="D15" s="153"/>
      <c r="E15" s="153">
        <f t="shared" si="0"/>
        <v>112795000</v>
      </c>
      <c r="F15" s="154">
        <f aca="true" t="shared" si="5" ref="F15:O15">SUM(F9:F14)</f>
        <v>77715000</v>
      </c>
      <c r="G15" s="155">
        <f t="shared" si="5"/>
        <v>77415000</v>
      </c>
      <c r="H15" s="154">
        <f t="shared" si="5"/>
        <v>20506000</v>
      </c>
      <c r="I15" s="155">
        <f t="shared" si="5"/>
        <v>10943554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20506000</v>
      </c>
      <c r="Q15" s="155">
        <f t="shared" si="2"/>
        <v>10943554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18.29341183817298</v>
      </c>
      <c r="U15" s="158">
        <f>IF(SUM($E9:$E13)=0,0,(Q15/SUM($E9:$E13))*100)</f>
        <v>9.762749453588473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41535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41535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12941000</v>
      </c>
      <c r="C18" s="146">
        <v>0</v>
      </c>
      <c r="D18" s="146"/>
      <c r="E18" s="146">
        <f t="shared" si="6"/>
        <v>12941000</v>
      </c>
      <c r="F18" s="147">
        <v>1736000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0</v>
      </c>
      <c r="C20" s="146">
        <v>0</v>
      </c>
      <c r="D20" s="146"/>
      <c r="E20" s="146">
        <f t="shared" si="6"/>
        <v>0</v>
      </c>
      <c r="F20" s="147">
        <v>0</v>
      </c>
      <c r="G20" s="148">
        <v>0</v>
      </c>
      <c r="H20" s="147">
        <v>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13428000</v>
      </c>
      <c r="C21" s="146">
        <v>0</v>
      </c>
      <c r="D21" s="146"/>
      <c r="E21" s="146">
        <f t="shared" si="6"/>
        <v>13428000</v>
      </c>
      <c r="F21" s="147">
        <v>0</v>
      </c>
      <c r="G21" s="148">
        <v>0</v>
      </c>
      <c r="H21" s="147">
        <v>0</v>
      </c>
      <c r="I21" s="148">
        <v>447666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447666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3.333824843610366</v>
      </c>
      <c r="V21" s="147"/>
      <c r="W21" s="148"/>
    </row>
    <row r="22" spans="1:23" ht="12.75" customHeight="1">
      <c r="A22" s="152" t="s">
        <v>39</v>
      </c>
      <c r="B22" s="153">
        <f>SUM(B17:B21)</f>
        <v>26369000</v>
      </c>
      <c r="C22" s="153">
        <f>SUM(C17:C21)</f>
        <v>0</v>
      </c>
      <c r="D22" s="153"/>
      <c r="E22" s="153">
        <f t="shared" si="6"/>
        <v>26369000</v>
      </c>
      <c r="F22" s="154">
        <f aca="true" t="shared" si="11" ref="F22:O22">SUM(F17:F21)</f>
        <v>1736000</v>
      </c>
      <c r="G22" s="155">
        <f t="shared" si="11"/>
        <v>0</v>
      </c>
      <c r="H22" s="154">
        <f t="shared" si="11"/>
        <v>0</v>
      </c>
      <c r="I22" s="155">
        <f t="shared" si="11"/>
        <v>489201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489201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3.6431411974977657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200142000</v>
      </c>
      <c r="C26" s="146">
        <v>0</v>
      </c>
      <c r="D26" s="146"/>
      <c r="E26" s="146">
        <f>$B26+$C26+$D26</f>
        <v>200142000</v>
      </c>
      <c r="F26" s="147">
        <v>30142000</v>
      </c>
      <c r="G26" s="148">
        <v>30142000</v>
      </c>
      <c r="H26" s="147">
        <v>6156000</v>
      </c>
      <c r="I26" s="148">
        <v>0</v>
      </c>
      <c r="J26" s="147"/>
      <c r="K26" s="148"/>
      <c r="L26" s="147"/>
      <c r="M26" s="148"/>
      <c r="N26" s="147"/>
      <c r="O26" s="148"/>
      <c r="P26" s="147">
        <f>$H26+$J26+$L26+$N26</f>
        <v>6156000</v>
      </c>
      <c r="Q26" s="148">
        <f>$I26+$K26+$M26+$O26</f>
        <v>0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3.0758161705189315</v>
      </c>
      <c r="U26" s="151">
        <f>IF($E26=0,0,($Q26/$E26)*100)</f>
        <v>0</v>
      </c>
      <c r="V26" s="147"/>
      <c r="W26" s="148"/>
    </row>
    <row r="27" spans="1:23" ht="12.75" customHeight="1">
      <c r="A27" s="145" t="s">
        <v>50</v>
      </c>
      <c r="B27" s="146">
        <v>8572000</v>
      </c>
      <c r="C27" s="146">
        <v>0</v>
      </c>
      <c r="D27" s="146"/>
      <c r="E27" s="146">
        <f>$B27+$C27+$D27</f>
        <v>8572000</v>
      </c>
      <c r="F27" s="147">
        <v>4404000</v>
      </c>
      <c r="G27" s="148">
        <v>552000</v>
      </c>
      <c r="H27" s="147">
        <v>348000</v>
      </c>
      <c r="I27" s="148">
        <v>443738</v>
      </c>
      <c r="J27" s="147"/>
      <c r="K27" s="148"/>
      <c r="L27" s="147"/>
      <c r="M27" s="148"/>
      <c r="N27" s="147"/>
      <c r="O27" s="148"/>
      <c r="P27" s="147">
        <f>$H27+$J27+$L27+$N27</f>
        <v>348000</v>
      </c>
      <c r="Q27" s="148">
        <f>$I27+$K27+$M27+$O27</f>
        <v>443738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4.059729351376575</v>
      </c>
      <c r="U27" s="151">
        <f>IF($E27=0,0,($Q27/$E27)*100)</f>
        <v>5.176598226784881</v>
      </c>
      <c r="V27" s="147"/>
      <c r="W27" s="148"/>
    </row>
    <row r="28" spans="1:23" ht="12.75" customHeight="1">
      <c r="A28" s="152" t="s">
        <v>39</v>
      </c>
      <c r="B28" s="153">
        <f>SUM(B24:B27)</f>
        <v>208714000</v>
      </c>
      <c r="C28" s="153">
        <f>SUM(C24:C27)</f>
        <v>0</v>
      </c>
      <c r="D28" s="153"/>
      <c r="E28" s="153">
        <f>$B28+$C28+$D28</f>
        <v>208714000</v>
      </c>
      <c r="F28" s="154">
        <f aca="true" t="shared" si="12" ref="F28:O28">SUM(F24:F27)</f>
        <v>34546000</v>
      </c>
      <c r="G28" s="155">
        <f t="shared" si="12"/>
        <v>30694000</v>
      </c>
      <c r="H28" s="154">
        <f t="shared" si="12"/>
        <v>6504000</v>
      </c>
      <c r="I28" s="155">
        <f t="shared" si="12"/>
        <v>443738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6504000</v>
      </c>
      <c r="Q28" s="155">
        <f>$I28+$K28+$M28+$O28</f>
        <v>443738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3.116226031794705</v>
      </c>
      <c r="U28" s="158">
        <f>IF($E28=0,0,($Q28/$E28)*100)</f>
        <v>0.21260576674300719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34508000</v>
      </c>
      <c r="C30" s="146">
        <v>0</v>
      </c>
      <c r="D30" s="146"/>
      <c r="E30" s="146">
        <f>$B30+$C30+$D30</f>
        <v>34508000</v>
      </c>
      <c r="F30" s="147">
        <v>8630000</v>
      </c>
      <c r="G30" s="148">
        <v>8630000</v>
      </c>
      <c r="H30" s="147">
        <v>6350000</v>
      </c>
      <c r="I30" s="148">
        <v>8129384</v>
      </c>
      <c r="J30" s="147"/>
      <c r="K30" s="148"/>
      <c r="L30" s="147"/>
      <c r="M30" s="148"/>
      <c r="N30" s="147"/>
      <c r="O30" s="148"/>
      <c r="P30" s="147">
        <f>$H30+$J30+$L30+$N30</f>
        <v>6350000</v>
      </c>
      <c r="Q30" s="148">
        <f>$I30+$K30+$M30+$O30</f>
        <v>8129384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18.401530079981455</v>
      </c>
      <c r="U30" s="151">
        <f>IF($E30=0,0,($Q30/$E30)*100)</f>
        <v>23.557969166570068</v>
      </c>
      <c r="V30" s="147"/>
      <c r="W30" s="148"/>
    </row>
    <row r="31" spans="1:23" ht="12.75" customHeight="1">
      <c r="A31" s="152" t="s">
        <v>39</v>
      </c>
      <c r="B31" s="153">
        <f>B30</f>
        <v>34508000</v>
      </c>
      <c r="C31" s="153">
        <f>C30</f>
        <v>0</v>
      </c>
      <c r="D31" s="153"/>
      <c r="E31" s="153">
        <f>$B31+$C31+$D31</f>
        <v>34508000</v>
      </c>
      <c r="F31" s="154">
        <f aca="true" t="shared" si="13" ref="F31:O31">F30</f>
        <v>8630000</v>
      </c>
      <c r="G31" s="155">
        <f t="shared" si="13"/>
        <v>8630000</v>
      </c>
      <c r="H31" s="154">
        <f t="shared" si="13"/>
        <v>6350000</v>
      </c>
      <c r="I31" s="155">
        <f t="shared" si="13"/>
        <v>8129384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6350000</v>
      </c>
      <c r="Q31" s="155">
        <f>$I31+$K31+$M31+$O31</f>
        <v>8129384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18.401530079981455</v>
      </c>
      <c r="U31" s="158">
        <f>IF($E31=0,0,($Q31/$E31)*100)</f>
        <v>23.557969166570068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79350000</v>
      </c>
      <c r="C33" s="146">
        <v>0</v>
      </c>
      <c r="D33" s="146"/>
      <c r="E33" s="146">
        <f aca="true" t="shared" si="14" ref="E33:E38">$B33+$C33+$D33</f>
        <v>79350000</v>
      </c>
      <c r="F33" s="147">
        <v>34999000</v>
      </c>
      <c r="G33" s="148">
        <v>39999000</v>
      </c>
      <c r="H33" s="147">
        <v>22632000</v>
      </c>
      <c r="I33" s="148">
        <v>20566808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22632000</v>
      </c>
      <c r="Q33" s="148">
        <f aca="true" t="shared" si="16" ref="Q33:Q38">$I33+$K33+$M33+$O33</f>
        <v>20566808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28.52173913043478</v>
      </c>
      <c r="U33" s="151">
        <f>IF($E33=0,0,($Q33/$E33)*100)</f>
        <v>25.919102709514807</v>
      </c>
      <c r="V33" s="147"/>
      <c r="W33" s="148"/>
    </row>
    <row r="34" spans="1:23" ht="12.75" customHeight="1">
      <c r="A34" s="145" t="s">
        <v>55</v>
      </c>
      <c r="B34" s="146">
        <v>55739000</v>
      </c>
      <c r="C34" s="146">
        <v>0</v>
      </c>
      <c r="D34" s="146"/>
      <c r="E34" s="146">
        <f t="shared" si="14"/>
        <v>55739000</v>
      </c>
      <c r="F34" s="147">
        <v>41800000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24000000</v>
      </c>
      <c r="C36" s="146">
        <v>0</v>
      </c>
      <c r="D36" s="146"/>
      <c r="E36" s="146">
        <f t="shared" si="14"/>
        <v>24000000</v>
      </c>
      <c r="F36" s="147">
        <v>8000000</v>
      </c>
      <c r="G36" s="148">
        <v>0</v>
      </c>
      <c r="H36" s="147">
        <v>0</v>
      </c>
      <c r="I36" s="148">
        <v>3894768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3894768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16.2282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159089000</v>
      </c>
      <c r="C38" s="153">
        <f>SUM(C33:C37)</f>
        <v>0</v>
      </c>
      <c r="D38" s="153"/>
      <c r="E38" s="153">
        <f t="shared" si="14"/>
        <v>159089000</v>
      </c>
      <c r="F38" s="154">
        <f aca="true" t="shared" si="19" ref="F38:O38">SUM(F33:F37)</f>
        <v>84799000</v>
      </c>
      <c r="G38" s="155">
        <f t="shared" si="19"/>
        <v>39999000</v>
      </c>
      <c r="H38" s="154">
        <f t="shared" si="19"/>
        <v>22632000</v>
      </c>
      <c r="I38" s="155">
        <f t="shared" si="19"/>
        <v>24461576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22632000</v>
      </c>
      <c r="Q38" s="155">
        <f t="shared" si="16"/>
        <v>24461576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21.898403483309142</v>
      </c>
      <c r="U38" s="158">
        <f>IF((+$E33+$E36)=0,0,(Q38/(+$E33+$E36))*100)</f>
        <v>23.668675374939525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30716000</v>
      </c>
      <c r="C41" s="146">
        <v>0</v>
      </c>
      <c r="D41" s="146"/>
      <c r="E41" s="146">
        <f t="shared" si="20"/>
        <v>30716000</v>
      </c>
      <c r="F41" s="147">
        <v>0</v>
      </c>
      <c r="G41" s="148">
        <v>0</v>
      </c>
      <c r="H41" s="147">
        <v>0</v>
      </c>
      <c r="I41" s="148">
        <v>0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0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0</v>
      </c>
      <c r="V41" s="147"/>
      <c r="W41" s="148"/>
    </row>
    <row r="42" spans="1:23" ht="12.75" customHeight="1">
      <c r="A42" s="145" t="s">
        <v>62</v>
      </c>
      <c r="B42" s="146">
        <v>488554000</v>
      </c>
      <c r="C42" s="146">
        <v>0</v>
      </c>
      <c r="D42" s="146"/>
      <c r="E42" s="146">
        <f t="shared" si="20"/>
        <v>488554000</v>
      </c>
      <c r="F42" s="147">
        <v>160954000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615619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615619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325466000</v>
      </c>
      <c r="C48" s="146">
        <v>0</v>
      </c>
      <c r="D48" s="146"/>
      <c r="E48" s="146">
        <f t="shared" si="20"/>
        <v>325466000</v>
      </c>
      <c r="F48" s="147">
        <v>325466000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130967000</v>
      </c>
      <c r="C49" s="146">
        <v>0</v>
      </c>
      <c r="D49" s="146"/>
      <c r="E49" s="146">
        <f t="shared" si="20"/>
        <v>130967000</v>
      </c>
      <c r="F49" s="147">
        <v>69430000</v>
      </c>
      <c r="G49" s="148">
        <v>69430000</v>
      </c>
      <c r="H49" s="147">
        <v>15121000</v>
      </c>
      <c r="I49" s="148">
        <v>4471489</v>
      </c>
      <c r="J49" s="147"/>
      <c r="K49" s="148"/>
      <c r="L49" s="147"/>
      <c r="M49" s="148"/>
      <c r="N49" s="147"/>
      <c r="O49" s="148"/>
      <c r="P49" s="147">
        <f t="shared" si="21"/>
        <v>15121000</v>
      </c>
      <c r="Q49" s="148">
        <f t="shared" si="22"/>
        <v>4471489</v>
      </c>
      <c r="R49" s="149">
        <f t="shared" si="23"/>
        <v>0</v>
      </c>
      <c r="S49" s="150">
        <f t="shared" si="24"/>
        <v>0</v>
      </c>
      <c r="T49" s="149">
        <f t="shared" si="25"/>
        <v>11.545656539433597</v>
      </c>
      <c r="U49" s="151">
        <f t="shared" si="26"/>
        <v>3.4142104499606774</v>
      </c>
      <c r="V49" s="147"/>
      <c r="W49" s="148"/>
    </row>
    <row r="50" spans="1:23" ht="12.75" customHeight="1">
      <c r="A50" s="145" t="s">
        <v>70</v>
      </c>
      <c r="B50" s="146">
        <v>0</v>
      </c>
      <c r="C50" s="146">
        <v>0</v>
      </c>
      <c r="D50" s="146"/>
      <c r="E50" s="146">
        <f t="shared" si="20"/>
        <v>0</v>
      </c>
      <c r="F50" s="147">
        <v>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975703000</v>
      </c>
      <c r="C51" s="153">
        <f>SUM(C40:C50)</f>
        <v>0</v>
      </c>
      <c r="D51" s="153"/>
      <c r="E51" s="153">
        <f t="shared" si="20"/>
        <v>975703000</v>
      </c>
      <c r="F51" s="154">
        <f aca="true" t="shared" si="27" ref="F51:O51">SUM(F40:F50)</f>
        <v>555850000</v>
      </c>
      <c r="G51" s="155">
        <f t="shared" si="27"/>
        <v>69430000</v>
      </c>
      <c r="H51" s="154">
        <f t="shared" si="27"/>
        <v>15121000</v>
      </c>
      <c r="I51" s="155">
        <f t="shared" si="27"/>
        <v>5087108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15121000</v>
      </c>
      <c r="Q51" s="155">
        <f t="shared" si="22"/>
        <v>5087108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9.352251009691805</v>
      </c>
      <c r="U51" s="158">
        <f>IF((+$E41+$E43+$E45+$E46+$E49)=0,0,(Q51/(+$E41+$E43+$E45+$E46+$E49))*100)</f>
        <v>3.146346863925088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1517178000</v>
      </c>
      <c r="C63" s="170">
        <f>SUM(C9:C14,C17:C21,C24:C27,C30,C33:C37,C40:C50,C53:C56,C59:C61)</f>
        <v>0</v>
      </c>
      <c r="D63" s="170"/>
      <c r="E63" s="170">
        <f>$B63+$C63+$D63</f>
        <v>1517178000</v>
      </c>
      <c r="F63" s="171">
        <f aca="true" t="shared" si="30" ref="F63:O63">SUM(F9:F14,F17:F21,F24:F27,F30,F33:F37,F40:F50,F53:F56,F59:F61)</f>
        <v>763276000</v>
      </c>
      <c r="G63" s="172">
        <f t="shared" si="30"/>
        <v>226168000</v>
      </c>
      <c r="H63" s="171">
        <f t="shared" si="30"/>
        <v>71113000</v>
      </c>
      <c r="I63" s="172">
        <f t="shared" si="30"/>
        <v>49554561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71113000</v>
      </c>
      <c r="Q63" s="172">
        <f>$I63+$K63+$M63+$O63</f>
        <v>49554561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11.220490455648507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7.818914667280972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713423000</v>
      </c>
      <c r="C65" s="146">
        <v>0</v>
      </c>
      <c r="D65" s="146"/>
      <c r="E65" s="146">
        <f>$B65+$C65+$D65</f>
        <v>713423000</v>
      </c>
      <c r="F65" s="147">
        <v>283467000</v>
      </c>
      <c r="G65" s="148">
        <v>272617000</v>
      </c>
      <c r="H65" s="147">
        <v>136150000</v>
      </c>
      <c r="I65" s="148">
        <v>131168212</v>
      </c>
      <c r="J65" s="147"/>
      <c r="K65" s="148"/>
      <c r="L65" s="147"/>
      <c r="M65" s="148"/>
      <c r="N65" s="147"/>
      <c r="O65" s="148"/>
      <c r="P65" s="147">
        <f>$H65+$J65+$L65+$N65</f>
        <v>136150000</v>
      </c>
      <c r="Q65" s="148">
        <f>$I65+$K65+$M65+$O65</f>
        <v>131168212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19.084049715246074</v>
      </c>
      <c r="U65" s="151">
        <f>IF($E65=0,0,($Q65/$E65)*100)</f>
        <v>18.38575599609208</v>
      </c>
      <c r="V65" s="147"/>
      <c r="W65" s="148"/>
    </row>
    <row r="66" spans="1:23" ht="12.75" customHeight="1">
      <c r="A66" s="162" t="s">
        <v>39</v>
      </c>
      <c r="B66" s="163">
        <f>B65</f>
        <v>713423000</v>
      </c>
      <c r="C66" s="163">
        <f>C65</f>
        <v>0</v>
      </c>
      <c r="D66" s="163"/>
      <c r="E66" s="163">
        <f>$B66+$C66+$D66</f>
        <v>713423000</v>
      </c>
      <c r="F66" s="164">
        <f aca="true" t="shared" si="31" ref="F66:O66">F65</f>
        <v>283467000</v>
      </c>
      <c r="G66" s="165">
        <f t="shared" si="31"/>
        <v>272617000</v>
      </c>
      <c r="H66" s="164">
        <f t="shared" si="31"/>
        <v>136150000</v>
      </c>
      <c r="I66" s="165">
        <f t="shared" si="31"/>
        <v>131168212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136150000</v>
      </c>
      <c r="Q66" s="165">
        <f>$I66+$K66+$M66+$O66</f>
        <v>131168212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19.084049715246074</v>
      </c>
      <c r="U66" s="168">
        <f>IF($E66=0,0,($Q66/$E66)*100)</f>
        <v>18.38575599609208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713423000</v>
      </c>
      <c r="C67" s="170">
        <f>C65</f>
        <v>0</v>
      </c>
      <c r="D67" s="170"/>
      <c r="E67" s="170">
        <f>$B67+$C67+$D67</f>
        <v>713423000</v>
      </c>
      <c r="F67" s="171">
        <f aca="true" t="shared" si="32" ref="F67:O67">F65</f>
        <v>283467000</v>
      </c>
      <c r="G67" s="172">
        <f t="shared" si="32"/>
        <v>272617000</v>
      </c>
      <c r="H67" s="171">
        <f t="shared" si="32"/>
        <v>136150000</v>
      </c>
      <c r="I67" s="172">
        <f t="shared" si="32"/>
        <v>131168212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136150000</v>
      </c>
      <c r="Q67" s="172">
        <f>$I67+$K67+$M67+$O67</f>
        <v>131168212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19.084049715246074</v>
      </c>
      <c r="U67" s="175">
        <f>IF($E67=0,0,($Q67/$E67)*100)</f>
        <v>18.38575599609208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2230601000</v>
      </c>
      <c r="C68" s="170">
        <f>SUM(C9:C14,C17:C21,C24:C27,C30,C33:C37,C40:C50,C53:C56,C59:C61,C65)</f>
        <v>0</v>
      </c>
      <c r="D68" s="170"/>
      <c r="E68" s="170">
        <f>$B68+$C68+$D68</f>
        <v>2230601000</v>
      </c>
      <c r="F68" s="171">
        <f aca="true" t="shared" si="33" ref="F68:O68">SUM(F9:F14,F17:F21,F24:F27,F30,F33:F37,F40:F50,F53:F56,F59:F61,F65)</f>
        <v>1046743000</v>
      </c>
      <c r="G68" s="172">
        <f t="shared" si="33"/>
        <v>498785000</v>
      </c>
      <c r="H68" s="171">
        <f t="shared" si="33"/>
        <v>207263000</v>
      </c>
      <c r="I68" s="172">
        <f t="shared" si="33"/>
        <v>180722773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207263000</v>
      </c>
      <c r="Q68" s="172">
        <f>$I68+$K68+$M68+$O68</f>
        <v>180722773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15.384712451965225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13.414685188030589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367834000</v>
      </c>
      <c r="C81" s="94">
        <f t="shared" si="35"/>
        <v>0</v>
      </c>
      <c r="D81" s="94">
        <f t="shared" si="35"/>
        <v>0</v>
      </c>
      <c r="E81" s="94">
        <f t="shared" si="35"/>
        <v>367834000</v>
      </c>
      <c r="F81" s="94">
        <f t="shared" si="35"/>
        <v>0</v>
      </c>
      <c r="G81" s="94">
        <f t="shared" si="35"/>
        <v>0</v>
      </c>
      <c r="H81" s="94">
        <f t="shared" si="35"/>
        <v>172152000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172152000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46.8015463497121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0</v>
      </c>
      <c r="C83" s="88">
        <v>0</v>
      </c>
      <c r="D83" s="88"/>
      <c r="E83" s="88">
        <f t="shared" si="36"/>
        <v>0</v>
      </c>
      <c r="F83" s="88">
        <v>0</v>
      </c>
      <c r="G83" s="88">
        <v>0</v>
      </c>
      <c r="H83" s="88">
        <v>-3000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-3000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0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328484000</v>
      </c>
      <c r="C85" s="88">
        <v>0</v>
      </c>
      <c r="D85" s="88"/>
      <c r="E85" s="88">
        <f t="shared" si="36"/>
        <v>328484000</v>
      </c>
      <c r="F85" s="88">
        <v>0</v>
      </c>
      <c r="G85" s="88">
        <v>0</v>
      </c>
      <c r="H85" s="88">
        <v>131455000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131455000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40.01869193020055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9000000</v>
      </c>
      <c r="C87" s="88">
        <v>0</v>
      </c>
      <c r="D87" s="88"/>
      <c r="E87" s="88">
        <f t="shared" si="36"/>
        <v>9000000</v>
      </c>
      <c r="F87" s="88">
        <v>0</v>
      </c>
      <c r="G87" s="88">
        <v>0</v>
      </c>
      <c r="H87" s="88">
        <v>2250000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2250000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25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17000000</v>
      </c>
      <c r="C88" s="88">
        <v>0</v>
      </c>
      <c r="D88" s="88"/>
      <c r="E88" s="88">
        <f t="shared" si="36"/>
        <v>17000000</v>
      </c>
      <c r="F88" s="88">
        <v>0</v>
      </c>
      <c r="G88" s="88">
        <v>0</v>
      </c>
      <c r="H88" s="88">
        <v>26700000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26700000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157.05882352941177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13350000</v>
      </c>
      <c r="C90" s="105">
        <v>0</v>
      </c>
      <c r="D90" s="105"/>
      <c r="E90" s="105">
        <f t="shared" si="36"/>
        <v>13350000</v>
      </c>
      <c r="F90" s="105">
        <v>0</v>
      </c>
      <c r="G90" s="105">
        <v>0</v>
      </c>
      <c r="H90" s="105">
        <v>11750000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11750000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88.01498127340824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367834000</v>
      </c>
      <c r="C108" s="121">
        <f t="shared" si="49"/>
        <v>0</v>
      </c>
      <c r="D108" s="121">
        <f t="shared" si="49"/>
        <v>0</v>
      </c>
      <c r="E108" s="121">
        <f t="shared" si="49"/>
        <v>367834000</v>
      </c>
      <c r="F108" s="121">
        <f t="shared" si="49"/>
        <v>0</v>
      </c>
      <c r="G108" s="121">
        <f t="shared" si="49"/>
        <v>0</v>
      </c>
      <c r="H108" s="121">
        <f t="shared" si="49"/>
        <v>172152000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172152000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0.468015463497121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367834000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367834000</v>
      </c>
      <c r="F109" s="124">
        <f t="shared" si="50"/>
        <v>0</v>
      </c>
      <c r="G109" s="124">
        <f t="shared" si="50"/>
        <v>0</v>
      </c>
      <c r="H109" s="124">
        <f t="shared" si="50"/>
        <v>172152000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172152000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0.468015463497121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70:Q70"/>
    <mergeCell ref="R70:S70"/>
    <mergeCell ref="T70:U70"/>
    <mergeCell ref="V70:W70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17950000</v>
      </c>
      <c r="C10" s="146">
        <v>0</v>
      </c>
      <c r="D10" s="146"/>
      <c r="E10" s="146">
        <f aca="true" t="shared" si="0" ref="E10:E15">$B10+$C10+$D10</f>
        <v>17950000</v>
      </c>
      <c r="F10" s="147">
        <v>17950000</v>
      </c>
      <c r="G10" s="148">
        <v>17950000</v>
      </c>
      <c r="H10" s="147">
        <v>3843000</v>
      </c>
      <c r="I10" s="148">
        <v>3612965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3843000</v>
      </c>
      <c r="Q10" s="148">
        <f aca="true" t="shared" si="2" ref="Q10:Q15">$I10+$K10+$M10+$O10</f>
        <v>3612965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21.409470752089135</v>
      </c>
      <c r="U10" s="151">
        <f>IF($E10=0,0,($Q10/$E10)*100)</f>
        <v>20.127938718662953</v>
      </c>
      <c r="V10" s="147"/>
      <c r="W10" s="148"/>
    </row>
    <row r="11" spans="1:23" ht="12.75" customHeight="1">
      <c r="A11" s="145" t="s">
        <v>35</v>
      </c>
      <c r="B11" s="146">
        <v>11000000</v>
      </c>
      <c r="C11" s="146">
        <v>0</v>
      </c>
      <c r="D11" s="146"/>
      <c r="E11" s="146">
        <f t="shared" si="0"/>
        <v>11000000</v>
      </c>
      <c r="F11" s="147">
        <v>3794000</v>
      </c>
      <c r="G11" s="148">
        <v>3794000</v>
      </c>
      <c r="H11" s="147">
        <v>1379000</v>
      </c>
      <c r="I11" s="148">
        <v>0</v>
      </c>
      <c r="J11" s="147"/>
      <c r="K11" s="148"/>
      <c r="L11" s="147"/>
      <c r="M11" s="148"/>
      <c r="N11" s="147"/>
      <c r="O11" s="148"/>
      <c r="P11" s="147">
        <f t="shared" si="1"/>
        <v>1379000</v>
      </c>
      <c r="Q11" s="148">
        <f t="shared" si="2"/>
        <v>0</v>
      </c>
      <c r="R11" s="149">
        <f t="shared" si="3"/>
        <v>0</v>
      </c>
      <c r="S11" s="150">
        <f t="shared" si="4"/>
        <v>0</v>
      </c>
      <c r="T11" s="149">
        <f>IF($E11=0,0,($P11/$E11)*100)</f>
        <v>12.536363636363637</v>
      </c>
      <c r="U11" s="151">
        <f>IF($E11=0,0,($Q11/$E11)*100)</f>
        <v>0</v>
      </c>
      <c r="V11" s="147"/>
      <c r="W11" s="148"/>
    </row>
    <row r="12" spans="1:23" ht="12.75" customHeight="1">
      <c r="A12" s="145" t="s">
        <v>36</v>
      </c>
      <c r="B12" s="146">
        <v>145476000</v>
      </c>
      <c r="C12" s="146">
        <v>0</v>
      </c>
      <c r="D12" s="146"/>
      <c r="E12" s="146">
        <f t="shared" si="0"/>
        <v>145476000</v>
      </c>
      <c r="F12" s="147">
        <v>0</v>
      </c>
      <c r="G12" s="148">
        <v>0</v>
      </c>
      <c r="H12" s="147">
        <v>0</v>
      </c>
      <c r="I12" s="148">
        <v>0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0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0</v>
      </c>
      <c r="V12" s="147"/>
      <c r="W12" s="148"/>
    </row>
    <row r="13" spans="1:23" ht="12.75" customHeight="1">
      <c r="A13" s="145" t="s">
        <v>37</v>
      </c>
      <c r="B13" s="146">
        <v>219614000</v>
      </c>
      <c r="C13" s="146">
        <v>0</v>
      </c>
      <c r="D13" s="146"/>
      <c r="E13" s="146">
        <f t="shared" si="0"/>
        <v>219614000</v>
      </c>
      <c r="F13" s="147">
        <v>95853000</v>
      </c>
      <c r="G13" s="148">
        <v>69343000</v>
      </c>
      <c r="H13" s="147">
        <v>9185000</v>
      </c>
      <c r="I13" s="148">
        <v>6128891</v>
      </c>
      <c r="J13" s="147"/>
      <c r="K13" s="148"/>
      <c r="L13" s="147"/>
      <c r="M13" s="148"/>
      <c r="N13" s="147"/>
      <c r="O13" s="148"/>
      <c r="P13" s="147">
        <f t="shared" si="1"/>
        <v>9185000</v>
      </c>
      <c r="Q13" s="148">
        <f t="shared" si="2"/>
        <v>6128891</v>
      </c>
      <c r="R13" s="149">
        <f t="shared" si="3"/>
        <v>0</v>
      </c>
      <c r="S13" s="150">
        <f t="shared" si="4"/>
        <v>0</v>
      </c>
      <c r="T13" s="149">
        <f>IF($E13=0,0,($P13/$E13)*100)</f>
        <v>4.182338102306775</v>
      </c>
      <c r="U13" s="151">
        <f>IF($E13=0,0,($Q13/$E13)*100)</f>
        <v>2.7907560538034915</v>
      </c>
      <c r="V13" s="147"/>
      <c r="W13" s="148"/>
    </row>
    <row r="14" spans="1:23" ht="12.75" customHeight="1">
      <c r="A14" s="145" t="s">
        <v>38</v>
      </c>
      <c r="B14" s="146">
        <v>10566000</v>
      </c>
      <c r="C14" s="146">
        <v>0</v>
      </c>
      <c r="D14" s="146"/>
      <c r="E14" s="146">
        <f t="shared" si="0"/>
        <v>10566000</v>
      </c>
      <c r="F14" s="147">
        <v>7475000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404606000</v>
      </c>
      <c r="C15" s="153">
        <f>SUM(C9:C14)</f>
        <v>0</v>
      </c>
      <c r="D15" s="153"/>
      <c r="E15" s="153">
        <f t="shared" si="0"/>
        <v>404606000</v>
      </c>
      <c r="F15" s="154">
        <f aca="true" t="shared" si="5" ref="F15:O15">SUM(F9:F14)</f>
        <v>125072000</v>
      </c>
      <c r="G15" s="155">
        <f t="shared" si="5"/>
        <v>91087000</v>
      </c>
      <c r="H15" s="154">
        <f t="shared" si="5"/>
        <v>14407000</v>
      </c>
      <c r="I15" s="155">
        <f t="shared" si="5"/>
        <v>9741856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14407000</v>
      </c>
      <c r="Q15" s="155">
        <f t="shared" si="2"/>
        <v>9741856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3.656227794132575</v>
      </c>
      <c r="U15" s="158">
        <f>IF(SUM($E9:$E13)=0,0,(Q15/SUM($E9:$E13))*100)</f>
        <v>2.4723012892092173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3640000</v>
      </c>
      <c r="C18" s="146">
        <v>0</v>
      </c>
      <c r="D18" s="146"/>
      <c r="E18" s="146">
        <f t="shared" si="6"/>
        <v>3640000</v>
      </c>
      <c r="F18" s="147">
        <v>434000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0</v>
      </c>
      <c r="C20" s="146">
        <v>0</v>
      </c>
      <c r="D20" s="146"/>
      <c r="E20" s="146">
        <f t="shared" si="6"/>
        <v>0</v>
      </c>
      <c r="F20" s="147">
        <v>0</v>
      </c>
      <c r="G20" s="148">
        <v>0</v>
      </c>
      <c r="H20" s="147">
        <v>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9714000</v>
      </c>
      <c r="C21" s="146">
        <v>0</v>
      </c>
      <c r="D21" s="146"/>
      <c r="E21" s="146">
        <f t="shared" si="6"/>
        <v>9714000</v>
      </c>
      <c r="F21" s="147">
        <v>0</v>
      </c>
      <c r="G21" s="148">
        <v>0</v>
      </c>
      <c r="H21" s="147">
        <v>0</v>
      </c>
      <c r="I21" s="148">
        <v>0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0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0</v>
      </c>
      <c r="V21" s="147"/>
      <c r="W21" s="148"/>
    </row>
    <row r="22" spans="1:23" ht="12.75" customHeight="1">
      <c r="A22" s="152" t="s">
        <v>39</v>
      </c>
      <c r="B22" s="153">
        <f>SUM(B17:B21)</f>
        <v>13354000</v>
      </c>
      <c r="C22" s="153">
        <f>SUM(C17:C21)</f>
        <v>0</v>
      </c>
      <c r="D22" s="153"/>
      <c r="E22" s="153">
        <f t="shared" si="6"/>
        <v>13354000</v>
      </c>
      <c r="F22" s="154">
        <f aca="true" t="shared" si="11" ref="F22:O22">SUM(F17:F21)</f>
        <v>434000</v>
      </c>
      <c r="G22" s="155">
        <f t="shared" si="11"/>
        <v>0</v>
      </c>
      <c r="H22" s="154">
        <f t="shared" si="11"/>
        <v>0</v>
      </c>
      <c r="I22" s="155">
        <f t="shared" si="11"/>
        <v>0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0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0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2465521000</v>
      </c>
      <c r="C26" s="146">
        <v>0</v>
      </c>
      <c r="D26" s="146"/>
      <c r="E26" s="146">
        <f>$B26+$C26+$D26</f>
        <v>2465521000</v>
      </c>
      <c r="F26" s="147">
        <v>616384000</v>
      </c>
      <c r="G26" s="148">
        <v>616384000</v>
      </c>
      <c r="H26" s="147">
        <v>183221000</v>
      </c>
      <c r="I26" s="148">
        <v>172524769</v>
      </c>
      <c r="J26" s="147"/>
      <c r="K26" s="148"/>
      <c r="L26" s="147"/>
      <c r="M26" s="148"/>
      <c r="N26" s="147"/>
      <c r="O26" s="148"/>
      <c r="P26" s="147">
        <f>$H26+$J26+$L26+$N26</f>
        <v>183221000</v>
      </c>
      <c r="Q26" s="148">
        <f>$I26+$K26+$M26+$O26</f>
        <v>172524769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7.4313299298606665</v>
      </c>
      <c r="U26" s="151">
        <f>IF($E26=0,0,($Q26/$E26)*100)</f>
        <v>6.997497445773125</v>
      </c>
      <c r="V26" s="147"/>
      <c r="W26" s="148"/>
    </row>
    <row r="27" spans="1:23" ht="12.75" customHeight="1">
      <c r="A27" s="145" t="s">
        <v>50</v>
      </c>
      <c r="B27" s="146">
        <v>4834000</v>
      </c>
      <c r="C27" s="146">
        <v>0</v>
      </c>
      <c r="D27" s="146"/>
      <c r="E27" s="146">
        <f>$B27+$C27+$D27</f>
        <v>4834000</v>
      </c>
      <c r="F27" s="147">
        <v>2384000</v>
      </c>
      <c r="G27" s="148">
        <v>798000</v>
      </c>
      <c r="H27" s="147">
        <v>0</v>
      </c>
      <c r="I27" s="148">
        <v>700741</v>
      </c>
      <c r="J27" s="147"/>
      <c r="K27" s="148"/>
      <c r="L27" s="147"/>
      <c r="M27" s="148"/>
      <c r="N27" s="147"/>
      <c r="O27" s="148"/>
      <c r="P27" s="147">
        <f>$H27+$J27+$L27+$N27</f>
        <v>0</v>
      </c>
      <c r="Q27" s="148">
        <f>$I27+$K27+$M27+$O27</f>
        <v>700741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0</v>
      </c>
      <c r="U27" s="151">
        <f>IF($E27=0,0,($Q27/$E27)*100)</f>
        <v>14.496090194455938</v>
      </c>
      <c r="V27" s="147"/>
      <c r="W27" s="148"/>
    </row>
    <row r="28" spans="1:23" ht="12.75" customHeight="1">
      <c r="A28" s="152" t="s">
        <v>39</v>
      </c>
      <c r="B28" s="153">
        <f>SUM(B24:B27)</f>
        <v>2470355000</v>
      </c>
      <c r="C28" s="153">
        <f>SUM(C24:C27)</f>
        <v>0</v>
      </c>
      <c r="D28" s="153"/>
      <c r="E28" s="153">
        <f>$B28+$C28+$D28</f>
        <v>2470355000</v>
      </c>
      <c r="F28" s="154">
        <f aca="true" t="shared" si="12" ref="F28:O28">SUM(F24:F27)</f>
        <v>618768000</v>
      </c>
      <c r="G28" s="155">
        <f t="shared" si="12"/>
        <v>617182000</v>
      </c>
      <c r="H28" s="154">
        <f t="shared" si="12"/>
        <v>183221000</v>
      </c>
      <c r="I28" s="155">
        <f t="shared" si="12"/>
        <v>173225510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183221000</v>
      </c>
      <c r="Q28" s="155">
        <f>$I28+$K28+$M28+$O28</f>
        <v>173225510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7.4167882753693295</v>
      </c>
      <c r="U28" s="158">
        <f>IF($E28=0,0,($Q28/$E28)*100)</f>
        <v>7.012170720402533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132775000</v>
      </c>
      <c r="C30" s="146">
        <v>0</v>
      </c>
      <c r="D30" s="146"/>
      <c r="E30" s="146">
        <f>$B30+$C30+$D30</f>
        <v>132775000</v>
      </c>
      <c r="F30" s="147">
        <v>33195000</v>
      </c>
      <c r="G30" s="148">
        <v>33195000</v>
      </c>
      <c r="H30" s="147">
        <v>24795000</v>
      </c>
      <c r="I30" s="148">
        <v>23449539</v>
      </c>
      <c r="J30" s="147"/>
      <c r="K30" s="148"/>
      <c r="L30" s="147"/>
      <c r="M30" s="148"/>
      <c r="N30" s="147"/>
      <c r="O30" s="148"/>
      <c r="P30" s="147">
        <f>$H30+$J30+$L30+$N30</f>
        <v>24795000</v>
      </c>
      <c r="Q30" s="148">
        <f>$I30+$K30+$M30+$O30</f>
        <v>23449539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18.67444925626059</v>
      </c>
      <c r="U30" s="151">
        <f>IF($E30=0,0,($Q30/$E30)*100)</f>
        <v>17.661110148747884</v>
      </c>
      <c r="V30" s="147"/>
      <c r="W30" s="148"/>
    </row>
    <row r="31" spans="1:23" ht="12.75" customHeight="1">
      <c r="A31" s="152" t="s">
        <v>39</v>
      </c>
      <c r="B31" s="153">
        <f>B30</f>
        <v>132775000</v>
      </c>
      <c r="C31" s="153">
        <f>C30</f>
        <v>0</v>
      </c>
      <c r="D31" s="153"/>
      <c r="E31" s="153">
        <f>$B31+$C31+$D31</f>
        <v>132775000</v>
      </c>
      <c r="F31" s="154">
        <f aca="true" t="shared" si="13" ref="F31:O31">F30</f>
        <v>33195000</v>
      </c>
      <c r="G31" s="155">
        <f t="shared" si="13"/>
        <v>33195000</v>
      </c>
      <c r="H31" s="154">
        <f t="shared" si="13"/>
        <v>24795000</v>
      </c>
      <c r="I31" s="155">
        <f t="shared" si="13"/>
        <v>23449539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24795000</v>
      </c>
      <c r="Q31" s="155">
        <f>$I31+$K31+$M31+$O31</f>
        <v>23449539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18.67444925626059</v>
      </c>
      <c r="U31" s="158">
        <f>IF($E31=0,0,($Q31/$E31)*100)</f>
        <v>17.661110148747884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171000000</v>
      </c>
      <c r="C33" s="146">
        <v>0</v>
      </c>
      <c r="D33" s="146"/>
      <c r="E33" s="146">
        <f aca="true" t="shared" si="14" ref="E33:E38">$B33+$C33+$D33</f>
        <v>171000000</v>
      </c>
      <c r="F33" s="147">
        <v>115223000</v>
      </c>
      <c r="G33" s="148">
        <v>110523000</v>
      </c>
      <c r="H33" s="147">
        <v>86612000</v>
      </c>
      <c r="I33" s="148">
        <v>8569830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86612000</v>
      </c>
      <c r="Q33" s="148">
        <f aca="true" t="shared" si="16" ref="Q33:Q38">$I33+$K33+$M33+$O33</f>
        <v>8569830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50.65029239766082</v>
      </c>
      <c r="U33" s="151">
        <f>IF($E33=0,0,($Q33/$E33)*100)</f>
        <v>5.01159649122807</v>
      </c>
      <c r="V33" s="147"/>
      <c r="W33" s="148"/>
    </row>
    <row r="34" spans="1:23" ht="12.75" customHeight="1">
      <c r="A34" s="145" t="s">
        <v>55</v>
      </c>
      <c r="B34" s="146">
        <v>43556000</v>
      </c>
      <c r="C34" s="146">
        <v>0</v>
      </c>
      <c r="D34" s="146"/>
      <c r="E34" s="146">
        <f t="shared" si="14"/>
        <v>43556000</v>
      </c>
      <c r="F34" s="147">
        <v>32666000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25000000</v>
      </c>
      <c r="C36" s="146">
        <v>0</v>
      </c>
      <c r="D36" s="146"/>
      <c r="E36" s="146">
        <f t="shared" si="14"/>
        <v>25000000</v>
      </c>
      <c r="F36" s="147">
        <v>8000000</v>
      </c>
      <c r="G36" s="148">
        <v>0</v>
      </c>
      <c r="H36" s="147">
        <v>0</v>
      </c>
      <c r="I36" s="148">
        <v>6963105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6963105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27.85242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239556000</v>
      </c>
      <c r="C38" s="153">
        <f>SUM(C33:C37)</f>
        <v>0</v>
      </c>
      <c r="D38" s="153"/>
      <c r="E38" s="153">
        <f t="shared" si="14"/>
        <v>239556000</v>
      </c>
      <c r="F38" s="154">
        <f aca="true" t="shared" si="19" ref="F38:O38">SUM(F33:F37)</f>
        <v>155889000</v>
      </c>
      <c r="G38" s="155">
        <f t="shared" si="19"/>
        <v>110523000</v>
      </c>
      <c r="H38" s="154">
        <f t="shared" si="19"/>
        <v>86612000</v>
      </c>
      <c r="I38" s="155">
        <f t="shared" si="19"/>
        <v>15532935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86612000</v>
      </c>
      <c r="Q38" s="155">
        <f t="shared" si="16"/>
        <v>15532935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44.189795918367345</v>
      </c>
      <c r="U38" s="158">
        <f>IF((+$E33+$E36)=0,0,(Q38/(+$E33+$E36))*100)</f>
        <v>7.924966836734694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0</v>
      </c>
      <c r="C41" s="146">
        <v>0</v>
      </c>
      <c r="D41" s="146"/>
      <c r="E41" s="146">
        <f t="shared" si="20"/>
        <v>0</v>
      </c>
      <c r="F41" s="147">
        <v>0</v>
      </c>
      <c r="G41" s="148">
        <v>0</v>
      </c>
      <c r="H41" s="147">
        <v>0</v>
      </c>
      <c r="I41" s="148">
        <v>0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0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0</v>
      </c>
      <c r="V41" s="147"/>
      <c r="W41" s="148"/>
    </row>
    <row r="42" spans="1:23" ht="12.75" customHeight="1">
      <c r="A42" s="145" t="s">
        <v>62</v>
      </c>
      <c r="B42" s="146">
        <v>346500000</v>
      </c>
      <c r="C42" s="146">
        <v>0</v>
      </c>
      <c r="D42" s="146"/>
      <c r="E42" s="146">
        <f t="shared" si="20"/>
        <v>346500000</v>
      </c>
      <c r="F42" s="147">
        <v>173100000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70000000</v>
      </c>
      <c r="C49" s="146">
        <v>0</v>
      </c>
      <c r="D49" s="146"/>
      <c r="E49" s="146">
        <f t="shared" si="20"/>
        <v>70000000</v>
      </c>
      <c r="F49" s="147">
        <v>35000000</v>
      </c>
      <c r="G49" s="148">
        <v>25000000</v>
      </c>
      <c r="H49" s="147">
        <v>0</v>
      </c>
      <c r="I49" s="148">
        <v>374017</v>
      </c>
      <c r="J49" s="147"/>
      <c r="K49" s="148"/>
      <c r="L49" s="147"/>
      <c r="M49" s="148"/>
      <c r="N49" s="147"/>
      <c r="O49" s="148"/>
      <c r="P49" s="147">
        <f t="shared" si="21"/>
        <v>0</v>
      </c>
      <c r="Q49" s="148">
        <f t="shared" si="22"/>
        <v>374017</v>
      </c>
      <c r="R49" s="149">
        <f t="shared" si="23"/>
        <v>0</v>
      </c>
      <c r="S49" s="150">
        <f t="shared" si="24"/>
        <v>0</v>
      </c>
      <c r="T49" s="149">
        <f t="shared" si="25"/>
        <v>0</v>
      </c>
      <c r="U49" s="151">
        <f t="shared" si="26"/>
        <v>0.53431</v>
      </c>
      <c r="V49" s="147"/>
      <c r="W49" s="148"/>
    </row>
    <row r="50" spans="1:23" ht="12.75" customHeight="1">
      <c r="A50" s="145" t="s">
        <v>70</v>
      </c>
      <c r="B50" s="146">
        <v>0</v>
      </c>
      <c r="C50" s="146">
        <v>0</v>
      </c>
      <c r="D50" s="146"/>
      <c r="E50" s="146">
        <f t="shared" si="20"/>
        <v>0</v>
      </c>
      <c r="F50" s="147">
        <v>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416500000</v>
      </c>
      <c r="C51" s="153">
        <f>SUM(C40:C50)</f>
        <v>0</v>
      </c>
      <c r="D51" s="153"/>
      <c r="E51" s="153">
        <f t="shared" si="20"/>
        <v>416500000</v>
      </c>
      <c r="F51" s="154">
        <f aca="true" t="shared" si="27" ref="F51:O51">SUM(F40:F50)</f>
        <v>208100000</v>
      </c>
      <c r="G51" s="155">
        <f t="shared" si="27"/>
        <v>25000000</v>
      </c>
      <c r="H51" s="154">
        <f t="shared" si="27"/>
        <v>0</v>
      </c>
      <c r="I51" s="155">
        <f t="shared" si="27"/>
        <v>374017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0</v>
      </c>
      <c r="Q51" s="155">
        <f t="shared" si="22"/>
        <v>374017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0</v>
      </c>
      <c r="U51" s="158">
        <f>IF((+$E41+$E43+$E45+$E46+$E49)=0,0,(Q51/(+$E41+$E43+$E45+$E46+$E49))*100)</f>
        <v>0.53431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3677146000</v>
      </c>
      <c r="C63" s="170">
        <f>SUM(C9:C14,C17:C21,C24:C27,C30,C33:C37,C40:C50,C53:C56,C59:C61)</f>
        <v>0</v>
      </c>
      <c r="D63" s="170"/>
      <c r="E63" s="170">
        <f>$B63+$C63+$D63</f>
        <v>3677146000</v>
      </c>
      <c r="F63" s="171">
        <f aca="true" t="shared" si="30" ref="F63:O63">SUM(F9:F14,F17:F21,F24:F27,F30,F33:F37,F40:F50,F53:F56,F59:F61)</f>
        <v>1141458000</v>
      </c>
      <c r="G63" s="172">
        <f t="shared" si="30"/>
        <v>876987000</v>
      </c>
      <c r="H63" s="171">
        <f t="shared" si="30"/>
        <v>309035000</v>
      </c>
      <c r="I63" s="172">
        <f t="shared" si="30"/>
        <v>222323857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309035000</v>
      </c>
      <c r="Q63" s="172">
        <f>$I63+$K63+$M63+$O63</f>
        <v>222323857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9.4422839306251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6.7929036592803165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456601000</v>
      </c>
      <c r="C65" s="146">
        <v>0</v>
      </c>
      <c r="D65" s="146"/>
      <c r="E65" s="146">
        <f>$B65+$C65+$D65</f>
        <v>456601000</v>
      </c>
      <c r="F65" s="147">
        <v>174731000</v>
      </c>
      <c r="G65" s="148">
        <v>166249000</v>
      </c>
      <c r="H65" s="147">
        <v>45675000</v>
      </c>
      <c r="I65" s="148">
        <v>54495082</v>
      </c>
      <c r="J65" s="147"/>
      <c r="K65" s="148"/>
      <c r="L65" s="147"/>
      <c r="M65" s="148"/>
      <c r="N65" s="147"/>
      <c r="O65" s="148"/>
      <c r="P65" s="147">
        <f>$H65+$J65+$L65+$N65</f>
        <v>45675000</v>
      </c>
      <c r="Q65" s="148">
        <f>$I65+$K65+$M65+$O65</f>
        <v>54495082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10.003263242962674</v>
      </c>
      <c r="U65" s="151">
        <f>IF($E65=0,0,($Q65/$E65)*100)</f>
        <v>11.934945827976724</v>
      </c>
      <c r="V65" s="147"/>
      <c r="W65" s="148"/>
    </row>
    <row r="66" spans="1:23" ht="12.75" customHeight="1">
      <c r="A66" s="162" t="s">
        <v>39</v>
      </c>
      <c r="B66" s="163">
        <f>B65</f>
        <v>456601000</v>
      </c>
      <c r="C66" s="163">
        <f>C65</f>
        <v>0</v>
      </c>
      <c r="D66" s="163"/>
      <c r="E66" s="163">
        <f>$B66+$C66+$D66</f>
        <v>456601000</v>
      </c>
      <c r="F66" s="164">
        <f aca="true" t="shared" si="31" ref="F66:O66">F65</f>
        <v>174731000</v>
      </c>
      <c r="G66" s="165">
        <f t="shared" si="31"/>
        <v>166249000</v>
      </c>
      <c r="H66" s="164">
        <f t="shared" si="31"/>
        <v>45675000</v>
      </c>
      <c r="I66" s="165">
        <f t="shared" si="31"/>
        <v>54495082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45675000</v>
      </c>
      <c r="Q66" s="165">
        <f>$I66+$K66+$M66+$O66</f>
        <v>54495082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10.003263242962674</v>
      </c>
      <c r="U66" s="168">
        <f>IF($E66=0,0,($Q66/$E66)*100)</f>
        <v>11.934945827976724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456601000</v>
      </c>
      <c r="C67" s="170">
        <f>C65</f>
        <v>0</v>
      </c>
      <c r="D67" s="170"/>
      <c r="E67" s="170">
        <f>$B67+$C67+$D67</f>
        <v>456601000</v>
      </c>
      <c r="F67" s="171">
        <f aca="true" t="shared" si="32" ref="F67:O67">F65</f>
        <v>174731000</v>
      </c>
      <c r="G67" s="172">
        <f t="shared" si="32"/>
        <v>166249000</v>
      </c>
      <c r="H67" s="171">
        <f t="shared" si="32"/>
        <v>45675000</v>
      </c>
      <c r="I67" s="172">
        <f t="shared" si="32"/>
        <v>54495082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45675000</v>
      </c>
      <c r="Q67" s="172">
        <f>$I67+$K67+$M67+$O67</f>
        <v>54495082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10.003263242962674</v>
      </c>
      <c r="U67" s="175">
        <f>IF($E67=0,0,($Q67/$E67)*100)</f>
        <v>11.934945827976724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4133747000</v>
      </c>
      <c r="C68" s="170">
        <f>SUM(C9:C14,C17:C21,C24:C27,C30,C33:C37,C40:C50,C53:C56,C59:C61,C65)</f>
        <v>0</v>
      </c>
      <c r="D68" s="170"/>
      <c r="E68" s="170">
        <f>$B68+$C68+$D68</f>
        <v>4133747000</v>
      </c>
      <c r="F68" s="171">
        <f aca="true" t="shared" si="33" ref="F68:O68">SUM(F9:F14,F17:F21,F24:F27,F30,F33:F37,F40:F50,F53:F56,F59:F61,F65)</f>
        <v>1316189000</v>
      </c>
      <c r="G68" s="172">
        <f t="shared" si="33"/>
        <v>1043236000</v>
      </c>
      <c r="H68" s="171">
        <f t="shared" si="33"/>
        <v>354710000</v>
      </c>
      <c r="I68" s="172">
        <f t="shared" si="33"/>
        <v>276818939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354710000</v>
      </c>
      <c r="Q68" s="172">
        <f>$I68+$K68+$M68+$O68</f>
        <v>276818939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9.5109646506153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7.422444090806104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1474675000</v>
      </c>
      <c r="C81" s="94">
        <f t="shared" si="35"/>
        <v>0</v>
      </c>
      <c r="D81" s="94">
        <f t="shared" si="35"/>
        <v>0</v>
      </c>
      <c r="E81" s="94">
        <f t="shared" si="35"/>
        <v>1474675000</v>
      </c>
      <c r="F81" s="94">
        <f t="shared" si="35"/>
        <v>0</v>
      </c>
      <c r="G81" s="94">
        <f t="shared" si="35"/>
        <v>0</v>
      </c>
      <c r="H81" s="94">
        <f t="shared" si="35"/>
        <v>518756000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518756000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35.17764931256039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675326000</v>
      </c>
      <c r="C83" s="88">
        <v>0</v>
      </c>
      <c r="D83" s="88"/>
      <c r="E83" s="88">
        <f t="shared" si="36"/>
        <v>675326000</v>
      </c>
      <c r="F83" s="88">
        <v>0</v>
      </c>
      <c r="G83" s="88">
        <v>0</v>
      </c>
      <c r="H83" s="88">
        <v>218090000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218090000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32.29403280785873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2500000</v>
      </c>
      <c r="C85" s="88">
        <v>0</v>
      </c>
      <c r="D85" s="88"/>
      <c r="E85" s="88">
        <f t="shared" si="36"/>
        <v>2500000</v>
      </c>
      <c r="F85" s="88">
        <v>0</v>
      </c>
      <c r="G85" s="88">
        <v>0</v>
      </c>
      <c r="H85" s="88">
        <v>546000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546000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21.84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86390000</v>
      </c>
      <c r="C87" s="88">
        <v>0</v>
      </c>
      <c r="D87" s="88"/>
      <c r="E87" s="88">
        <f t="shared" si="36"/>
        <v>86390000</v>
      </c>
      <c r="F87" s="88">
        <v>0</v>
      </c>
      <c r="G87" s="88">
        <v>0</v>
      </c>
      <c r="H87" s="88">
        <v>56590000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56590000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65.50526681328857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708884000</v>
      </c>
      <c r="C88" s="88">
        <v>0</v>
      </c>
      <c r="D88" s="88"/>
      <c r="E88" s="88">
        <f t="shared" si="36"/>
        <v>708884000</v>
      </c>
      <c r="F88" s="88">
        <v>0</v>
      </c>
      <c r="G88" s="88">
        <v>0</v>
      </c>
      <c r="H88" s="88">
        <v>243370000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243370000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34.33142799103944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1575000</v>
      </c>
      <c r="C90" s="105">
        <v>0</v>
      </c>
      <c r="D90" s="105"/>
      <c r="E90" s="105">
        <f t="shared" si="36"/>
        <v>1575000</v>
      </c>
      <c r="F90" s="105">
        <v>0</v>
      </c>
      <c r="G90" s="105">
        <v>0</v>
      </c>
      <c r="H90" s="105">
        <v>160000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160000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10.158730158730158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1474675000</v>
      </c>
      <c r="C108" s="121">
        <f t="shared" si="49"/>
        <v>0</v>
      </c>
      <c r="D108" s="121">
        <f t="shared" si="49"/>
        <v>0</v>
      </c>
      <c r="E108" s="121">
        <f t="shared" si="49"/>
        <v>1474675000</v>
      </c>
      <c r="F108" s="121">
        <f t="shared" si="49"/>
        <v>0</v>
      </c>
      <c r="G108" s="121">
        <f t="shared" si="49"/>
        <v>0</v>
      </c>
      <c r="H108" s="121">
        <f t="shared" si="49"/>
        <v>518756000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518756000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0.35177649312560394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1474675000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1474675000</v>
      </c>
      <c r="F109" s="124">
        <f t="shared" si="50"/>
        <v>0</v>
      </c>
      <c r="G109" s="124">
        <f t="shared" si="50"/>
        <v>0</v>
      </c>
      <c r="H109" s="124">
        <f t="shared" si="50"/>
        <v>518756000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518756000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0.35177649312560394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103255000</v>
      </c>
      <c r="C10" s="146">
        <v>0</v>
      </c>
      <c r="D10" s="146"/>
      <c r="E10" s="146">
        <f aca="true" t="shared" si="0" ref="E10:E15">$B10+$C10+$D10</f>
        <v>103255000</v>
      </c>
      <c r="F10" s="147">
        <v>103255000</v>
      </c>
      <c r="G10" s="148">
        <v>103255000</v>
      </c>
      <c r="H10" s="147">
        <v>16167000</v>
      </c>
      <c r="I10" s="148">
        <v>16436530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16167000</v>
      </c>
      <c r="Q10" s="148">
        <f aca="true" t="shared" si="2" ref="Q10:Q15">$I10+$K10+$M10+$O10</f>
        <v>16436530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15.657353154810904</v>
      </c>
      <c r="U10" s="151">
        <f>IF($E10=0,0,($Q10/$E10)*100)</f>
        <v>15.91838651881265</v>
      </c>
      <c r="V10" s="147"/>
      <c r="W10" s="148"/>
    </row>
    <row r="11" spans="1:23" ht="12.75" customHeight="1">
      <c r="A11" s="145" t="s">
        <v>35</v>
      </c>
      <c r="B11" s="146">
        <v>35000000</v>
      </c>
      <c r="C11" s="146">
        <v>0</v>
      </c>
      <c r="D11" s="146"/>
      <c r="E11" s="146">
        <f t="shared" si="0"/>
        <v>35000000</v>
      </c>
      <c r="F11" s="147">
        <v>17000000</v>
      </c>
      <c r="G11" s="148">
        <v>17000000</v>
      </c>
      <c r="H11" s="147">
        <v>6306000</v>
      </c>
      <c r="I11" s="148">
        <v>3189081</v>
      </c>
      <c r="J11" s="147"/>
      <c r="K11" s="148"/>
      <c r="L11" s="147"/>
      <c r="M11" s="148"/>
      <c r="N11" s="147"/>
      <c r="O11" s="148"/>
      <c r="P11" s="147">
        <f t="shared" si="1"/>
        <v>6306000</v>
      </c>
      <c r="Q11" s="148">
        <f t="shared" si="2"/>
        <v>3189081</v>
      </c>
      <c r="R11" s="149">
        <f t="shared" si="3"/>
        <v>0</v>
      </c>
      <c r="S11" s="150">
        <f t="shared" si="4"/>
        <v>0</v>
      </c>
      <c r="T11" s="149">
        <f>IF($E11=0,0,($P11/$E11)*100)</f>
        <v>18.017142857142858</v>
      </c>
      <c r="U11" s="151">
        <f>IF($E11=0,0,($Q11/$E11)*100)</f>
        <v>9.11166</v>
      </c>
      <c r="V11" s="147"/>
      <c r="W11" s="148"/>
    </row>
    <row r="12" spans="1:23" ht="12.75" customHeight="1">
      <c r="A12" s="145" t="s">
        <v>36</v>
      </c>
      <c r="B12" s="146">
        <v>50256000</v>
      </c>
      <c r="C12" s="146">
        <v>0</v>
      </c>
      <c r="D12" s="146"/>
      <c r="E12" s="146">
        <f t="shared" si="0"/>
        <v>50256000</v>
      </c>
      <c r="F12" s="147">
        <v>0</v>
      </c>
      <c r="G12" s="148">
        <v>0</v>
      </c>
      <c r="H12" s="147">
        <v>0</v>
      </c>
      <c r="I12" s="148">
        <v>2267442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2267442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4.511783667621776</v>
      </c>
      <c r="V12" s="147"/>
      <c r="W12" s="148"/>
    </row>
    <row r="13" spans="1:23" ht="12.75" customHeight="1">
      <c r="A13" s="145" t="s">
        <v>37</v>
      </c>
      <c r="B13" s="146">
        <v>123533000</v>
      </c>
      <c r="C13" s="146">
        <v>0</v>
      </c>
      <c r="D13" s="146"/>
      <c r="E13" s="146">
        <f t="shared" si="0"/>
        <v>123533000</v>
      </c>
      <c r="F13" s="147">
        <v>51104000</v>
      </c>
      <c r="G13" s="148">
        <v>51104000</v>
      </c>
      <c r="H13" s="147">
        <v>21228000</v>
      </c>
      <c r="I13" s="148">
        <v>10049242</v>
      </c>
      <c r="J13" s="147"/>
      <c r="K13" s="148"/>
      <c r="L13" s="147"/>
      <c r="M13" s="148"/>
      <c r="N13" s="147"/>
      <c r="O13" s="148"/>
      <c r="P13" s="147">
        <f t="shared" si="1"/>
        <v>21228000</v>
      </c>
      <c r="Q13" s="148">
        <f t="shared" si="2"/>
        <v>10049242</v>
      </c>
      <c r="R13" s="149">
        <f t="shared" si="3"/>
        <v>0</v>
      </c>
      <c r="S13" s="150">
        <f t="shared" si="4"/>
        <v>0</v>
      </c>
      <c r="T13" s="149">
        <f>IF($E13=0,0,($P13/$E13)*100)</f>
        <v>17.18407227218638</v>
      </c>
      <c r="U13" s="151">
        <f>IF($E13=0,0,($Q13/$E13)*100)</f>
        <v>8.134864368225495</v>
      </c>
      <c r="V13" s="147"/>
      <c r="W13" s="148"/>
    </row>
    <row r="14" spans="1:23" ht="12.75" customHeight="1">
      <c r="A14" s="145" t="s">
        <v>38</v>
      </c>
      <c r="B14" s="146">
        <v>3943000</v>
      </c>
      <c r="C14" s="146">
        <v>0</v>
      </c>
      <c r="D14" s="146"/>
      <c r="E14" s="146">
        <f t="shared" si="0"/>
        <v>3943000</v>
      </c>
      <c r="F14" s="147">
        <v>2343000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315987000</v>
      </c>
      <c r="C15" s="153">
        <f>SUM(C9:C14)</f>
        <v>0</v>
      </c>
      <c r="D15" s="153"/>
      <c r="E15" s="153">
        <f t="shared" si="0"/>
        <v>315987000</v>
      </c>
      <c r="F15" s="154">
        <f aca="true" t="shared" si="5" ref="F15:O15">SUM(F9:F14)</f>
        <v>173702000</v>
      </c>
      <c r="G15" s="155">
        <f t="shared" si="5"/>
        <v>171359000</v>
      </c>
      <c r="H15" s="154">
        <f t="shared" si="5"/>
        <v>43701000</v>
      </c>
      <c r="I15" s="155">
        <f t="shared" si="5"/>
        <v>31942295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43701000</v>
      </c>
      <c r="Q15" s="155">
        <f t="shared" si="2"/>
        <v>31942295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14.00475573957519</v>
      </c>
      <c r="U15" s="158">
        <f>IF(SUM($E9:$E13)=0,0,(Q15/SUM($E9:$E13))*100)</f>
        <v>10.236471459153195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13009000</v>
      </c>
      <c r="C18" s="146">
        <v>0</v>
      </c>
      <c r="D18" s="146"/>
      <c r="E18" s="146">
        <f t="shared" si="6"/>
        <v>13009000</v>
      </c>
      <c r="F18" s="147">
        <v>434000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90000000</v>
      </c>
      <c r="C20" s="146">
        <v>0</v>
      </c>
      <c r="D20" s="146"/>
      <c r="E20" s="146">
        <f t="shared" si="6"/>
        <v>90000000</v>
      </c>
      <c r="F20" s="147">
        <v>90000000</v>
      </c>
      <c r="G20" s="148">
        <v>67095000</v>
      </c>
      <c r="H20" s="147">
        <v>0</v>
      </c>
      <c r="I20" s="148">
        <v>1361269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1361269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1.5125211111111112</v>
      </c>
      <c r="V20" s="147"/>
      <c r="W20" s="148"/>
    </row>
    <row r="21" spans="1:23" ht="12.75" customHeight="1">
      <c r="A21" s="145" t="s">
        <v>45</v>
      </c>
      <c r="B21" s="146">
        <v>72856000</v>
      </c>
      <c r="C21" s="146">
        <v>0</v>
      </c>
      <c r="D21" s="146"/>
      <c r="E21" s="146">
        <f t="shared" si="6"/>
        <v>72856000</v>
      </c>
      <c r="F21" s="147">
        <v>0</v>
      </c>
      <c r="G21" s="148">
        <v>0</v>
      </c>
      <c r="H21" s="147">
        <v>0</v>
      </c>
      <c r="I21" s="148">
        <v>3153486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3153486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4.328382013835511</v>
      </c>
      <c r="V21" s="147"/>
      <c r="W21" s="148"/>
    </row>
    <row r="22" spans="1:23" ht="12.75" customHeight="1">
      <c r="A22" s="152" t="s">
        <v>39</v>
      </c>
      <c r="B22" s="153">
        <f>SUM(B17:B21)</f>
        <v>175865000</v>
      </c>
      <c r="C22" s="153">
        <f>SUM(C17:C21)</f>
        <v>0</v>
      </c>
      <c r="D22" s="153"/>
      <c r="E22" s="153">
        <f t="shared" si="6"/>
        <v>175865000</v>
      </c>
      <c r="F22" s="154">
        <f aca="true" t="shared" si="11" ref="F22:O22">SUM(F17:F21)</f>
        <v>90434000</v>
      </c>
      <c r="G22" s="155">
        <f t="shared" si="11"/>
        <v>67095000</v>
      </c>
      <c r="H22" s="154">
        <f t="shared" si="11"/>
        <v>0</v>
      </c>
      <c r="I22" s="155">
        <f t="shared" si="11"/>
        <v>4514755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4514755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2.772237436753942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1150109000</v>
      </c>
      <c r="C26" s="146">
        <v>0</v>
      </c>
      <c r="D26" s="146"/>
      <c r="E26" s="146">
        <f>$B26+$C26+$D26</f>
        <v>1150109000</v>
      </c>
      <c r="F26" s="147">
        <v>287349000</v>
      </c>
      <c r="G26" s="148">
        <v>287349000</v>
      </c>
      <c r="H26" s="147">
        <v>225696000</v>
      </c>
      <c r="I26" s="148">
        <v>243086076</v>
      </c>
      <c r="J26" s="147"/>
      <c r="K26" s="148"/>
      <c r="L26" s="147"/>
      <c r="M26" s="148"/>
      <c r="N26" s="147"/>
      <c r="O26" s="148"/>
      <c r="P26" s="147">
        <f>$H26+$J26+$L26+$N26</f>
        <v>225696000</v>
      </c>
      <c r="Q26" s="148">
        <f>$I26+$K26+$M26+$O26</f>
        <v>243086076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19.623879127978306</v>
      </c>
      <c r="U26" s="151">
        <f>IF($E26=0,0,($Q26/$E26)*100)</f>
        <v>21.13591633488652</v>
      </c>
      <c r="V26" s="147"/>
      <c r="W26" s="148"/>
    </row>
    <row r="27" spans="1:23" ht="12.75" customHeight="1">
      <c r="A27" s="145" t="s">
        <v>50</v>
      </c>
      <c r="B27" s="146">
        <v>22912000</v>
      </c>
      <c r="C27" s="146">
        <v>0</v>
      </c>
      <c r="D27" s="146"/>
      <c r="E27" s="146">
        <f>$B27+$C27+$D27</f>
        <v>22912000</v>
      </c>
      <c r="F27" s="147">
        <v>11405000</v>
      </c>
      <c r="G27" s="148">
        <v>2167000</v>
      </c>
      <c r="H27" s="147">
        <v>1086000</v>
      </c>
      <c r="I27" s="148">
        <v>1412561</v>
      </c>
      <c r="J27" s="147"/>
      <c r="K27" s="148"/>
      <c r="L27" s="147"/>
      <c r="M27" s="148"/>
      <c r="N27" s="147"/>
      <c r="O27" s="148"/>
      <c r="P27" s="147">
        <f>$H27+$J27+$L27+$N27</f>
        <v>1086000</v>
      </c>
      <c r="Q27" s="148">
        <f>$I27+$K27+$M27+$O27</f>
        <v>1412561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4.739874301675977</v>
      </c>
      <c r="U27" s="151">
        <f>IF($E27=0,0,($Q27/$E27)*100)</f>
        <v>6.1651579958100555</v>
      </c>
      <c r="V27" s="147"/>
      <c r="W27" s="148"/>
    </row>
    <row r="28" spans="1:23" ht="12.75" customHeight="1">
      <c r="A28" s="152" t="s">
        <v>39</v>
      </c>
      <c r="B28" s="153">
        <f>SUM(B24:B27)</f>
        <v>1173021000</v>
      </c>
      <c r="C28" s="153">
        <f>SUM(C24:C27)</f>
        <v>0</v>
      </c>
      <c r="D28" s="153"/>
      <c r="E28" s="153">
        <f>$B28+$C28+$D28</f>
        <v>1173021000</v>
      </c>
      <c r="F28" s="154">
        <f aca="true" t="shared" si="12" ref="F28:O28">SUM(F24:F27)</f>
        <v>298754000</v>
      </c>
      <c r="G28" s="155">
        <f t="shared" si="12"/>
        <v>289516000</v>
      </c>
      <c r="H28" s="154">
        <f t="shared" si="12"/>
        <v>226782000</v>
      </c>
      <c r="I28" s="155">
        <f t="shared" si="12"/>
        <v>244498637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226782000</v>
      </c>
      <c r="Q28" s="155">
        <f>$I28+$K28+$M28+$O28</f>
        <v>244498637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19.333157718404017</v>
      </c>
      <c r="U28" s="158">
        <f>IF($E28=0,0,($Q28/$E28)*100)</f>
        <v>20.843500414741083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165490000</v>
      </c>
      <c r="C30" s="146">
        <v>0</v>
      </c>
      <c r="D30" s="146"/>
      <c r="E30" s="146">
        <f>$B30+$C30+$D30</f>
        <v>165490000</v>
      </c>
      <c r="F30" s="147">
        <v>41375000</v>
      </c>
      <c r="G30" s="148">
        <v>39133000</v>
      </c>
      <c r="H30" s="147">
        <v>41770000</v>
      </c>
      <c r="I30" s="148">
        <v>46599113</v>
      </c>
      <c r="J30" s="147"/>
      <c r="K30" s="148"/>
      <c r="L30" s="147"/>
      <c r="M30" s="148"/>
      <c r="N30" s="147"/>
      <c r="O30" s="148"/>
      <c r="P30" s="147">
        <f>$H30+$J30+$L30+$N30</f>
        <v>41770000</v>
      </c>
      <c r="Q30" s="148">
        <f>$I30+$K30+$M30+$O30</f>
        <v>46599113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25.24019578222249</v>
      </c>
      <c r="U30" s="151">
        <f>IF($E30=0,0,($Q30/$E30)*100)</f>
        <v>28.158265151972927</v>
      </c>
      <c r="V30" s="147"/>
      <c r="W30" s="148"/>
    </row>
    <row r="31" spans="1:23" ht="12.75" customHeight="1">
      <c r="A31" s="152" t="s">
        <v>39</v>
      </c>
      <c r="B31" s="153">
        <f>B30</f>
        <v>165490000</v>
      </c>
      <c r="C31" s="153">
        <f>C30</f>
        <v>0</v>
      </c>
      <c r="D31" s="153"/>
      <c r="E31" s="153">
        <f>$B31+$C31+$D31</f>
        <v>165490000</v>
      </c>
      <c r="F31" s="154">
        <f aca="true" t="shared" si="13" ref="F31:O31">F30</f>
        <v>41375000</v>
      </c>
      <c r="G31" s="155">
        <f t="shared" si="13"/>
        <v>39133000</v>
      </c>
      <c r="H31" s="154">
        <f t="shared" si="13"/>
        <v>41770000</v>
      </c>
      <c r="I31" s="155">
        <f t="shared" si="13"/>
        <v>46599113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41770000</v>
      </c>
      <c r="Q31" s="155">
        <f>$I31+$K31+$M31+$O31</f>
        <v>46599113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25.24019578222249</v>
      </c>
      <c r="U31" s="158">
        <f>IF($E31=0,0,($Q31/$E31)*100)</f>
        <v>28.158265151972927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554100000</v>
      </c>
      <c r="C33" s="146">
        <v>0</v>
      </c>
      <c r="D33" s="146"/>
      <c r="E33" s="146">
        <f aca="true" t="shared" si="14" ref="E33:E38">$B33+$C33+$D33</f>
        <v>554100000</v>
      </c>
      <c r="F33" s="147">
        <v>334875000</v>
      </c>
      <c r="G33" s="148">
        <v>331875000</v>
      </c>
      <c r="H33" s="147">
        <v>38033000</v>
      </c>
      <c r="I33" s="148">
        <v>142489315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38033000</v>
      </c>
      <c r="Q33" s="148">
        <f aca="true" t="shared" si="16" ref="Q33:Q38">$I33+$K33+$M33+$O33</f>
        <v>142489315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6.863923479516333</v>
      </c>
      <c r="U33" s="151">
        <f>IF($E33=0,0,($Q33/$E33)*100)</f>
        <v>25.715451182097095</v>
      </c>
      <c r="V33" s="147"/>
      <c r="W33" s="148"/>
    </row>
    <row r="34" spans="1:23" ht="12.75" customHeight="1">
      <c r="A34" s="145" t="s">
        <v>55</v>
      </c>
      <c r="B34" s="146">
        <v>984870000</v>
      </c>
      <c r="C34" s="146">
        <v>0</v>
      </c>
      <c r="D34" s="146"/>
      <c r="E34" s="146">
        <f t="shared" si="14"/>
        <v>984870000</v>
      </c>
      <c r="F34" s="147">
        <v>629359000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16000000</v>
      </c>
      <c r="C36" s="146">
        <v>0</v>
      </c>
      <c r="D36" s="146"/>
      <c r="E36" s="146">
        <f t="shared" si="14"/>
        <v>16000000</v>
      </c>
      <c r="F36" s="147">
        <v>4000000</v>
      </c>
      <c r="G36" s="148">
        <v>0</v>
      </c>
      <c r="H36" s="147">
        <v>0</v>
      </c>
      <c r="I36" s="148">
        <v>0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0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0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1554970000</v>
      </c>
      <c r="C38" s="153">
        <f>SUM(C33:C37)</f>
        <v>0</v>
      </c>
      <c r="D38" s="153"/>
      <c r="E38" s="153">
        <f t="shared" si="14"/>
        <v>1554970000</v>
      </c>
      <c r="F38" s="154">
        <f aca="true" t="shared" si="19" ref="F38:O38">SUM(F33:F37)</f>
        <v>968234000</v>
      </c>
      <c r="G38" s="155">
        <f t="shared" si="19"/>
        <v>331875000</v>
      </c>
      <c r="H38" s="154">
        <f t="shared" si="19"/>
        <v>38033000</v>
      </c>
      <c r="I38" s="155">
        <f t="shared" si="19"/>
        <v>142489315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38033000</v>
      </c>
      <c r="Q38" s="155">
        <f t="shared" si="16"/>
        <v>142489315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6.6712857393439755</v>
      </c>
      <c r="U38" s="158">
        <f>IF((+$E33+$E36)=0,0,(Q38/(+$E33+$E36))*100)</f>
        <v>24.993740571829505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578388000</v>
      </c>
      <c r="C41" s="146">
        <v>0</v>
      </c>
      <c r="D41" s="146"/>
      <c r="E41" s="146">
        <f t="shared" si="20"/>
        <v>578388000</v>
      </c>
      <c r="F41" s="147">
        <v>0</v>
      </c>
      <c r="G41" s="148">
        <v>0</v>
      </c>
      <c r="H41" s="147">
        <v>0</v>
      </c>
      <c r="I41" s="148">
        <v>152219331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152219331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26.317857735637666</v>
      </c>
      <c r="V41" s="147"/>
      <c r="W41" s="148"/>
    </row>
    <row r="42" spans="1:23" ht="12.75" customHeight="1">
      <c r="A42" s="145" t="s">
        <v>62</v>
      </c>
      <c r="B42" s="146">
        <v>216341000</v>
      </c>
      <c r="C42" s="146">
        <v>0</v>
      </c>
      <c r="D42" s="146"/>
      <c r="E42" s="146">
        <f t="shared" si="20"/>
        <v>216341000</v>
      </c>
      <c r="F42" s="147">
        <v>86596000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3195409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3195409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880450000</v>
      </c>
      <c r="C49" s="146">
        <v>0</v>
      </c>
      <c r="D49" s="146"/>
      <c r="E49" s="146">
        <f t="shared" si="20"/>
        <v>880450000</v>
      </c>
      <c r="F49" s="147">
        <v>297900000</v>
      </c>
      <c r="G49" s="148">
        <v>276789000</v>
      </c>
      <c r="H49" s="147">
        <v>140010000</v>
      </c>
      <c r="I49" s="148">
        <v>119462059</v>
      </c>
      <c r="J49" s="147"/>
      <c r="K49" s="148"/>
      <c r="L49" s="147"/>
      <c r="M49" s="148"/>
      <c r="N49" s="147"/>
      <c r="O49" s="148"/>
      <c r="P49" s="147">
        <f t="shared" si="21"/>
        <v>140010000</v>
      </c>
      <c r="Q49" s="148">
        <f t="shared" si="22"/>
        <v>119462059</v>
      </c>
      <c r="R49" s="149">
        <f t="shared" si="23"/>
        <v>0</v>
      </c>
      <c r="S49" s="150">
        <f t="shared" si="24"/>
        <v>0</v>
      </c>
      <c r="T49" s="149">
        <f t="shared" si="25"/>
        <v>15.902095519336704</v>
      </c>
      <c r="U49" s="151">
        <f t="shared" si="26"/>
        <v>13.568295644272816</v>
      </c>
      <c r="V49" s="147"/>
      <c r="W49" s="148"/>
    </row>
    <row r="50" spans="1:23" ht="12.75" customHeight="1">
      <c r="A50" s="145" t="s">
        <v>70</v>
      </c>
      <c r="B50" s="146">
        <v>0</v>
      </c>
      <c r="C50" s="146">
        <v>0</v>
      </c>
      <c r="D50" s="146"/>
      <c r="E50" s="146">
        <f t="shared" si="20"/>
        <v>0</v>
      </c>
      <c r="F50" s="147">
        <v>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1675179000</v>
      </c>
      <c r="C51" s="153">
        <f>SUM(C40:C50)</f>
        <v>0</v>
      </c>
      <c r="D51" s="153"/>
      <c r="E51" s="153">
        <f t="shared" si="20"/>
        <v>1675179000</v>
      </c>
      <c r="F51" s="154">
        <f aca="true" t="shared" si="27" ref="F51:O51">SUM(F40:F50)</f>
        <v>384496000</v>
      </c>
      <c r="G51" s="155">
        <f t="shared" si="27"/>
        <v>276789000</v>
      </c>
      <c r="H51" s="154">
        <f t="shared" si="27"/>
        <v>140010000</v>
      </c>
      <c r="I51" s="155">
        <f t="shared" si="27"/>
        <v>274876799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140010000</v>
      </c>
      <c r="Q51" s="155">
        <f t="shared" si="22"/>
        <v>274876799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9.597364477755583</v>
      </c>
      <c r="U51" s="158">
        <f>IF((+$E41+$E43+$E45+$E46+$E49)=0,0,(Q51/(+$E41+$E43+$E45+$E46+$E49))*100)</f>
        <v>18.842174319561185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5060512000</v>
      </c>
      <c r="C63" s="170">
        <f>SUM(C9:C14,C17:C21,C24:C27,C30,C33:C37,C40:C50,C53:C56,C59:C61)</f>
        <v>0</v>
      </c>
      <c r="D63" s="170"/>
      <c r="E63" s="170">
        <f>$B63+$C63+$D63</f>
        <v>5060512000</v>
      </c>
      <c r="F63" s="171">
        <f aca="true" t="shared" si="30" ref="F63:O63">SUM(F9:F14,F17:F21,F24:F27,F30,F33:F37,F40:F50,F53:F56,F59:F61)</f>
        <v>1956995000</v>
      </c>
      <c r="G63" s="172">
        <f t="shared" si="30"/>
        <v>1175767000</v>
      </c>
      <c r="H63" s="171">
        <f t="shared" si="30"/>
        <v>490296000</v>
      </c>
      <c r="I63" s="172">
        <f t="shared" si="30"/>
        <v>744920914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490296000</v>
      </c>
      <c r="Q63" s="172">
        <f>$I63+$K63+$M63+$O63</f>
        <v>744920914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12.760319273444448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19.387122668971507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3273827000</v>
      </c>
      <c r="C65" s="146">
        <v>0</v>
      </c>
      <c r="D65" s="146"/>
      <c r="E65" s="146">
        <f>$B65+$C65+$D65</f>
        <v>3273827000</v>
      </c>
      <c r="F65" s="147">
        <v>1249962000</v>
      </c>
      <c r="G65" s="148">
        <v>1026693000</v>
      </c>
      <c r="H65" s="147">
        <v>794125000</v>
      </c>
      <c r="I65" s="148">
        <v>822615171</v>
      </c>
      <c r="J65" s="147"/>
      <c r="K65" s="148"/>
      <c r="L65" s="147"/>
      <c r="M65" s="148"/>
      <c r="N65" s="147"/>
      <c r="O65" s="148"/>
      <c r="P65" s="147">
        <f>$H65+$J65+$L65+$N65</f>
        <v>794125000</v>
      </c>
      <c r="Q65" s="148">
        <f>$I65+$K65+$M65+$O65</f>
        <v>822615171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24.256779603809242</v>
      </c>
      <c r="U65" s="151">
        <f>IF($E65=0,0,($Q65/$E65)*100)</f>
        <v>25.12702018157954</v>
      </c>
      <c r="V65" s="147"/>
      <c r="W65" s="148"/>
    </row>
    <row r="66" spans="1:23" ht="12.75" customHeight="1">
      <c r="A66" s="162" t="s">
        <v>39</v>
      </c>
      <c r="B66" s="163">
        <f>B65</f>
        <v>3273827000</v>
      </c>
      <c r="C66" s="163">
        <f>C65</f>
        <v>0</v>
      </c>
      <c r="D66" s="163"/>
      <c r="E66" s="163">
        <f>$B66+$C66+$D66</f>
        <v>3273827000</v>
      </c>
      <c r="F66" s="164">
        <f aca="true" t="shared" si="31" ref="F66:O66">F65</f>
        <v>1249962000</v>
      </c>
      <c r="G66" s="165">
        <f t="shared" si="31"/>
        <v>1026693000</v>
      </c>
      <c r="H66" s="164">
        <f t="shared" si="31"/>
        <v>794125000</v>
      </c>
      <c r="I66" s="165">
        <f t="shared" si="31"/>
        <v>822615171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794125000</v>
      </c>
      <c r="Q66" s="165">
        <f>$I66+$K66+$M66+$O66</f>
        <v>822615171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24.256779603809242</v>
      </c>
      <c r="U66" s="168">
        <f>IF($E66=0,0,($Q66/$E66)*100)</f>
        <v>25.12702018157954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3273827000</v>
      </c>
      <c r="C67" s="170">
        <f>C65</f>
        <v>0</v>
      </c>
      <c r="D67" s="170"/>
      <c r="E67" s="170">
        <f>$B67+$C67+$D67</f>
        <v>3273827000</v>
      </c>
      <c r="F67" s="171">
        <f aca="true" t="shared" si="32" ref="F67:O67">F65</f>
        <v>1249962000</v>
      </c>
      <c r="G67" s="172">
        <f t="shared" si="32"/>
        <v>1026693000</v>
      </c>
      <c r="H67" s="171">
        <f t="shared" si="32"/>
        <v>794125000</v>
      </c>
      <c r="I67" s="172">
        <f t="shared" si="32"/>
        <v>822615171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794125000</v>
      </c>
      <c r="Q67" s="172">
        <f>$I67+$K67+$M67+$O67</f>
        <v>822615171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24.256779603809242</v>
      </c>
      <c r="U67" s="175">
        <f>IF($E67=0,0,($Q67/$E67)*100)</f>
        <v>25.12702018157954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8334339000</v>
      </c>
      <c r="C68" s="170">
        <f>SUM(C9:C14,C17:C21,C24:C27,C30,C33:C37,C40:C50,C53:C56,C59:C61,C65)</f>
        <v>0</v>
      </c>
      <c r="D68" s="170"/>
      <c r="E68" s="170">
        <f>$B68+$C68+$D68</f>
        <v>8334339000</v>
      </c>
      <c r="F68" s="171">
        <f aca="true" t="shared" si="33" ref="F68:O68">SUM(F9:F14,F17:F21,F24:F27,F30,F33:F37,F40:F50,F53:F56,F59:F61,F65)</f>
        <v>3206957000</v>
      </c>
      <c r="G68" s="172">
        <f t="shared" si="33"/>
        <v>2202460000</v>
      </c>
      <c r="H68" s="171">
        <f t="shared" si="33"/>
        <v>1284421000</v>
      </c>
      <c r="I68" s="172">
        <f t="shared" si="33"/>
        <v>1567536085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1284421000</v>
      </c>
      <c r="Q68" s="172">
        <f>$I68+$K68+$M68+$O68</f>
        <v>1567536085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18.04931468811339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22.027786904090064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1010252000</v>
      </c>
      <c r="C81" s="94">
        <f t="shared" si="35"/>
        <v>0</v>
      </c>
      <c r="D81" s="94">
        <f t="shared" si="35"/>
        <v>0</v>
      </c>
      <c r="E81" s="94">
        <f t="shared" si="35"/>
        <v>1010252000</v>
      </c>
      <c r="F81" s="94">
        <f t="shared" si="35"/>
        <v>0</v>
      </c>
      <c r="G81" s="94">
        <f t="shared" si="35"/>
        <v>0</v>
      </c>
      <c r="H81" s="94">
        <f t="shared" si="35"/>
        <v>356482000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356482000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35.286443382443196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169048000</v>
      </c>
      <c r="C83" s="88">
        <v>0</v>
      </c>
      <c r="D83" s="88"/>
      <c r="E83" s="88">
        <f t="shared" si="36"/>
        <v>169048000</v>
      </c>
      <c r="F83" s="88">
        <v>0</v>
      </c>
      <c r="G83" s="88">
        <v>0</v>
      </c>
      <c r="H83" s="88">
        <v>75000000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75000000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44.36609720316123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494357000</v>
      </c>
      <c r="C85" s="88">
        <v>0</v>
      </c>
      <c r="D85" s="88"/>
      <c r="E85" s="88">
        <f t="shared" si="36"/>
        <v>494357000</v>
      </c>
      <c r="F85" s="88">
        <v>0</v>
      </c>
      <c r="G85" s="88">
        <v>0</v>
      </c>
      <c r="H85" s="88">
        <v>186032000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186032000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37.63110464704656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226316000</v>
      </c>
      <c r="C87" s="88">
        <v>0</v>
      </c>
      <c r="D87" s="88"/>
      <c r="E87" s="88">
        <f t="shared" si="36"/>
        <v>226316000</v>
      </c>
      <c r="F87" s="88">
        <v>0</v>
      </c>
      <c r="G87" s="88">
        <v>0</v>
      </c>
      <c r="H87" s="88">
        <v>7234000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7234000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3.1964156312412735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114531000</v>
      </c>
      <c r="C88" s="88">
        <v>0</v>
      </c>
      <c r="D88" s="88"/>
      <c r="E88" s="88">
        <f t="shared" si="36"/>
        <v>114531000</v>
      </c>
      <c r="F88" s="88">
        <v>0</v>
      </c>
      <c r="G88" s="88">
        <v>0</v>
      </c>
      <c r="H88" s="88">
        <v>88216000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88216000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77.02368790982355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6000000</v>
      </c>
      <c r="C90" s="105">
        <v>0</v>
      </c>
      <c r="D90" s="105"/>
      <c r="E90" s="105">
        <f t="shared" si="36"/>
        <v>6000000</v>
      </c>
      <c r="F90" s="105">
        <v>0</v>
      </c>
      <c r="G90" s="105">
        <v>0</v>
      </c>
      <c r="H90" s="105">
        <v>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0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1010252000</v>
      </c>
      <c r="C108" s="121">
        <f t="shared" si="49"/>
        <v>0</v>
      </c>
      <c r="D108" s="121">
        <f t="shared" si="49"/>
        <v>0</v>
      </c>
      <c r="E108" s="121">
        <f t="shared" si="49"/>
        <v>1010252000</v>
      </c>
      <c r="F108" s="121">
        <f t="shared" si="49"/>
        <v>0</v>
      </c>
      <c r="G108" s="121">
        <f t="shared" si="49"/>
        <v>0</v>
      </c>
      <c r="H108" s="121">
        <f t="shared" si="49"/>
        <v>356482000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356482000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0.35286443382443194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1010252000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1010252000</v>
      </c>
      <c r="F109" s="124">
        <f t="shared" si="50"/>
        <v>0</v>
      </c>
      <c r="G109" s="124">
        <f t="shared" si="50"/>
        <v>0</v>
      </c>
      <c r="H109" s="124">
        <f t="shared" si="50"/>
        <v>356482000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356482000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0.35286443382443194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50930000</v>
      </c>
      <c r="C10" s="146">
        <v>0</v>
      </c>
      <c r="D10" s="146"/>
      <c r="E10" s="146">
        <f aca="true" t="shared" si="0" ref="E10:E15">$B10+$C10+$D10</f>
        <v>50930000</v>
      </c>
      <c r="F10" s="147">
        <v>50930000</v>
      </c>
      <c r="G10" s="148">
        <v>50930000</v>
      </c>
      <c r="H10" s="147">
        <v>9890000</v>
      </c>
      <c r="I10" s="148">
        <v>8981193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9890000</v>
      </c>
      <c r="Q10" s="148">
        <f aca="true" t="shared" si="2" ref="Q10:Q15">$I10+$K10+$M10+$O10</f>
        <v>8981193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19.418810131553112</v>
      </c>
      <c r="U10" s="151">
        <f>IF($E10=0,0,($Q10/$E10)*100)</f>
        <v>17.634386412723345</v>
      </c>
      <c r="V10" s="147"/>
      <c r="W10" s="148"/>
    </row>
    <row r="11" spans="1:23" ht="12.75" customHeight="1">
      <c r="A11" s="145" t="s">
        <v>35</v>
      </c>
      <c r="B11" s="146">
        <v>8855000</v>
      </c>
      <c r="C11" s="146">
        <v>0</v>
      </c>
      <c r="D11" s="146"/>
      <c r="E11" s="146">
        <f t="shared" si="0"/>
        <v>8855000</v>
      </c>
      <c r="F11" s="147">
        <v>2800000</v>
      </c>
      <c r="G11" s="148">
        <v>2800000</v>
      </c>
      <c r="H11" s="147">
        <v>809000</v>
      </c>
      <c r="I11" s="148">
        <v>0</v>
      </c>
      <c r="J11" s="147"/>
      <c r="K11" s="148"/>
      <c r="L11" s="147"/>
      <c r="M11" s="148"/>
      <c r="N11" s="147"/>
      <c r="O11" s="148"/>
      <c r="P11" s="147">
        <f t="shared" si="1"/>
        <v>809000</v>
      </c>
      <c r="Q11" s="148">
        <f t="shared" si="2"/>
        <v>0</v>
      </c>
      <c r="R11" s="149">
        <f t="shared" si="3"/>
        <v>0</v>
      </c>
      <c r="S11" s="150">
        <f t="shared" si="4"/>
        <v>0</v>
      </c>
      <c r="T11" s="149">
        <f>IF($E11=0,0,($P11/$E11)*100)</f>
        <v>9.136081309994355</v>
      </c>
      <c r="U11" s="151">
        <f>IF($E11=0,0,($Q11/$E11)*100)</f>
        <v>0</v>
      </c>
      <c r="V11" s="147"/>
      <c r="W11" s="148"/>
    </row>
    <row r="12" spans="1:23" ht="12.75" customHeight="1">
      <c r="A12" s="145" t="s">
        <v>36</v>
      </c>
      <c r="B12" s="146">
        <v>0</v>
      </c>
      <c r="C12" s="146">
        <v>0</v>
      </c>
      <c r="D12" s="146"/>
      <c r="E12" s="146">
        <f t="shared" si="0"/>
        <v>0</v>
      </c>
      <c r="F12" s="147">
        <v>0</v>
      </c>
      <c r="G12" s="148">
        <v>0</v>
      </c>
      <c r="H12" s="147">
        <v>0</v>
      </c>
      <c r="I12" s="148">
        <v>0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0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0</v>
      </c>
      <c r="V12" s="147"/>
      <c r="W12" s="148"/>
    </row>
    <row r="13" spans="1:23" ht="12.75" customHeight="1">
      <c r="A13" s="145" t="s">
        <v>37</v>
      </c>
      <c r="B13" s="146">
        <v>34538000</v>
      </c>
      <c r="C13" s="146">
        <v>0</v>
      </c>
      <c r="D13" s="146"/>
      <c r="E13" s="146">
        <f t="shared" si="0"/>
        <v>34538000</v>
      </c>
      <c r="F13" s="147">
        <v>21559000</v>
      </c>
      <c r="G13" s="148">
        <v>21559000</v>
      </c>
      <c r="H13" s="147">
        <v>1450000</v>
      </c>
      <c r="I13" s="148">
        <v>0</v>
      </c>
      <c r="J13" s="147"/>
      <c r="K13" s="148"/>
      <c r="L13" s="147"/>
      <c r="M13" s="148"/>
      <c r="N13" s="147"/>
      <c r="O13" s="148"/>
      <c r="P13" s="147">
        <f t="shared" si="1"/>
        <v>1450000</v>
      </c>
      <c r="Q13" s="148">
        <f t="shared" si="2"/>
        <v>0</v>
      </c>
      <c r="R13" s="149">
        <f t="shared" si="3"/>
        <v>0</v>
      </c>
      <c r="S13" s="150">
        <f t="shared" si="4"/>
        <v>0</v>
      </c>
      <c r="T13" s="149">
        <f>IF($E13=0,0,($P13/$E13)*100)</f>
        <v>4.198274364468122</v>
      </c>
      <c r="U13" s="151">
        <f>IF($E13=0,0,($Q13/$E13)*100)</f>
        <v>0</v>
      </c>
      <c r="V13" s="147"/>
      <c r="W13" s="148"/>
    </row>
    <row r="14" spans="1:23" ht="12.75" customHeight="1">
      <c r="A14" s="145" t="s">
        <v>38</v>
      </c>
      <c r="B14" s="146">
        <v>400000</v>
      </c>
      <c r="C14" s="146">
        <v>0</v>
      </c>
      <c r="D14" s="146"/>
      <c r="E14" s="146">
        <f t="shared" si="0"/>
        <v>400000</v>
      </c>
      <c r="F14" s="147">
        <v>400000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94723000</v>
      </c>
      <c r="C15" s="153">
        <f>SUM(C9:C14)</f>
        <v>0</v>
      </c>
      <c r="D15" s="153"/>
      <c r="E15" s="153">
        <f t="shared" si="0"/>
        <v>94723000</v>
      </c>
      <c r="F15" s="154">
        <f aca="true" t="shared" si="5" ref="F15:O15">SUM(F9:F14)</f>
        <v>75689000</v>
      </c>
      <c r="G15" s="155">
        <f t="shared" si="5"/>
        <v>75289000</v>
      </c>
      <c r="H15" s="154">
        <f t="shared" si="5"/>
        <v>12149000</v>
      </c>
      <c r="I15" s="155">
        <f t="shared" si="5"/>
        <v>8981193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12149000</v>
      </c>
      <c r="Q15" s="155">
        <f t="shared" si="2"/>
        <v>8981193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12.88020949291265</v>
      </c>
      <c r="U15" s="158">
        <f>IF(SUM($E9:$E13)=0,0,(Q15/SUM($E9:$E13))*100)</f>
        <v>9.521742310995197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190000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190000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13402000</v>
      </c>
      <c r="C18" s="146">
        <v>0</v>
      </c>
      <c r="D18" s="146"/>
      <c r="E18" s="146">
        <f t="shared" si="6"/>
        <v>13402000</v>
      </c>
      <c r="F18" s="147">
        <v>868000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0</v>
      </c>
      <c r="C20" s="146">
        <v>0</v>
      </c>
      <c r="D20" s="146"/>
      <c r="E20" s="146">
        <f t="shared" si="6"/>
        <v>0</v>
      </c>
      <c r="F20" s="147">
        <v>0</v>
      </c>
      <c r="G20" s="148">
        <v>0</v>
      </c>
      <c r="H20" s="147">
        <v>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93997000</v>
      </c>
      <c r="C21" s="146">
        <v>0</v>
      </c>
      <c r="D21" s="146"/>
      <c r="E21" s="146">
        <f t="shared" si="6"/>
        <v>93997000</v>
      </c>
      <c r="F21" s="147">
        <v>0</v>
      </c>
      <c r="G21" s="148">
        <v>0</v>
      </c>
      <c r="H21" s="147">
        <v>0</v>
      </c>
      <c r="I21" s="148">
        <v>1090731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1090731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1.1603891613562134</v>
      </c>
      <c r="V21" s="147"/>
      <c r="W21" s="148"/>
    </row>
    <row r="22" spans="1:23" ht="12.75" customHeight="1">
      <c r="A22" s="152" t="s">
        <v>39</v>
      </c>
      <c r="B22" s="153">
        <f>SUM(B17:B21)</f>
        <v>107399000</v>
      </c>
      <c r="C22" s="153">
        <f>SUM(C17:C21)</f>
        <v>0</v>
      </c>
      <c r="D22" s="153"/>
      <c r="E22" s="153">
        <f t="shared" si="6"/>
        <v>107399000</v>
      </c>
      <c r="F22" s="154">
        <f aca="true" t="shared" si="11" ref="F22:O22">SUM(F17:F21)</f>
        <v>868000</v>
      </c>
      <c r="G22" s="155">
        <f t="shared" si="11"/>
        <v>0</v>
      </c>
      <c r="H22" s="154">
        <f t="shared" si="11"/>
        <v>0</v>
      </c>
      <c r="I22" s="155">
        <f t="shared" si="11"/>
        <v>1280731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1280731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1.3625232720193199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200026000</v>
      </c>
      <c r="C26" s="146">
        <v>0</v>
      </c>
      <c r="D26" s="146"/>
      <c r="E26" s="146">
        <f>$B26+$C26+$D26</f>
        <v>200026000</v>
      </c>
      <c r="F26" s="147">
        <v>50026000</v>
      </c>
      <c r="G26" s="148">
        <v>50026000</v>
      </c>
      <c r="H26" s="147">
        <v>7888000</v>
      </c>
      <c r="I26" s="148">
        <v>7888642</v>
      </c>
      <c r="J26" s="147"/>
      <c r="K26" s="148"/>
      <c r="L26" s="147"/>
      <c r="M26" s="148"/>
      <c r="N26" s="147"/>
      <c r="O26" s="148"/>
      <c r="P26" s="147">
        <f>$H26+$J26+$L26+$N26</f>
        <v>7888000</v>
      </c>
      <c r="Q26" s="148">
        <f>$I26+$K26+$M26+$O26</f>
        <v>7888642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3.943487346644936</v>
      </c>
      <c r="U26" s="151">
        <f>IF($E26=0,0,($Q26/$E26)*100)</f>
        <v>3.9438083049203607</v>
      </c>
      <c r="V26" s="147"/>
      <c r="W26" s="148"/>
    </row>
    <row r="27" spans="1:23" ht="12.75" customHeight="1">
      <c r="A27" s="145" t="s">
        <v>50</v>
      </c>
      <c r="B27" s="146">
        <v>10306000</v>
      </c>
      <c r="C27" s="146">
        <v>0</v>
      </c>
      <c r="D27" s="146"/>
      <c r="E27" s="146">
        <f>$B27+$C27+$D27</f>
        <v>10306000</v>
      </c>
      <c r="F27" s="147">
        <v>5269000</v>
      </c>
      <c r="G27" s="148">
        <v>2114000</v>
      </c>
      <c r="H27" s="147">
        <v>0</v>
      </c>
      <c r="I27" s="148">
        <v>0</v>
      </c>
      <c r="J27" s="147"/>
      <c r="K27" s="148"/>
      <c r="L27" s="147"/>
      <c r="M27" s="148"/>
      <c r="N27" s="147"/>
      <c r="O27" s="148"/>
      <c r="P27" s="147">
        <f>$H27+$J27+$L27+$N27</f>
        <v>0</v>
      </c>
      <c r="Q27" s="148">
        <f>$I27+$K27+$M27+$O27</f>
        <v>0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0</v>
      </c>
      <c r="U27" s="151">
        <f>IF($E27=0,0,($Q27/$E27)*100)</f>
        <v>0</v>
      </c>
      <c r="V27" s="147"/>
      <c r="W27" s="148"/>
    </row>
    <row r="28" spans="1:23" ht="12.75" customHeight="1">
      <c r="A28" s="152" t="s">
        <v>39</v>
      </c>
      <c r="B28" s="153">
        <f>SUM(B24:B27)</f>
        <v>210332000</v>
      </c>
      <c r="C28" s="153">
        <f>SUM(C24:C27)</f>
        <v>0</v>
      </c>
      <c r="D28" s="153"/>
      <c r="E28" s="153">
        <f>$B28+$C28+$D28</f>
        <v>210332000</v>
      </c>
      <c r="F28" s="154">
        <f aca="true" t="shared" si="12" ref="F28:O28">SUM(F24:F27)</f>
        <v>55295000</v>
      </c>
      <c r="G28" s="155">
        <f t="shared" si="12"/>
        <v>52140000</v>
      </c>
      <c r="H28" s="154">
        <f t="shared" si="12"/>
        <v>7888000</v>
      </c>
      <c r="I28" s="155">
        <f t="shared" si="12"/>
        <v>7888642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7888000</v>
      </c>
      <c r="Q28" s="155">
        <f>$I28+$K28+$M28+$O28</f>
        <v>7888642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3.750261491356522</v>
      </c>
      <c r="U28" s="158">
        <f>IF($E28=0,0,($Q28/$E28)*100)</f>
        <v>3.7505667230854076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48807000</v>
      </c>
      <c r="C30" s="146">
        <v>0</v>
      </c>
      <c r="D30" s="146"/>
      <c r="E30" s="146">
        <f>$B30+$C30+$D30</f>
        <v>48807000</v>
      </c>
      <c r="F30" s="147">
        <v>12207000</v>
      </c>
      <c r="G30" s="148">
        <v>12207000</v>
      </c>
      <c r="H30" s="147">
        <v>6368000</v>
      </c>
      <c r="I30" s="148">
        <v>8737871</v>
      </c>
      <c r="J30" s="147"/>
      <c r="K30" s="148"/>
      <c r="L30" s="147"/>
      <c r="M30" s="148"/>
      <c r="N30" s="147"/>
      <c r="O30" s="148"/>
      <c r="P30" s="147">
        <f>$H30+$J30+$L30+$N30</f>
        <v>6368000</v>
      </c>
      <c r="Q30" s="148">
        <f>$I30+$K30+$M30+$O30</f>
        <v>8737871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13.0473087876739</v>
      </c>
      <c r="U30" s="151">
        <f>IF($E30=0,0,($Q30/$E30)*100)</f>
        <v>17.90290532095806</v>
      </c>
      <c r="V30" s="147"/>
      <c r="W30" s="148"/>
    </row>
    <row r="31" spans="1:23" ht="12.75" customHeight="1">
      <c r="A31" s="152" t="s">
        <v>39</v>
      </c>
      <c r="B31" s="153">
        <f>B30</f>
        <v>48807000</v>
      </c>
      <c r="C31" s="153">
        <f>C30</f>
        <v>0</v>
      </c>
      <c r="D31" s="153"/>
      <c r="E31" s="153">
        <f>$B31+$C31+$D31</f>
        <v>48807000</v>
      </c>
      <c r="F31" s="154">
        <f aca="true" t="shared" si="13" ref="F31:O31">F30</f>
        <v>12207000</v>
      </c>
      <c r="G31" s="155">
        <f t="shared" si="13"/>
        <v>12207000</v>
      </c>
      <c r="H31" s="154">
        <f t="shared" si="13"/>
        <v>6368000</v>
      </c>
      <c r="I31" s="155">
        <f t="shared" si="13"/>
        <v>8737871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6368000</v>
      </c>
      <c r="Q31" s="155">
        <f>$I31+$K31+$M31+$O31</f>
        <v>8737871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13.0473087876739</v>
      </c>
      <c r="U31" s="158">
        <f>IF($E31=0,0,($Q31/$E31)*100)</f>
        <v>17.90290532095806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310204000</v>
      </c>
      <c r="C33" s="146">
        <v>0</v>
      </c>
      <c r="D33" s="146"/>
      <c r="E33" s="146">
        <f aca="true" t="shared" si="14" ref="E33:E38">$B33+$C33+$D33</f>
        <v>310204000</v>
      </c>
      <c r="F33" s="147">
        <v>184277000</v>
      </c>
      <c r="G33" s="148">
        <v>134207000</v>
      </c>
      <c r="H33" s="147">
        <v>29777000</v>
      </c>
      <c r="I33" s="148">
        <v>33190833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29777000</v>
      </c>
      <c r="Q33" s="148">
        <f aca="true" t="shared" si="16" ref="Q33:Q38">$I33+$K33+$M33+$O33</f>
        <v>33190833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9.59916699978079</v>
      </c>
      <c r="U33" s="151">
        <f>IF($E33=0,0,($Q33/$E33)*100)</f>
        <v>10.699679243336643</v>
      </c>
      <c r="V33" s="147"/>
      <c r="W33" s="148"/>
    </row>
    <row r="34" spans="1:23" ht="12.75" customHeight="1">
      <c r="A34" s="145" t="s">
        <v>55</v>
      </c>
      <c r="B34" s="146">
        <v>743461000</v>
      </c>
      <c r="C34" s="146">
        <v>0</v>
      </c>
      <c r="D34" s="146"/>
      <c r="E34" s="146">
        <f t="shared" si="14"/>
        <v>743461000</v>
      </c>
      <c r="F34" s="147">
        <v>557598000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25625000</v>
      </c>
      <c r="C36" s="146">
        <v>0</v>
      </c>
      <c r="D36" s="146"/>
      <c r="E36" s="146">
        <f t="shared" si="14"/>
        <v>25625000</v>
      </c>
      <c r="F36" s="147">
        <v>8500000</v>
      </c>
      <c r="G36" s="148">
        <v>0</v>
      </c>
      <c r="H36" s="147">
        <v>0</v>
      </c>
      <c r="I36" s="148">
        <v>95053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95053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0.37093853658536585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1079290000</v>
      </c>
      <c r="C38" s="153">
        <f>SUM(C33:C37)</f>
        <v>0</v>
      </c>
      <c r="D38" s="153"/>
      <c r="E38" s="153">
        <f t="shared" si="14"/>
        <v>1079290000</v>
      </c>
      <c r="F38" s="154">
        <f aca="true" t="shared" si="19" ref="F38:O38">SUM(F33:F37)</f>
        <v>750375000</v>
      </c>
      <c r="G38" s="155">
        <f t="shared" si="19"/>
        <v>134207000</v>
      </c>
      <c r="H38" s="154">
        <f t="shared" si="19"/>
        <v>29777000</v>
      </c>
      <c r="I38" s="155">
        <f t="shared" si="19"/>
        <v>33285886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29777000</v>
      </c>
      <c r="Q38" s="155">
        <f t="shared" si="16"/>
        <v>33285886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8.866714905502503</v>
      </c>
      <c r="U38" s="158">
        <f>IF((+$E33+$E36)=0,0,(Q38/(+$E33+$E36))*100)</f>
        <v>9.91155796551221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180159000</v>
      </c>
      <c r="C41" s="146">
        <v>0</v>
      </c>
      <c r="D41" s="146"/>
      <c r="E41" s="146">
        <f t="shared" si="20"/>
        <v>180159000</v>
      </c>
      <c r="F41" s="147">
        <v>0</v>
      </c>
      <c r="G41" s="148">
        <v>0</v>
      </c>
      <c r="H41" s="147">
        <v>0</v>
      </c>
      <c r="I41" s="148">
        <v>22104738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22104738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12.269571878174279</v>
      </c>
      <c r="V41" s="147"/>
      <c r="W41" s="148"/>
    </row>
    <row r="42" spans="1:23" ht="12.75" customHeight="1">
      <c r="A42" s="145" t="s">
        <v>62</v>
      </c>
      <c r="B42" s="146">
        <v>850208000</v>
      </c>
      <c r="C42" s="146">
        <v>0</v>
      </c>
      <c r="D42" s="146"/>
      <c r="E42" s="146">
        <f t="shared" si="20"/>
        <v>850208000</v>
      </c>
      <c r="F42" s="147">
        <v>552040000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289687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289687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530088000</v>
      </c>
      <c r="C49" s="146">
        <v>0</v>
      </c>
      <c r="D49" s="146"/>
      <c r="E49" s="146">
        <f t="shared" si="20"/>
        <v>530088000</v>
      </c>
      <c r="F49" s="147">
        <v>140298000</v>
      </c>
      <c r="G49" s="148">
        <v>65358000</v>
      </c>
      <c r="H49" s="147">
        <v>2935000</v>
      </c>
      <c r="I49" s="148">
        <v>0</v>
      </c>
      <c r="J49" s="147"/>
      <c r="K49" s="148"/>
      <c r="L49" s="147"/>
      <c r="M49" s="148"/>
      <c r="N49" s="147"/>
      <c r="O49" s="148"/>
      <c r="P49" s="147">
        <f t="shared" si="21"/>
        <v>2935000</v>
      </c>
      <c r="Q49" s="148">
        <f t="shared" si="22"/>
        <v>0</v>
      </c>
      <c r="R49" s="149">
        <f t="shared" si="23"/>
        <v>0</v>
      </c>
      <c r="S49" s="150">
        <f t="shared" si="24"/>
        <v>0</v>
      </c>
      <c r="T49" s="149">
        <f t="shared" si="25"/>
        <v>0.5536816528576387</v>
      </c>
      <c r="U49" s="151">
        <f t="shared" si="26"/>
        <v>0</v>
      </c>
      <c r="V49" s="147"/>
      <c r="W49" s="148"/>
    </row>
    <row r="50" spans="1:23" ht="12.75" customHeight="1">
      <c r="A50" s="145" t="s">
        <v>70</v>
      </c>
      <c r="B50" s="146">
        <v>150000000</v>
      </c>
      <c r="C50" s="146">
        <v>0</v>
      </c>
      <c r="D50" s="146"/>
      <c r="E50" s="146">
        <f t="shared" si="20"/>
        <v>150000000</v>
      </c>
      <c r="F50" s="147">
        <v>52500000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1710455000</v>
      </c>
      <c r="C51" s="153">
        <f>SUM(C40:C50)</f>
        <v>0</v>
      </c>
      <c r="D51" s="153"/>
      <c r="E51" s="153">
        <f t="shared" si="20"/>
        <v>1710455000</v>
      </c>
      <c r="F51" s="154">
        <f aca="true" t="shared" si="27" ref="F51:O51">SUM(F40:F50)</f>
        <v>744838000</v>
      </c>
      <c r="G51" s="155">
        <f t="shared" si="27"/>
        <v>65358000</v>
      </c>
      <c r="H51" s="154">
        <f t="shared" si="27"/>
        <v>2935000</v>
      </c>
      <c r="I51" s="155">
        <f t="shared" si="27"/>
        <v>22394425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2935000</v>
      </c>
      <c r="Q51" s="155">
        <f t="shared" si="22"/>
        <v>22394425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0.4132365219423666</v>
      </c>
      <c r="U51" s="158">
        <f>IF((+$E41+$E43+$E45+$E46+$E49)=0,0,(Q51/(+$E41+$E43+$E45+$E46+$E49))*100)</f>
        <v>3.1530474609537245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3251006000</v>
      </c>
      <c r="C63" s="170">
        <f>SUM(C9:C14,C17:C21,C24:C27,C30,C33:C37,C40:C50,C53:C56,C59:C61)</f>
        <v>0</v>
      </c>
      <c r="D63" s="170"/>
      <c r="E63" s="170">
        <f>$B63+$C63+$D63</f>
        <v>3251006000</v>
      </c>
      <c r="F63" s="171">
        <f aca="true" t="shared" si="30" ref="F63:O63">SUM(F9:F14,F17:F21,F24:F27,F30,F33:F37,F40:F50,F53:F56,F59:F61)</f>
        <v>1639272000</v>
      </c>
      <c r="G63" s="172">
        <f t="shared" si="30"/>
        <v>339201000</v>
      </c>
      <c r="H63" s="171">
        <f t="shared" si="30"/>
        <v>59117000</v>
      </c>
      <c r="I63" s="172">
        <f t="shared" si="30"/>
        <v>82568748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59117000</v>
      </c>
      <c r="Q63" s="172">
        <f>$I63+$K63+$M63+$O63</f>
        <v>82568748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3.9581931457916957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5.5284106499010734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3126953000</v>
      </c>
      <c r="C65" s="146">
        <v>0</v>
      </c>
      <c r="D65" s="146"/>
      <c r="E65" s="146">
        <f>$B65+$C65+$D65</f>
        <v>3126953000</v>
      </c>
      <c r="F65" s="147">
        <v>1021095000</v>
      </c>
      <c r="G65" s="148">
        <v>497231000</v>
      </c>
      <c r="H65" s="147">
        <v>484259000</v>
      </c>
      <c r="I65" s="148">
        <v>393881183</v>
      </c>
      <c r="J65" s="147"/>
      <c r="K65" s="148"/>
      <c r="L65" s="147"/>
      <c r="M65" s="148"/>
      <c r="N65" s="147"/>
      <c r="O65" s="148"/>
      <c r="P65" s="147">
        <f>$H65+$J65+$L65+$N65</f>
        <v>484259000</v>
      </c>
      <c r="Q65" s="148">
        <f>$I65+$K65+$M65+$O65</f>
        <v>393881183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15.486609488534045</v>
      </c>
      <c r="U65" s="151">
        <f>IF($E65=0,0,($Q65/$E65)*100)</f>
        <v>12.596325656317827</v>
      </c>
      <c r="V65" s="147"/>
      <c r="W65" s="148"/>
    </row>
    <row r="66" spans="1:23" ht="12.75" customHeight="1">
      <c r="A66" s="162" t="s">
        <v>39</v>
      </c>
      <c r="B66" s="163">
        <f>B65</f>
        <v>3126953000</v>
      </c>
      <c r="C66" s="163">
        <f>C65</f>
        <v>0</v>
      </c>
      <c r="D66" s="163"/>
      <c r="E66" s="163">
        <f>$B66+$C66+$D66</f>
        <v>3126953000</v>
      </c>
      <c r="F66" s="164">
        <f aca="true" t="shared" si="31" ref="F66:O66">F65</f>
        <v>1021095000</v>
      </c>
      <c r="G66" s="165">
        <f t="shared" si="31"/>
        <v>497231000</v>
      </c>
      <c r="H66" s="164">
        <f t="shared" si="31"/>
        <v>484259000</v>
      </c>
      <c r="I66" s="165">
        <f t="shared" si="31"/>
        <v>393881183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484259000</v>
      </c>
      <c r="Q66" s="165">
        <f>$I66+$K66+$M66+$O66</f>
        <v>393881183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15.486609488534045</v>
      </c>
      <c r="U66" s="168">
        <f>IF($E66=0,0,($Q66/$E66)*100)</f>
        <v>12.596325656317827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3126953000</v>
      </c>
      <c r="C67" s="170">
        <f>C65</f>
        <v>0</v>
      </c>
      <c r="D67" s="170"/>
      <c r="E67" s="170">
        <f>$B67+$C67+$D67</f>
        <v>3126953000</v>
      </c>
      <c r="F67" s="171">
        <f aca="true" t="shared" si="32" ref="F67:O67">F65</f>
        <v>1021095000</v>
      </c>
      <c r="G67" s="172">
        <f t="shared" si="32"/>
        <v>497231000</v>
      </c>
      <c r="H67" s="171">
        <f t="shared" si="32"/>
        <v>484259000</v>
      </c>
      <c r="I67" s="172">
        <f t="shared" si="32"/>
        <v>393881183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484259000</v>
      </c>
      <c r="Q67" s="172">
        <f>$I67+$K67+$M67+$O67</f>
        <v>393881183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15.486609488534045</v>
      </c>
      <c r="U67" s="175">
        <f>IF($E67=0,0,($Q67/$E67)*100)</f>
        <v>12.596325656317827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6377959000</v>
      </c>
      <c r="C68" s="170">
        <f>SUM(C9:C14,C17:C21,C24:C27,C30,C33:C37,C40:C50,C53:C56,C59:C61,C65)</f>
        <v>0</v>
      </c>
      <c r="D68" s="170"/>
      <c r="E68" s="170">
        <f>$B68+$C68+$D68</f>
        <v>6377959000</v>
      </c>
      <c r="F68" s="171">
        <f aca="true" t="shared" si="33" ref="F68:O68">SUM(F9:F14,F17:F21,F24:F27,F30,F33:F37,F40:F50,F53:F56,F59:F61,F65)</f>
        <v>2660367000</v>
      </c>
      <c r="G68" s="172">
        <f t="shared" si="33"/>
        <v>836432000</v>
      </c>
      <c r="H68" s="171">
        <f t="shared" si="33"/>
        <v>543376000</v>
      </c>
      <c r="I68" s="172">
        <f t="shared" si="33"/>
        <v>476449931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543376000</v>
      </c>
      <c r="Q68" s="172">
        <f>$I68+$K68+$M68+$O68</f>
        <v>476449931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11.760143084453418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10.311679870178216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60215000</v>
      </c>
      <c r="C81" s="94">
        <f t="shared" si="35"/>
        <v>0</v>
      </c>
      <c r="D81" s="94">
        <f t="shared" si="35"/>
        <v>0</v>
      </c>
      <c r="E81" s="94">
        <f t="shared" si="35"/>
        <v>60215000</v>
      </c>
      <c r="F81" s="94">
        <f t="shared" si="35"/>
        <v>0</v>
      </c>
      <c r="G81" s="94">
        <f t="shared" si="35"/>
        <v>0</v>
      </c>
      <c r="H81" s="94">
        <f t="shared" si="35"/>
        <v>28467000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28467000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47.275595781781945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330000</v>
      </c>
      <c r="C82" s="100">
        <v>0</v>
      </c>
      <c r="D82" s="100"/>
      <c r="E82" s="100">
        <f aca="true" t="shared" si="36" ref="E82:E90">$B82+$C82+$D82</f>
        <v>330000</v>
      </c>
      <c r="F82" s="100">
        <v>0</v>
      </c>
      <c r="G82" s="100">
        <v>0</v>
      </c>
      <c r="H82" s="100">
        <v>85000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85000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25.757575757575758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0</v>
      </c>
      <c r="C83" s="88">
        <v>0</v>
      </c>
      <c r="D83" s="88"/>
      <c r="E83" s="88">
        <f t="shared" si="36"/>
        <v>0</v>
      </c>
      <c r="F83" s="88">
        <v>0</v>
      </c>
      <c r="G83" s="88">
        <v>0</v>
      </c>
      <c r="H83" s="88">
        <v>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0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52855000</v>
      </c>
      <c r="C85" s="88">
        <v>0</v>
      </c>
      <c r="D85" s="88"/>
      <c r="E85" s="88">
        <f t="shared" si="36"/>
        <v>52855000</v>
      </c>
      <c r="F85" s="88">
        <v>0</v>
      </c>
      <c r="G85" s="88">
        <v>0</v>
      </c>
      <c r="H85" s="88">
        <v>25447000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25447000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48.14492479424842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320000</v>
      </c>
      <c r="C86" s="88">
        <v>0</v>
      </c>
      <c r="D86" s="88"/>
      <c r="E86" s="88">
        <f t="shared" si="36"/>
        <v>320000</v>
      </c>
      <c r="F86" s="88">
        <v>0</v>
      </c>
      <c r="G86" s="88">
        <v>0</v>
      </c>
      <c r="H86" s="88">
        <v>170000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170000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53.125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1465000</v>
      </c>
      <c r="C87" s="88">
        <v>0</v>
      </c>
      <c r="D87" s="88"/>
      <c r="E87" s="88">
        <f t="shared" si="36"/>
        <v>1465000</v>
      </c>
      <c r="F87" s="88">
        <v>0</v>
      </c>
      <c r="G87" s="88">
        <v>0</v>
      </c>
      <c r="H87" s="88">
        <v>550000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550000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37.54266211604095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2039000</v>
      </c>
      <c r="C88" s="88">
        <v>0</v>
      </c>
      <c r="D88" s="88"/>
      <c r="E88" s="88">
        <f t="shared" si="36"/>
        <v>2039000</v>
      </c>
      <c r="F88" s="88">
        <v>0</v>
      </c>
      <c r="G88" s="88">
        <v>0</v>
      </c>
      <c r="H88" s="88">
        <v>1276000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1276000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62.579695929377145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39000</v>
      </c>
      <c r="C89" s="88">
        <v>0</v>
      </c>
      <c r="D89" s="88"/>
      <c r="E89" s="88">
        <f t="shared" si="36"/>
        <v>39000</v>
      </c>
      <c r="F89" s="88">
        <v>0</v>
      </c>
      <c r="G89" s="88">
        <v>0</v>
      </c>
      <c r="H89" s="88">
        <v>9000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9000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23.076923076923077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3167000</v>
      </c>
      <c r="C90" s="105">
        <v>0</v>
      </c>
      <c r="D90" s="105"/>
      <c r="E90" s="105">
        <f t="shared" si="36"/>
        <v>3167000</v>
      </c>
      <c r="F90" s="105">
        <v>0</v>
      </c>
      <c r="G90" s="105">
        <v>0</v>
      </c>
      <c r="H90" s="105">
        <v>930000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930000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29.365329965266813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60215000</v>
      </c>
      <c r="C108" s="121">
        <f t="shared" si="49"/>
        <v>0</v>
      </c>
      <c r="D108" s="121">
        <f t="shared" si="49"/>
        <v>0</v>
      </c>
      <c r="E108" s="121">
        <f t="shared" si="49"/>
        <v>60215000</v>
      </c>
      <c r="F108" s="121">
        <f t="shared" si="49"/>
        <v>0</v>
      </c>
      <c r="G108" s="121">
        <f t="shared" si="49"/>
        <v>0</v>
      </c>
      <c r="H108" s="121">
        <f t="shared" si="49"/>
        <v>28467000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28467000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0.4727559578178195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60215000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60215000</v>
      </c>
      <c r="F109" s="124">
        <f t="shared" si="50"/>
        <v>0</v>
      </c>
      <c r="G109" s="124">
        <f t="shared" si="50"/>
        <v>0</v>
      </c>
      <c r="H109" s="124">
        <f t="shared" si="50"/>
        <v>28467000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28467000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0.4727559578178195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34575000</v>
      </c>
      <c r="C10" s="146">
        <v>0</v>
      </c>
      <c r="D10" s="146"/>
      <c r="E10" s="146">
        <f aca="true" t="shared" si="0" ref="E10:E15">$B10+$C10+$D10</f>
        <v>34575000</v>
      </c>
      <c r="F10" s="147">
        <v>34575000</v>
      </c>
      <c r="G10" s="148">
        <v>34575000</v>
      </c>
      <c r="H10" s="147">
        <v>6050000</v>
      </c>
      <c r="I10" s="148">
        <v>7307145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6050000</v>
      </c>
      <c r="Q10" s="148">
        <f aca="true" t="shared" si="2" ref="Q10:Q15">$I10+$K10+$M10+$O10</f>
        <v>7307145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17.49819233550253</v>
      </c>
      <c r="U10" s="151">
        <f>IF($E10=0,0,($Q10/$E10)*100)</f>
        <v>21.13418655097614</v>
      </c>
      <c r="V10" s="147"/>
      <c r="W10" s="148"/>
    </row>
    <row r="11" spans="1:23" ht="12.75" customHeight="1">
      <c r="A11" s="145" t="s">
        <v>35</v>
      </c>
      <c r="B11" s="146">
        <v>19500000</v>
      </c>
      <c r="C11" s="146">
        <v>0</v>
      </c>
      <c r="D11" s="146"/>
      <c r="E11" s="146">
        <f t="shared" si="0"/>
        <v>19500000</v>
      </c>
      <c r="F11" s="147">
        <v>9400000</v>
      </c>
      <c r="G11" s="148">
        <v>9400000</v>
      </c>
      <c r="H11" s="147">
        <v>2596000</v>
      </c>
      <c r="I11" s="148">
        <v>1203843</v>
      </c>
      <c r="J11" s="147"/>
      <c r="K11" s="148"/>
      <c r="L11" s="147"/>
      <c r="M11" s="148"/>
      <c r="N11" s="147"/>
      <c r="O11" s="148"/>
      <c r="P11" s="147">
        <f t="shared" si="1"/>
        <v>2596000</v>
      </c>
      <c r="Q11" s="148">
        <f t="shared" si="2"/>
        <v>1203843</v>
      </c>
      <c r="R11" s="149">
        <f t="shared" si="3"/>
        <v>0</v>
      </c>
      <c r="S11" s="150">
        <f t="shared" si="4"/>
        <v>0</v>
      </c>
      <c r="T11" s="149">
        <f>IF($E11=0,0,($P11/$E11)*100)</f>
        <v>13.312820512820513</v>
      </c>
      <c r="U11" s="151">
        <f>IF($E11=0,0,($Q11/$E11)*100)</f>
        <v>6.173553846153846</v>
      </c>
      <c r="V11" s="147"/>
      <c r="W11" s="148"/>
    </row>
    <row r="12" spans="1:23" ht="12.75" customHeight="1">
      <c r="A12" s="145" t="s">
        <v>36</v>
      </c>
      <c r="B12" s="146">
        <v>0</v>
      </c>
      <c r="C12" s="146">
        <v>0</v>
      </c>
      <c r="D12" s="146"/>
      <c r="E12" s="146">
        <f t="shared" si="0"/>
        <v>0</v>
      </c>
      <c r="F12" s="147">
        <v>0</v>
      </c>
      <c r="G12" s="148">
        <v>0</v>
      </c>
      <c r="H12" s="147">
        <v>0</v>
      </c>
      <c r="I12" s="148">
        <v>0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0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0</v>
      </c>
      <c r="V12" s="147"/>
      <c r="W12" s="148"/>
    </row>
    <row r="13" spans="1:23" ht="12.75" customHeight="1">
      <c r="A13" s="145" t="s">
        <v>37</v>
      </c>
      <c r="B13" s="146">
        <v>81718000</v>
      </c>
      <c r="C13" s="146">
        <v>0</v>
      </c>
      <c r="D13" s="146"/>
      <c r="E13" s="146">
        <f t="shared" si="0"/>
        <v>81718000</v>
      </c>
      <c r="F13" s="147">
        <v>32361000</v>
      </c>
      <c r="G13" s="148">
        <v>16720000</v>
      </c>
      <c r="H13" s="147">
        <v>16720000</v>
      </c>
      <c r="I13" s="148">
        <v>16607228</v>
      </c>
      <c r="J13" s="147"/>
      <c r="K13" s="148"/>
      <c r="L13" s="147"/>
      <c r="M13" s="148"/>
      <c r="N13" s="147"/>
      <c r="O13" s="148"/>
      <c r="P13" s="147">
        <f t="shared" si="1"/>
        <v>16720000</v>
      </c>
      <c r="Q13" s="148">
        <f t="shared" si="2"/>
        <v>16607228</v>
      </c>
      <c r="R13" s="149">
        <f t="shared" si="3"/>
        <v>0</v>
      </c>
      <c r="S13" s="150">
        <f t="shared" si="4"/>
        <v>0</v>
      </c>
      <c r="T13" s="149">
        <f>IF($E13=0,0,($P13/$E13)*100)</f>
        <v>20.460608433882378</v>
      </c>
      <c r="U13" s="151">
        <f>IF($E13=0,0,($Q13/$E13)*100)</f>
        <v>20.322607014366483</v>
      </c>
      <c r="V13" s="147"/>
      <c r="W13" s="148"/>
    </row>
    <row r="14" spans="1:23" ht="12.75" customHeight="1">
      <c r="A14" s="145" t="s">
        <v>38</v>
      </c>
      <c r="B14" s="146">
        <v>1100000</v>
      </c>
      <c r="C14" s="146">
        <v>0</v>
      </c>
      <c r="D14" s="146"/>
      <c r="E14" s="146">
        <f t="shared" si="0"/>
        <v>1100000</v>
      </c>
      <c r="F14" s="147">
        <v>800000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136893000</v>
      </c>
      <c r="C15" s="153">
        <f>SUM(C9:C14)</f>
        <v>0</v>
      </c>
      <c r="D15" s="153"/>
      <c r="E15" s="153">
        <f t="shared" si="0"/>
        <v>136893000</v>
      </c>
      <c r="F15" s="154">
        <f aca="true" t="shared" si="5" ref="F15:O15">SUM(F9:F14)</f>
        <v>77136000</v>
      </c>
      <c r="G15" s="155">
        <f t="shared" si="5"/>
        <v>60695000</v>
      </c>
      <c r="H15" s="154">
        <f t="shared" si="5"/>
        <v>25366000</v>
      </c>
      <c r="I15" s="155">
        <f t="shared" si="5"/>
        <v>25118216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25366000</v>
      </c>
      <c r="Q15" s="155">
        <f t="shared" si="2"/>
        <v>25118216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18.67990249865604</v>
      </c>
      <c r="U15" s="158">
        <f>IF(SUM($E9:$E13)=0,0,(Q15/SUM($E9:$E13))*100)</f>
        <v>18.49743064811883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10341000</v>
      </c>
      <c r="C18" s="146">
        <v>0</v>
      </c>
      <c r="D18" s="146"/>
      <c r="E18" s="146">
        <f t="shared" si="6"/>
        <v>10341000</v>
      </c>
      <c r="F18" s="147">
        <v>1302000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20000000</v>
      </c>
      <c r="C20" s="146">
        <v>0</v>
      </c>
      <c r="D20" s="146"/>
      <c r="E20" s="146">
        <f t="shared" si="6"/>
        <v>20000000</v>
      </c>
      <c r="F20" s="147">
        <v>20000000</v>
      </c>
      <c r="G20" s="148">
        <v>20000000</v>
      </c>
      <c r="H20" s="147">
        <v>6255000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6255000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31.275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13428000</v>
      </c>
      <c r="C21" s="146">
        <v>0</v>
      </c>
      <c r="D21" s="146"/>
      <c r="E21" s="146">
        <f t="shared" si="6"/>
        <v>13428000</v>
      </c>
      <c r="F21" s="147">
        <v>0</v>
      </c>
      <c r="G21" s="148">
        <v>0</v>
      </c>
      <c r="H21" s="147">
        <v>0</v>
      </c>
      <c r="I21" s="148">
        <v>555461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555461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4.136587727137325</v>
      </c>
      <c r="V21" s="147"/>
      <c r="W21" s="148"/>
    </row>
    <row r="22" spans="1:23" ht="12.75" customHeight="1">
      <c r="A22" s="152" t="s">
        <v>39</v>
      </c>
      <c r="B22" s="153">
        <f>SUM(B17:B21)</f>
        <v>43769000</v>
      </c>
      <c r="C22" s="153">
        <f>SUM(C17:C21)</f>
        <v>0</v>
      </c>
      <c r="D22" s="153"/>
      <c r="E22" s="153">
        <f t="shared" si="6"/>
        <v>43769000</v>
      </c>
      <c r="F22" s="154">
        <f aca="true" t="shared" si="11" ref="F22:O22">SUM(F17:F21)</f>
        <v>21302000</v>
      </c>
      <c r="G22" s="155">
        <f t="shared" si="11"/>
        <v>20000000</v>
      </c>
      <c r="H22" s="154">
        <f t="shared" si="11"/>
        <v>6255000</v>
      </c>
      <c r="I22" s="155">
        <f t="shared" si="11"/>
        <v>555461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6255000</v>
      </c>
      <c r="Q22" s="155">
        <f t="shared" si="8"/>
        <v>555461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18.711858322364485</v>
      </c>
      <c r="U22" s="158">
        <f>IF(($E22-$E18)=0,0,($Q22/($E22-$E18))*100)</f>
        <v>1.661663874596147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200058000</v>
      </c>
      <c r="C26" s="146">
        <v>0</v>
      </c>
      <c r="D26" s="146"/>
      <c r="E26" s="146">
        <f>$B26+$C26+$D26</f>
        <v>200058000</v>
      </c>
      <c r="F26" s="147">
        <v>50058000</v>
      </c>
      <c r="G26" s="148">
        <v>50058000</v>
      </c>
      <c r="H26" s="147">
        <v>6829000</v>
      </c>
      <c r="I26" s="148">
        <v>9015578</v>
      </c>
      <c r="J26" s="147"/>
      <c r="K26" s="148"/>
      <c r="L26" s="147"/>
      <c r="M26" s="148"/>
      <c r="N26" s="147"/>
      <c r="O26" s="148"/>
      <c r="P26" s="147">
        <f>$H26+$J26+$L26+$N26</f>
        <v>6829000</v>
      </c>
      <c r="Q26" s="148">
        <f>$I26+$K26+$M26+$O26</f>
        <v>9015578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3.413510082076198</v>
      </c>
      <c r="U26" s="151">
        <f>IF($E26=0,0,($Q26/$E26)*100)</f>
        <v>4.506482120185146</v>
      </c>
      <c r="V26" s="147"/>
      <c r="W26" s="148"/>
    </row>
    <row r="27" spans="1:23" ht="12.75" customHeight="1">
      <c r="A27" s="145" t="s">
        <v>50</v>
      </c>
      <c r="B27" s="146">
        <v>6234000</v>
      </c>
      <c r="C27" s="146">
        <v>0</v>
      </c>
      <c r="D27" s="146"/>
      <c r="E27" s="146">
        <f>$B27+$C27+$D27</f>
        <v>6234000</v>
      </c>
      <c r="F27" s="147">
        <v>3176000</v>
      </c>
      <c r="G27" s="148">
        <v>0</v>
      </c>
      <c r="H27" s="147">
        <v>0</v>
      </c>
      <c r="I27" s="148">
        <v>326606</v>
      </c>
      <c r="J27" s="147"/>
      <c r="K27" s="148"/>
      <c r="L27" s="147"/>
      <c r="M27" s="148"/>
      <c r="N27" s="147"/>
      <c r="O27" s="148"/>
      <c r="P27" s="147">
        <f>$H27+$J27+$L27+$N27</f>
        <v>0</v>
      </c>
      <c r="Q27" s="148">
        <f>$I27+$K27+$M27+$O27</f>
        <v>326606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0</v>
      </c>
      <c r="U27" s="151">
        <f>IF($E27=0,0,($Q27/$E27)*100)</f>
        <v>5.2391081167789535</v>
      </c>
      <c r="V27" s="147"/>
      <c r="W27" s="148"/>
    </row>
    <row r="28" spans="1:23" ht="12.75" customHeight="1">
      <c r="A28" s="152" t="s">
        <v>39</v>
      </c>
      <c r="B28" s="153">
        <f>SUM(B24:B27)</f>
        <v>206292000</v>
      </c>
      <c r="C28" s="153">
        <f>SUM(C24:C27)</f>
        <v>0</v>
      </c>
      <c r="D28" s="153"/>
      <c r="E28" s="153">
        <f>$B28+$C28+$D28</f>
        <v>206292000</v>
      </c>
      <c r="F28" s="154">
        <f aca="true" t="shared" si="12" ref="F28:O28">SUM(F24:F27)</f>
        <v>53234000</v>
      </c>
      <c r="G28" s="155">
        <f t="shared" si="12"/>
        <v>50058000</v>
      </c>
      <c r="H28" s="154">
        <f t="shared" si="12"/>
        <v>6829000</v>
      </c>
      <c r="I28" s="155">
        <f t="shared" si="12"/>
        <v>9342184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6829000</v>
      </c>
      <c r="Q28" s="155">
        <f>$I28+$K28+$M28+$O28</f>
        <v>9342184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3.3103561941325887</v>
      </c>
      <c r="U28" s="158">
        <f>IF($E28=0,0,($Q28/$E28)*100)</f>
        <v>4.528621565547864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53447000</v>
      </c>
      <c r="C30" s="146">
        <v>0</v>
      </c>
      <c r="D30" s="146"/>
      <c r="E30" s="146">
        <f>$B30+$C30+$D30</f>
        <v>53447000</v>
      </c>
      <c r="F30" s="147">
        <v>13364000</v>
      </c>
      <c r="G30" s="148">
        <v>13364000</v>
      </c>
      <c r="H30" s="147">
        <v>11231000</v>
      </c>
      <c r="I30" s="148">
        <v>13581395</v>
      </c>
      <c r="J30" s="147"/>
      <c r="K30" s="148"/>
      <c r="L30" s="147"/>
      <c r="M30" s="148"/>
      <c r="N30" s="147"/>
      <c r="O30" s="148"/>
      <c r="P30" s="147">
        <f>$H30+$J30+$L30+$N30</f>
        <v>11231000</v>
      </c>
      <c r="Q30" s="148">
        <f>$I30+$K30+$M30+$O30</f>
        <v>13581395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21.01334031844631</v>
      </c>
      <c r="U30" s="151">
        <f>IF($E30=0,0,($Q30/$E30)*100)</f>
        <v>25.410958519654987</v>
      </c>
      <c r="V30" s="147"/>
      <c r="W30" s="148"/>
    </row>
    <row r="31" spans="1:23" ht="12.75" customHeight="1">
      <c r="A31" s="152" t="s">
        <v>39</v>
      </c>
      <c r="B31" s="153">
        <f>B30</f>
        <v>53447000</v>
      </c>
      <c r="C31" s="153">
        <f>C30</f>
        <v>0</v>
      </c>
      <c r="D31" s="153"/>
      <c r="E31" s="153">
        <f>$B31+$C31+$D31</f>
        <v>53447000</v>
      </c>
      <c r="F31" s="154">
        <f aca="true" t="shared" si="13" ref="F31:O31">F30</f>
        <v>13364000</v>
      </c>
      <c r="G31" s="155">
        <f t="shared" si="13"/>
        <v>13364000</v>
      </c>
      <c r="H31" s="154">
        <f t="shared" si="13"/>
        <v>11231000</v>
      </c>
      <c r="I31" s="155">
        <f t="shared" si="13"/>
        <v>13581395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11231000</v>
      </c>
      <c r="Q31" s="155">
        <f>$I31+$K31+$M31+$O31</f>
        <v>13581395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21.01334031844631</v>
      </c>
      <c r="U31" s="158">
        <f>IF($E31=0,0,($Q31/$E31)*100)</f>
        <v>25.410958519654987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124358000</v>
      </c>
      <c r="C33" s="146">
        <v>0</v>
      </c>
      <c r="D33" s="146"/>
      <c r="E33" s="146">
        <f aca="true" t="shared" si="14" ref="E33:E38">$B33+$C33+$D33</f>
        <v>124358000</v>
      </c>
      <c r="F33" s="147">
        <v>15435000</v>
      </c>
      <c r="G33" s="148">
        <v>15435000</v>
      </c>
      <c r="H33" s="147">
        <v>6640000</v>
      </c>
      <c r="I33" s="148">
        <v>7243045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6640000</v>
      </c>
      <c r="Q33" s="148">
        <f aca="true" t="shared" si="16" ref="Q33:Q38">$I33+$K33+$M33+$O33</f>
        <v>7243045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5.33942327795558</v>
      </c>
      <c r="U33" s="151">
        <f>IF($E33=0,0,($Q33/$E33)*100)</f>
        <v>5.824349860885508</v>
      </c>
      <c r="V33" s="147"/>
      <c r="W33" s="148"/>
    </row>
    <row r="34" spans="1:23" ht="12.75" customHeight="1">
      <c r="A34" s="145" t="s">
        <v>55</v>
      </c>
      <c r="B34" s="146">
        <v>395211000</v>
      </c>
      <c r="C34" s="146">
        <v>0</v>
      </c>
      <c r="D34" s="146"/>
      <c r="E34" s="146">
        <f t="shared" si="14"/>
        <v>395211000</v>
      </c>
      <c r="F34" s="147">
        <v>296411000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18000000</v>
      </c>
      <c r="C36" s="146">
        <v>0</v>
      </c>
      <c r="D36" s="146"/>
      <c r="E36" s="146">
        <f t="shared" si="14"/>
        <v>18000000</v>
      </c>
      <c r="F36" s="147">
        <v>6000000</v>
      </c>
      <c r="G36" s="148">
        <v>0</v>
      </c>
      <c r="H36" s="147">
        <v>0</v>
      </c>
      <c r="I36" s="148">
        <v>6034000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6034000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33.52222222222222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537569000</v>
      </c>
      <c r="C38" s="153">
        <f>SUM(C33:C37)</f>
        <v>0</v>
      </c>
      <c r="D38" s="153"/>
      <c r="E38" s="153">
        <f t="shared" si="14"/>
        <v>537569000</v>
      </c>
      <c r="F38" s="154">
        <f aca="true" t="shared" si="19" ref="F38:O38">SUM(F33:F37)</f>
        <v>317846000</v>
      </c>
      <c r="G38" s="155">
        <f t="shared" si="19"/>
        <v>15435000</v>
      </c>
      <c r="H38" s="154">
        <f t="shared" si="19"/>
        <v>6640000</v>
      </c>
      <c r="I38" s="155">
        <f t="shared" si="19"/>
        <v>13277045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6640000</v>
      </c>
      <c r="Q38" s="155">
        <f t="shared" si="16"/>
        <v>13277045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4.664297053906349</v>
      </c>
      <c r="U38" s="158">
        <f>IF((+$E33+$E36)=0,0,(Q38/(+$E33+$E36))*100)</f>
        <v>9.326518355132835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237264000</v>
      </c>
      <c r="C41" s="146">
        <v>0</v>
      </c>
      <c r="D41" s="146"/>
      <c r="E41" s="146">
        <f t="shared" si="20"/>
        <v>237264000</v>
      </c>
      <c r="F41" s="147">
        <v>0</v>
      </c>
      <c r="G41" s="148">
        <v>0</v>
      </c>
      <c r="H41" s="147">
        <v>0</v>
      </c>
      <c r="I41" s="148">
        <v>1525521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1525521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0.6429635342909165</v>
      </c>
      <c r="V41" s="147"/>
      <c r="W41" s="148"/>
    </row>
    <row r="42" spans="1:23" ht="12.75" customHeight="1">
      <c r="A42" s="145" t="s">
        <v>62</v>
      </c>
      <c r="B42" s="146">
        <v>343183000</v>
      </c>
      <c r="C42" s="146">
        <v>0</v>
      </c>
      <c r="D42" s="146"/>
      <c r="E42" s="146">
        <f t="shared" si="20"/>
        <v>343183000</v>
      </c>
      <c r="F42" s="147">
        <v>126657000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384064000</v>
      </c>
      <c r="C49" s="146">
        <v>0</v>
      </c>
      <c r="D49" s="146"/>
      <c r="E49" s="146">
        <f t="shared" si="20"/>
        <v>384064000</v>
      </c>
      <c r="F49" s="147">
        <v>90862000</v>
      </c>
      <c r="G49" s="148">
        <v>56250000</v>
      </c>
      <c r="H49" s="147">
        <v>541000</v>
      </c>
      <c r="I49" s="148">
        <v>6537045</v>
      </c>
      <c r="J49" s="147"/>
      <c r="K49" s="148"/>
      <c r="L49" s="147"/>
      <c r="M49" s="148"/>
      <c r="N49" s="147"/>
      <c r="O49" s="148"/>
      <c r="P49" s="147">
        <f t="shared" si="21"/>
        <v>541000</v>
      </c>
      <c r="Q49" s="148">
        <f t="shared" si="22"/>
        <v>6537045</v>
      </c>
      <c r="R49" s="149">
        <f t="shared" si="23"/>
        <v>0</v>
      </c>
      <c r="S49" s="150">
        <f t="shared" si="24"/>
        <v>0</v>
      </c>
      <c r="T49" s="149">
        <f t="shared" si="25"/>
        <v>0.14086193967672056</v>
      </c>
      <c r="U49" s="151">
        <f t="shared" si="26"/>
        <v>1.7020717901183136</v>
      </c>
      <c r="V49" s="147"/>
      <c r="W49" s="148"/>
    </row>
    <row r="50" spans="1:23" ht="12.75" customHeight="1">
      <c r="A50" s="145" t="s">
        <v>70</v>
      </c>
      <c r="B50" s="146">
        <v>71545000</v>
      </c>
      <c r="C50" s="146">
        <v>0</v>
      </c>
      <c r="D50" s="146"/>
      <c r="E50" s="146">
        <f t="shared" si="20"/>
        <v>71545000</v>
      </c>
      <c r="F50" s="147">
        <v>25041000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1036056000</v>
      </c>
      <c r="C51" s="153">
        <f>SUM(C40:C50)</f>
        <v>0</v>
      </c>
      <c r="D51" s="153"/>
      <c r="E51" s="153">
        <f t="shared" si="20"/>
        <v>1036056000</v>
      </c>
      <c r="F51" s="154">
        <f aca="true" t="shared" si="27" ref="F51:O51">SUM(F40:F50)</f>
        <v>242560000</v>
      </c>
      <c r="G51" s="155">
        <f t="shared" si="27"/>
        <v>56250000</v>
      </c>
      <c r="H51" s="154">
        <f t="shared" si="27"/>
        <v>541000</v>
      </c>
      <c r="I51" s="155">
        <f t="shared" si="27"/>
        <v>8062566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541000</v>
      </c>
      <c r="Q51" s="155">
        <f t="shared" si="22"/>
        <v>8062566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0.08707156284603301</v>
      </c>
      <c r="U51" s="158">
        <f>IF((+$E41+$E43+$E45+$E46+$E49)=0,0,(Q51/(+$E41+$E43+$E45+$E46+$E49))*100)</f>
        <v>1.2976344217546931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2014026000</v>
      </c>
      <c r="C63" s="170">
        <f>SUM(C9:C14,C17:C21,C24:C27,C30,C33:C37,C40:C50,C53:C56,C59:C61)</f>
        <v>0</v>
      </c>
      <c r="D63" s="170"/>
      <c r="E63" s="170">
        <f>$B63+$C63+$D63</f>
        <v>2014026000</v>
      </c>
      <c r="F63" s="171">
        <f aca="true" t="shared" si="30" ref="F63:O63">SUM(F9:F14,F17:F21,F24:F27,F30,F33:F37,F40:F50,F53:F56,F59:F61)</f>
        <v>725442000</v>
      </c>
      <c r="G63" s="172">
        <f t="shared" si="30"/>
        <v>215802000</v>
      </c>
      <c r="H63" s="171">
        <f t="shared" si="30"/>
        <v>56862000</v>
      </c>
      <c r="I63" s="172">
        <f t="shared" si="30"/>
        <v>69936867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56862000</v>
      </c>
      <c r="Q63" s="172">
        <f>$I63+$K63+$M63+$O63</f>
        <v>69936867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4.767718166161627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5.8640088509079815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1768055000</v>
      </c>
      <c r="C65" s="146">
        <v>0</v>
      </c>
      <c r="D65" s="146"/>
      <c r="E65" s="146">
        <f>$B65+$C65+$D65</f>
        <v>1768055000</v>
      </c>
      <c r="F65" s="147">
        <v>605294000</v>
      </c>
      <c r="G65" s="148">
        <v>509537000</v>
      </c>
      <c r="H65" s="147">
        <v>408640000</v>
      </c>
      <c r="I65" s="148">
        <v>377882287</v>
      </c>
      <c r="J65" s="147"/>
      <c r="K65" s="148"/>
      <c r="L65" s="147"/>
      <c r="M65" s="148"/>
      <c r="N65" s="147"/>
      <c r="O65" s="148"/>
      <c r="P65" s="147">
        <f>$H65+$J65+$L65+$N65</f>
        <v>408640000</v>
      </c>
      <c r="Q65" s="148">
        <f>$I65+$K65+$M65+$O65</f>
        <v>377882287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23.112403177502962</v>
      </c>
      <c r="U65" s="151">
        <f>IF($E65=0,0,($Q65/$E65)*100)</f>
        <v>21.372767645802874</v>
      </c>
      <c r="V65" s="147"/>
      <c r="W65" s="148"/>
    </row>
    <row r="66" spans="1:23" ht="12.75" customHeight="1">
      <c r="A66" s="162" t="s">
        <v>39</v>
      </c>
      <c r="B66" s="163">
        <f>B65</f>
        <v>1768055000</v>
      </c>
      <c r="C66" s="163">
        <f>C65</f>
        <v>0</v>
      </c>
      <c r="D66" s="163"/>
      <c r="E66" s="163">
        <f>$B66+$C66+$D66</f>
        <v>1768055000</v>
      </c>
      <c r="F66" s="164">
        <f aca="true" t="shared" si="31" ref="F66:O66">F65</f>
        <v>605294000</v>
      </c>
      <c r="G66" s="165">
        <f t="shared" si="31"/>
        <v>509537000</v>
      </c>
      <c r="H66" s="164">
        <f t="shared" si="31"/>
        <v>408640000</v>
      </c>
      <c r="I66" s="165">
        <f t="shared" si="31"/>
        <v>377882287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408640000</v>
      </c>
      <c r="Q66" s="165">
        <f>$I66+$K66+$M66+$O66</f>
        <v>377882287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23.112403177502962</v>
      </c>
      <c r="U66" s="168">
        <f>IF($E66=0,0,($Q66/$E66)*100)</f>
        <v>21.372767645802874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1768055000</v>
      </c>
      <c r="C67" s="170">
        <f>C65</f>
        <v>0</v>
      </c>
      <c r="D67" s="170"/>
      <c r="E67" s="170">
        <f>$B67+$C67+$D67</f>
        <v>1768055000</v>
      </c>
      <c r="F67" s="171">
        <f aca="true" t="shared" si="32" ref="F67:O67">F65</f>
        <v>605294000</v>
      </c>
      <c r="G67" s="172">
        <f t="shared" si="32"/>
        <v>509537000</v>
      </c>
      <c r="H67" s="171">
        <f t="shared" si="32"/>
        <v>408640000</v>
      </c>
      <c r="I67" s="172">
        <f t="shared" si="32"/>
        <v>377882287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408640000</v>
      </c>
      <c r="Q67" s="172">
        <f>$I67+$K67+$M67+$O67</f>
        <v>377882287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23.112403177502962</v>
      </c>
      <c r="U67" s="175">
        <f>IF($E67=0,0,($Q67/$E67)*100)</f>
        <v>21.372767645802874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3782081000</v>
      </c>
      <c r="C68" s="170">
        <f>SUM(C9:C14,C17:C21,C24:C27,C30,C33:C37,C40:C50,C53:C56,C59:C61,C65)</f>
        <v>0</v>
      </c>
      <c r="D68" s="170"/>
      <c r="E68" s="170">
        <f>$B68+$C68+$D68</f>
        <v>3782081000</v>
      </c>
      <c r="F68" s="171">
        <f aca="true" t="shared" si="33" ref="F68:O68">SUM(F9:F14,F17:F21,F24:F27,F30,F33:F37,F40:F50,F53:F56,F59:F61,F65)</f>
        <v>1330736000</v>
      </c>
      <c r="G68" s="172">
        <f t="shared" si="33"/>
        <v>725339000</v>
      </c>
      <c r="H68" s="171">
        <f t="shared" si="33"/>
        <v>465502000</v>
      </c>
      <c r="I68" s="172">
        <f t="shared" si="33"/>
        <v>447819154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465502000</v>
      </c>
      <c r="Q68" s="172">
        <f>$I68+$K68+$M68+$O68</f>
        <v>447819154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15.722695402203735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15.125443400059648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376161000</v>
      </c>
      <c r="C81" s="94">
        <f t="shared" si="35"/>
        <v>0</v>
      </c>
      <c r="D81" s="94">
        <f t="shared" si="35"/>
        <v>0</v>
      </c>
      <c r="E81" s="94">
        <f t="shared" si="35"/>
        <v>376161000</v>
      </c>
      <c r="F81" s="94">
        <f t="shared" si="35"/>
        <v>0</v>
      </c>
      <c r="G81" s="94">
        <f t="shared" si="35"/>
        <v>0</v>
      </c>
      <c r="H81" s="94">
        <f t="shared" si="35"/>
        <v>96702000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96702000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25.707609241787427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0</v>
      </c>
      <c r="C83" s="88">
        <v>0</v>
      </c>
      <c r="D83" s="88"/>
      <c r="E83" s="88">
        <f t="shared" si="36"/>
        <v>0</v>
      </c>
      <c r="F83" s="88">
        <v>0</v>
      </c>
      <c r="G83" s="88">
        <v>0</v>
      </c>
      <c r="H83" s="88">
        <v>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0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104124000</v>
      </c>
      <c r="C85" s="88">
        <v>0</v>
      </c>
      <c r="D85" s="88"/>
      <c r="E85" s="88">
        <f t="shared" si="36"/>
        <v>104124000</v>
      </c>
      <c r="F85" s="88">
        <v>0</v>
      </c>
      <c r="G85" s="88">
        <v>0</v>
      </c>
      <c r="H85" s="88">
        <v>50238000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50238000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48.248242480119856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0</v>
      </c>
      <c r="C87" s="88">
        <v>0</v>
      </c>
      <c r="D87" s="88"/>
      <c r="E87" s="88">
        <f t="shared" si="36"/>
        <v>0</v>
      </c>
      <c r="F87" s="88">
        <v>0</v>
      </c>
      <c r="G87" s="88">
        <v>0</v>
      </c>
      <c r="H87" s="88">
        <v>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0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269572000</v>
      </c>
      <c r="C88" s="88">
        <v>0</v>
      </c>
      <c r="D88" s="88"/>
      <c r="E88" s="88">
        <f t="shared" si="36"/>
        <v>269572000</v>
      </c>
      <c r="F88" s="88">
        <v>0</v>
      </c>
      <c r="G88" s="88">
        <v>0</v>
      </c>
      <c r="H88" s="88">
        <v>44000000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44000000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16.322169958304276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2465000</v>
      </c>
      <c r="C90" s="105">
        <v>0</v>
      </c>
      <c r="D90" s="105"/>
      <c r="E90" s="105">
        <f t="shared" si="36"/>
        <v>2465000</v>
      </c>
      <c r="F90" s="105">
        <v>0</v>
      </c>
      <c r="G90" s="105">
        <v>0</v>
      </c>
      <c r="H90" s="105">
        <v>2464000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2464000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99.95943204868153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376161000</v>
      </c>
      <c r="C108" s="121">
        <f t="shared" si="49"/>
        <v>0</v>
      </c>
      <c r="D108" s="121">
        <f t="shared" si="49"/>
        <v>0</v>
      </c>
      <c r="E108" s="121">
        <f t="shared" si="49"/>
        <v>376161000</v>
      </c>
      <c r="F108" s="121">
        <f t="shared" si="49"/>
        <v>0</v>
      </c>
      <c r="G108" s="121">
        <f t="shared" si="49"/>
        <v>0</v>
      </c>
      <c r="H108" s="121">
        <f t="shared" si="49"/>
        <v>96702000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96702000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0.25707609241787427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376161000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376161000</v>
      </c>
      <c r="F109" s="124">
        <f t="shared" si="50"/>
        <v>0</v>
      </c>
      <c r="G109" s="124">
        <f t="shared" si="50"/>
        <v>0</v>
      </c>
      <c r="H109" s="124">
        <f t="shared" si="50"/>
        <v>96702000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96702000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0.25707609241787427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40629000</v>
      </c>
      <c r="C10" s="146">
        <v>0</v>
      </c>
      <c r="D10" s="146"/>
      <c r="E10" s="146">
        <f aca="true" t="shared" si="0" ref="E10:E15">$B10+$C10+$D10</f>
        <v>40629000</v>
      </c>
      <c r="F10" s="147">
        <v>40629000</v>
      </c>
      <c r="G10" s="148">
        <v>40629000</v>
      </c>
      <c r="H10" s="147">
        <v>4928000</v>
      </c>
      <c r="I10" s="148">
        <v>5084999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4928000</v>
      </c>
      <c r="Q10" s="148">
        <f aca="true" t="shared" si="2" ref="Q10:Q15">$I10+$K10+$M10+$O10</f>
        <v>5084999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12.129267272145512</v>
      </c>
      <c r="U10" s="151">
        <f>IF($E10=0,0,($Q10/$E10)*100)</f>
        <v>12.515688301459548</v>
      </c>
      <c r="V10" s="147"/>
      <c r="W10" s="148"/>
    </row>
    <row r="11" spans="1:23" ht="12.75" customHeight="1">
      <c r="A11" s="145" t="s">
        <v>35</v>
      </c>
      <c r="B11" s="146">
        <v>0</v>
      </c>
      <c r="C11" s="146">
        <v>0</v>
      </c>
      <c r="D11" s="146"/>
      <c r="E11" s="146">
        <f t="shared" si="0"/>
        <v>0</v>
      </c>
      <c r="F11" s="147">
        <v>0</v>
      </c>
      <c r="G11" s="148">
        <v>0</v>
      </c>
      <c r="H11" s="147">
        <v>0</v>
      </c>
      <c r="I11" s="148">
        <v>0</v>
      </c>
      <c r="J11" s="147"/>
      <c r="K11" s="148"/>
      <c r="L11" s="147"/>
      <c r="M11" s="148"/>
      <c r="N11" s="147"/>
      <c r="O11" s="148"/>
      <c r="P11" s="147">
        <f t="shared" si="1"/>
        <v>0</v>
      </c>
      <c r="Q11" s="148">
        <f t="shared" si="2"/>
        <v>0</v>
      </c>
      <c r="R11" s="149">
        <f t="shared" si="3"/>
        <v>0</v>
      </c>
      <c r="S11" s="150">
        <f t="shared" si="4"/>
        <v>0</v>
      </c>
      <c r="T11" s="149">
        <f>IF($E11=0,0,($P11/$E11)*100)</f>
        <v>0</v>
      </c>
      <c r="U11" s="151">
        <f>IF($E11=0,0,($Q11/$E11)*100)</f>
        <v>0</v>
      </c>
      <c r="V11" s="147"/>
      <c r="W11" s="148"/>
    </row>
    <row r="12" spans="1:23" ht="12.75" customHeight="1">
      <c r="A12" s="145" t="s">
        <v>36</v>
      </c>
      <c r="B12" s="146">
        <v>0</v>
      </c>
      <c r="C12" s="146">
        <v>0</v>
      </c>
      <c r="D12" s="146"/>
      <c r="E12" s="146">
        <f t="shared" si="0"/>
        <v>0</v>
      </c>
      <c r="F12" s="147">
        <v>0</v>
      </c>
      <c r="G12" s="148">
        <v>0</v>
      </c>
      <c r="H12" s="147">
        <v>0</v>
      </c>
      <c r="I12" s="148">
        <v>0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0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0</v>
      </c>
      <c r="V12" s="147"/>
      <c r="W12" s="148"/>
    </row>
    <row r="13" spans="1:23" ht="12.75" customHeight="1">
      <c r="A13" s="145" t="s">
        <v>37</v>
      </c>
      <c r="B13" s="146">
        <v>33517000</v>
      </c>
      <c r="C13" s="146">
        <v>0</v>
      </c>
      <c r="D13" s="146"/>
      <c r="E13" s="146">
        <f t="shared" si="0"/>
        <v>33517000</v>
      </c>
      <c r="F13" s="147">
        <v>20074000</v>
      </c>
      <c r="G13" s="148">
        <v>18074000</v>
      </c>
      <c r="H13" s="147">
        <v>5560000</v>
      </c>
      <c r="I13" s="148">
        <v>5560476</v>
      </c>
      <c r="J13" s="147"/>
      <c r="K13" s="148"/>
      <c r="L13" s="147"/>
      <c r="M13" s="148"/>
      <c r="N13" s="147"/>
      <c r="O13" s="148"/>
      <c r="P13" s="147">
        <f t="shared" si="1"/>
        <v>5560000</v>
      </c>
      <c r="Q13" s="148">
        <f t="shared" si="2"/>
        <v>5560476</v>
      </c>
      <c r="R13" s="149">
        <f t="shared" si="3"/>
        <v>0</v>
      </c>
      <c r="S13" s="150">
        <f t="shared" si="4"/>
        <v>0</v>
      </c>
      <c r="T13" s="149">
        <f>IF($E13=0,0,($P13/$E13)*100)</f>
        <v>16.588596831458663</v>
      </c>
      <c r="U13" s="151">
        <f>IF($E13=0,0,($Q13/$E13)*100)</f>
        <v>16.590017006295312</v>
      </c>
      <c r="V13" s="147"/>
      <c r="W13" s="148"/>
    </row>
    <row r="14" spans="1:23" ht="12.75" customHeight="1">
      <c r="A14" s="145" t="s">
        <v>38</v>
      </c>
      <c r="B14" s="146">
        <v>900000</v>
      </c>
      <c r="C14" s="146">
        <v>0</v>
      </c>
      <c r="D14" s="146"/>
      <c r="E14" s="146">
        <f t="shared" si="0"/>
        <v>900000</v>
      </c>
      <c r="F14" s="147">
        <v>871000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75046000</v>
      </c>
      <c r="C15" s="153">
        <f>SUM(C9:C14)</f>
        <v>0</v>
      </c>
      <c r="D15" s="153"/>
      <c r="E15" s="153">
        <f t="shared" si="0"/>
        <v>75046000</v>
      </c>
      <c r="F15" s="154">
        <f aca="true" t="shared" si="5" ref="F15:O15">SUM(F9:F14)</f>
        <v>61574000</v>
      </c>
      <c r="G15" s="155">
        <f t="shared" si="5"/>
        <v>58703000</v>
      </c>
      <c r="H15" s="154">
        <f t="shared" si="5"/>
        <v>10488000</v>
      </c>
      <c r="I15" s="155">
        <f t="shared" si="5"/>
        <v>10645475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10488000</v>
      </c>
      <c r="Q15" s="155">
        <f t="shared" si="2"/>
        <v>10645475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14.145065141747363</v>
      </c>
      <c r="U15" s="158">
        <f>IF(SUM($E9:$E13)=0,0,(Q15/SUM($E9:$E13))*100)</f>
        <v>14.357450165888922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10191000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10191000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10023000</v>
      </c>
      <c r="C18" s="146">
        <v>0</v>
      </c>
      <c r="D18" s="146"/>
      <c r="E18" s="146">
        <f t="shared" si="6"/>
        <v>10023000</v>
      </c>
      <c r="F18" s="147">
        <v>651000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0</v>
      </c>
      <c r="C20" s="146">
        <v>0</v>
      </c>
      <c r="D20" s="146"/>
      <c r="E20" s="146">
        <f t="shared" si="6"/>
        <v>0</v>
      </c>
      <c r="F20" s="147">
        <v>0</v>
      </c>
      <c r="G20" s="148">
        <v>0</v>
      </c>
      <c r="H20" s="147">
        <v>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13428000</v>
      </c>
      <c r="C21" s="146">
        <v>0</v>
      </c>
      <c r="D21" s="146"/>
      <c r="E21" s="146">
        <f t="shared" si="6"/>
        <v>13428000</v>
      </c>
      <c r="F21" s="147">
        <v>0</v>
      </c>
      <c r="G21" s="148">
        <v>0</v>
      </c>
      <c r="H21" s="147">
        <v>0</v>
      </c>
      <c r="I21" s="148">
        <v>0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0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0</v>
      </c>
      <c r="V21" s="147"/>
      <c r="W21" s="148"/>
    </row>
    <row r="22" spans="1:23" ht="12.75" customHeight="1">
      <c r="A22" s="152" t="s">
        <v>39</v>
      </c>
      <c r="B22" s="153">
        <f>SUM(B17:B21)</f>
        <v>23451000</v>
      </c>
      <c r="C22" s="153">
        <f>SUM(C17:C21)</f>
        <v>0</v>
      </c>
      <c r="D22" s="153"/>
      <c r="E22" s="153">
        <f t="shared" si="6"/>
        <v>23451000</v>
      </c>
      <c r="F22" s="154">
        <f aca="true" t="shared" si="11" ref="F22:O22">SUM(F17:F21)</f>
        <v>651000</v>
      </c>
      <c r="G22" s="155">
        <f t="shared" si="11"/>
        <v>0</v>
      </c>
      <c r="H22" s="154">
        <f t="shared" si="11"/>
        <v>0</v>
      </c>
      <c r="I22" s="155">
        <f t="shared" si="11"/>
        <v>10191000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10191000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75.89365504915104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285039000</v>
      </c>
      <c r="C26" s="146">
        <v>0</v>
      </c>
      <c r="D26" s="146"/>
      <c r="E26" s="146">
        <f>$B26+$C26+$D26</f>
        <v>285039000</v>
      </c>
      <c r="F26" s="147">
        <v>71262000</v>
      </c>
      <c r="G26" s="148">
        <v>71262000</v>
      </c>
      <c r="H26" s="147">
        <v>54280000</v>
      </c>
      <c r="I26" s="148">
        <v>53975615</v>
      </c>
      <c r="J26" s="147"/>
      <c r="K26" s="148"/>
      <c r="L26" s="147"/>
      <c r="M26" s="148"/>
      <c r="N26" s="147"/>
      <c r="O26" s="148"/>
      <c r="P26" s="147">
        <f>$H26+$J26+$L26+$N26</f>
        <v>54280000</v>
      </c>
      <c r="Q26" s="148">
        <f>$I26+$K26+$M26+$O26</f>
        <v>53975615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19.04300814976196</v>
      </c>
      <c r="U26" s="151">
        <f>IF($E26=0,0,($Q26/$E26)*100)</f>
        <v>18.936221008353243</v>
      </c>
      <c r="V26" s="147"/>
      <c r="W26" s="148"/>
    </row>
    <row r="27" spans="1:23" ht="12.75" customHeight="1">
      <c r="A27" s="145" t="s">
        <v>50</v>
      </c>
      <c r="B27" s="146">
        <v>9088000</v>
      </c>
      <c r="C27" s="146">
        <v>0</v>
      </c>
      <c r="D27" s="146"/>
      <c r="E27" s="146">
        <f>$B27+$C27+$D27</f>
        <v>9088000</v>
      </c>
      <c r="F27" s="147">
        <v>4856000</v>
      </c>
      <c r="G27" s="148">
        <v>234000</v>
      </c>
      <c r="H27" s="147">
        <v>0</v>
      </c>
      <c r="I27" s="148">
        <v>0</v>
      </c>
      <c r="J27" s="147"/>
      <c r="K27" s="148"/>
      <c r="L27" s="147"/>
      <c r="M27" s="148"/>
      <c r="N27" s="147"/>
      <c r="O27" s="148"/>
      <c r="P27" s="147">
        <f>$H27+$J27+$L27+$N27</f>
        <v>0</v>
      </c>
      <c r="Q27" s="148">
        <f>$I27+$K27+$M27+$O27</f>
        <v>0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0</v>
      </c>
      <c r="U27" s="151">
        <f>IF($E27=0,0,($Q27/$E27)*100)</f>
        <v>0</v>
      </c>
      <c r="V27" s="147"/>
      <c r="W27" s="148"/>
    </row>
    <row r="28" spans="1:23" ht="12.75" customHeight="1">
      <c r="A28" s="152" t="s">
        <v>39</v>
      </c>
      <c r="B28" s="153">
        <f>SUM(B24:B27)</f>
        <v>294127000</v>
      </c>
      <c r="C28" s="153">
        <f>SUM(C24:C27)</f>
        <v>0</v>
      </c>
      <c r="D28" s="153"/>
      <c r="E28" s="153">
        <f>$B28+$C28+$D28</f>
        <v>294127000</v>
      </c>
      <c r="F28" s="154">
        <f aca="true" t="shared" si="12" ref="F28:O28">SUM(F24:F27)</f>
        <v>76118000</v>
      </c>
      <c r="G28" s="155">
        <f t="shared" si="12"/>
        <v>71496000</v>
      </c>
      <c r="H28" s="154">
        <f t="shared" si="12"/>
        <v>54280000</v>
      </c>
      <c r="I28" s="155">
        <f t="shared" si="12"/>
        <v>53975615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54280000</v>
      </c>
      <c r="Q28" s="155">
        <f>$I28+$K28+$M28+$O28</f>
        <v>53975615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18.454613143302044</v>
      </c>
      <c r="U28" s="158">
        <f>IF($E28=0,0,($Q28/$E28)*100)</f>
        <v>18.351125534208013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42450000</v>
      </c>
      <c r="C30" s="146">
        <v>0</v>
      </c>
      <c r="D30" s="146"/>
      <c r="E30" s="146">
        <f>$B30+$C30+$D30</f>
        <v>42450000</v>
      </c>
      <c r="F30" s="147">
        <v>10613000</v>
      </c>
      <c r="G30" s="148">
        <v>10613000</v>
      </c>
      <c r="H30" s="147">
        <v>0</v>
      </c>
      <c r="I30" s="148">
        <v>8601468</v>
      </c>
      <c r="J30" s="147"/>
      <c r="K30" s="148"/>
      <c r="L30" s="147"/>
      <c r="M30" s="148"/>
      <c r="N30" s="147"/>
      <c r="O30" s="148"/>
      <c r="P30" s="147">
        <f>$H30+$J30+$L30+$N30</f>
        <v>0</v>
      </c>
      <c r="Q30" s="148">
        <f>$I30+$K30+$M30+$O30</f>
        <v>8601468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0</v>
      </c>
      <c r="U30" s="151">
        <f>IF($E30=0,0,($Q30/$E30)*100)</f>
        <v>20.262586572438163</v>
      </c>
      <c r="V30" s="147"/>
      <c r="W30" s="148"/>
    </row>
    <row r="31" spans="1:23" ht="12.75" customHeight="1">
      <c r="A31" s="152" t="s">
        <v>39</v>
      </c>
      <c r="B31" s="153">
        <f>B30</f>
        <v>42450000</v>
      </c>
      <c r="C31" s="153">
        <f>C30</f>
        <v>0</v>
      </c>
      <c r="D31" s="153"/>
      <c r="E31" s="153">
        <f>$B31+$C31+$D31</f>
        <v>42450000</v>
      </c>
      <c r="F31" s="154">
        <f aca="true" t="shared" si="13" ref="F31:O31">F30</f>
        <v>10613000</v>
      </c>
      <c r="G31" s="155">
        <f t="shared" si="13"/>
        <v>10613000</v>
      </c>
      <c r="H31" s="154">
        <f t="shared" si="13"/>
        <v>0</v>
      </c>
      <c r="I31" s="155">
        <f t="shared" si="13"/>
        <v>8601468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0</v>
      </c>
      <c r="Q31" s="155">
        <f>$I31+$K31+$M31+$O31</f>
        <v>8601468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0</v>
      </c>
      <c r="U31" s="158">
        <f>IF($E31=0,0,($Q31/$E31)*100)</f>
        <v>20.262586572438163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70664000</v>
      </c>
      <c r="C33" s="146">
        <v>0</v>
      </c>
      <c r="D33" s="146"/>
      <c r="E33" s="146">
        <f aca="true" t="shared" si="14" ref="E33:E38">$B33+$C33+$D33</f>
        <v>70664000</v>
      </c>
      <c r="F33" s="147">
        <v>30000000</v>
      </c>
      <c r="G33" s="148">
        <v>30000000</v>
      </c>
      <c r="H33" s="147">
        <v>9140000</v>
      </c>
      <c r="I33" s="148">
        <v>18268354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9140000</v>
      </c>
      <c r="Q33" s="148">
        <f aca="true" t="shared" si="16" ref="Q33:Q38">$I33+$K33+$M33+$O33</f>
        <v>18268354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12.93445035661723</v>
      </c>
      <c r="U33" s="151">
        <f>IF($E33=0,0,($Q33/$E33)*100)</f>
        <v>25.852419902637834</v>
      </c>
      <c r="V33" s="147"/>
      <c r="W33" s="148"/>
    </row>
    <row r="34" spans="1:23" ht="12.75" customHeight="1">
      <c r="A34" s="145" t="s">
        <v>55</v>
      </c>
      <c r="B34" s="146">
        <v>279646000</v>
      </c>
      <c r="C34" s="146">
        <v>0</v>
      </c>
      <c r="D34" s="146"/>
      <c r="E34" s="146">
        <f t="shared" si="14"/>
        <v>279646000</v>
      </c>
      <c r="F34" s="147">
        <v>209727000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8000000</v>
      </c>
      <c r="C36" s="146">
        <v>0</v>
      </c>
      <c r="D36" s="146"/>
      <c r="E36" s="146">
        <f t="shared" si="14"/>
        <v>8000000</v>
      </c>
      <c r="F36" s="147">
        <v>2500000</v>
      </c>
      <c r="G36" s="148">
        <v>0</v>
      </c>
      <c r="H36" s="147">
        <v>0</v>
      </c>
      <c r="I36" s="148">
        <v>0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0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0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358310000</v>
      </c>
      <c r="C38" s="153">
        <f>SUM(C33:C37)</f>
        <v>0</v>
      </c>
      <c r="D38" s="153"/>
      <c r="E38" s="153">
        <f t="shared" si="14"/>
        <v>358310000</v>
      </c>
      <c r="F38" s="154">
        <f aca="true" t="shared" si="19" ref="F38:O38">SUM(F33:F37)</f>
        <v>242227000</v>
      </c>
      <c r="G38" s="155">
        <f t="shared" si="19"/>
        <v>30000000</v>
      </c>
      <c r="H38" s="154">
        <f t="shared" si="19"/>
        <v>9140000</v>
      </c>
      <c r="I38" s="155">
        <f t="shared" si="19"/>
        <v>18268354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9140000</v>
      </c>
      <c r="Q38" s="155">
        <f t="shared" si="16"/>
        <v>18268354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11.61903793348927</v>
      </c>
      <c r="U38" s="158">
        <f>IF((+$E33+$E36)=0,0,(Q38/(+$E33+$E36))*100)</f>
        <v>23.223271127834842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113339000</v>
      </c>
      <c r="C41" s="146">
        <v>0</v>
      </c>
      <c r="D41" s="146"/>
      <c r="E41" s="146">
        <f t="shared" si="20"/>
        <v>113339000</v>
      </c>
      <c r="F41" s="147">
        <v>0</v>
      </c>
      <c r="G41" s="148">
        <v>0</v>
      </c>
      <c r="H41" s="147">
        <v>0</v>
      </c>
      <c r="I41" s="148">
        <v>3735950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3735950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3.2962616575053603</v>
      </c>
      <c r="V41" s="147"/>
      <c r="W41" s="148"/>
    </row>
    <row r="42" spans="1:23" ht="12.75" customHeight="1">
      <c r="A42" s="145" t="s">
        <v>62</v>
      </c>
      <c r="B42" s="146">
        <v>437565000</v>
      </c>
      <c r="C42" s="146">
        <v>0</v>
      </c>
      <c r="D42" s="146"/>
      <c r="E42" s="146">
        <f t="shared" si="20"/>
        <v>437565000</v>
      </c>
      <c r="F42" s="147">
        <v>186257000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204904000</v>
      </c>
      <c r="C49" s="146">
        <v>0</v>
      </c>
      <c r="D49" s="146"/>
      <c r="E49" s="146">
        <f t="shared" si="20"/>
        <v>204904000</v>
      </c>
      <c r="F49" s="147">
        <v>65221000</v>
      </c>
      <c r="G49" s="148">
        <v>41911000</v>
      </c>
      <c r="H49" s="147">
        <v>0</v>
      </c>
      <c r="I49" s="148">
        <v>2784348</v>
      </c>
      <c r="J49" s="147"/>
      <c r="K49" s="148"/>
      <c r="L49" s="147"/>
      <c r="M49" s="148"/>
      <c r="N49" s="147"/>
      <c r="O49" s="148"/>
      <c r="P49" s="147">
        <f t="shared" si="21"/>
        <v>0</v>
      </c>
      <c r="Q49" s="148">
        <f t="shared" si="22"/>
        <v>2784348</v>
      </c>
      <c r="R49" s="149">
        <f t="shared" si="23"/>
        <v>0</v>
      </c>
      <c r="S49" s="150">
        <f t="shared" si="24"/>
        <v>0</v>
      </c>
      <c r="T49" s="149">
        <f t="shared" si="25"/>
        <v>0</v>
      </c>
      <c r="U49" s="151">
        <f t="shared" si="26"/>
        <v>1.3588548783820715</v>
      </c>
      <c r="V49" s="147"/>
      <c r="W49" s="148"/>
    </row>
    <row r="50" spans="1:23" ht="12.75" customHeight="1">
      <c r="A50" s="145" t="s">
        <v>70</v>
      </c>
      <c r="B50" s="146">
        <v>90000000</v>
      </c>
      <c r="C50" s="146">
        <v>0</v>
      </c>
      <c r="D50" s="146"/>
      <c r="E50" s="146">
        <f t="shared" si="20"/>
        <v>90000000</v>
      </c>
      <c r="F50" s="147">
        <v>31500000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845808000</v>
      </c>
      <c r="C51" s="153">
        <f>SUM(C40:C50)</f>
        <v>0</v>
      </c>
      <c r="D51" s="153"/>
      <c r="E51" s="153">
        <f t="shared" si="20"/>
        <v>845808000</v>
      </c>
      <c r="F51" s="154">
        <f aca="true" t="shared" si="27" ref="F51:O51">SUM(F40:F50)</f>
        <v>282978000</v>
      </c>
      <c r="G51" s="155">
        <f t="shared" si="27"/>
        <v>41911000</v>
      </c>
      <c r="H51" s="154">
        <f t="shared" si="27"/>
        <v>0</v>
      </c>
      <c r="I51" s="155">
        <f t="shared" si="27"/>
        <v>6520298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0</v>
      </c>
      <c r="Q51" s="155">
        <f t="shared" si="22"/>
        <v>6520298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0</v>
      </c>
      <c r="U51" s="158">
        <f>IF((+$E41+$E43+$E45+$E46+$E49)=0,0,(Q51/(+$E41+$E43+$E45+$E46+$E49))*100)</f>
        <v>2.048842551132311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1639192000</v>
      </c>
      <c r="C63" s="170">
        <f>SUM(C9:C14,C17:C21,C24:C27,C30,C33:C37,C40:C50,C53:C56,C59:C61)</f>
        <v>0</v>
      </c>
      <c r="D63" s="170"/>
      <c r="E63" s="170">
        <f>$B63+$C63+$D63</f>
        <v>1639192000</v>
      </c>
      <c r="F63" s="171">
        <f aca="true" t="shared" si="30" ref="F63:O63">SUM(F9:F14,F17:F21,F24:F27,F30,F33:F37,F40:F50,F53:F56,F59:F61)</f>
        <v>674161000</v>
      </c>
      <c r="G63" s="172">
        <f t="shared" si="30"/>
        <v>212723000</v>
      </c>
      <c r="H63" s="171">
        <f t="shared" si="30"/>
        <v>73908000</v>
      </c>
      <c r="I63" s="172">
        <f t="shared" si="30"/>
        <v>108202210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73908000</v>
      </c>
      <c r="Q63" s="172">
        <f>$I63+$K63+$M63+$O63</f>
        <v>108202210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9.001556528284238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13.178388128487878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1654349000</v>
      </c>
      <c r="C65" s="146">
        <v>0</v>
      </c>
      <c r="D65" s="146"/>
      <c r="E65" s="146">
        <f>$B65+$C65+$D65</f>
        <v>1654349000</v>
      </c>
      <c r="F65" s="147">
        <v>498686000</v>
      </c>
      <c r="G65" s="148">
        <v>387067000</v>
      </c>
      <c r="H65" s="147">
        <v>269652000</v>
      </c>
      <c r="I65" s="148">
        <v>278658485</v>
      </c>
      <c r="J65" s="147"/>
      <c r="K65" s="148"/>
      <c r="L65" s="147"/>
      <c r="M65" s="148"/>
      <c r="N65" s="147"/>
      <c r="O65" s="148"/>
      <c r="P65" s="147">
        <f>$H65+$J65+$L65+$N65</f>
        <v>269652000</v>
      </c>
      <c r="Q65" s="148">
        <f>$I65+$K65+$M65+$O65</f>
        <v>278658485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16.29958370331774</v>
      </c>
      <c r="U65" s="151">
        <f>IF($E65=0,0,($Q65/$E65)*100)</f>
        <v>16.84399633934557</v>
      </c>
      <c r="V65" s="147"/>
      <c r="W65" s="148"/>
    </row>
    <row r="66" spans="1:23" ht="12.75" customHeight="1">
      <c r="A66" s="162" t="s">
        <v>39</v>
      </c>
      <c r="B66" s="163">
        <f>B65</f>
        <v>1654349000</v>
      </c>
      <c r="C66" s="163">
        <f>C65</f>
        <v>0</v>
      </c>
      <c r="D66" s="163"/>
      <c r="E66" s="163">
        <f>$B66+$C66+$D66</f>
        <v>1654349000</v>
      </c>
      <c r="F66" s="164">
        <f aca="true" t="shared" si="31" ref="F66:O66">F65</f>
        <v>498686000</v>
      </c>
      <c r="G66" s="165">
        <f t="shared" si="31"/>
        <v>387067000</v>
      </c>
      <c r="H66" s="164">
        <f t="shared" si="31"/>
        <v>269652000</v>
      </c>
      <c r="I66" s="165">
        <f t="shared" si="31"/>
        <v>278658485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269652000</v>
      </c>
      <c r="Q66" s="165">
        <f>$I66+$K66+$M66+$O66</f>
        <v>278658485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16.29958370331774</v>
      </c>
      <c r="U66" s="168">
        <f>IF($E66=0,0,($Q66/$E66)*100)</f>
        <v>16.84399633934557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1654349000</v>
      </c>
      <c r="C67" s="170">
        <f>C65</f>
        <v>0</v>
      </c>
      <c r="D67" s="170"/>
      <c r="E67" s="170">
        <f>$B67+$C67+$D67</f>
        <v>1654349000</v>
      </c>
      <c r="F67" s="171">
        <f aca="true" t="shared" si="32" ref="F67:O67">F65</f>
        <v>498686000</v>
      </c>
      <c r="G67" s="172">
        <f t="shared" si="32"/>
        <v>387067000</v>
      </c>
      <c r="H67" s="171">
        <f t="shared" si="32"/>
        <v>269652000</v>
      </c>
      <c r="I67" s="172">
        <f t="shared" si="32"/>
        <v>278658485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269652000</v>
      </c>
      <c r="Q67" s="172">
        <f>$I67+$K67+$M67+$O67</f>
        <v>278658485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16.29958370331774</v>
      </c>
      <c r="U67" s="175">
        <f>IF($E67=0,0,($Q67/$E67)*100)</f>
        <v>16.84399633934557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3293541000</v>
      </c>
      <c r="C68" s="170">
        <f>SUM(C9:C14,C17:C21,C24:C27,C30,C33:C37,C40:C50,C53:C56,C59:C61,C65)</f>
        <v>0</v>
      </c>
      <c r="D68" s="170"/>
      <c r="E68" s="170">
        <f>$B68+$C68+$D68</f>
        <v>3293541000</v>
      </c>
      <c r="F68" s="171">
        <f aca="true" t="shared" si="33" ref="F68:O68">SUM(F9:F14,F17:F21,F24:F27,F30,F33:F37,F40:F50,F53:F56,F59:F61,F65)</f>
        <v>1172847000</v>
      </c>
      <c r="G68" s="172">
        <f t="shared" si="33"/>
        <v>599790000</v>
      </c>
      <c r="H68" s="171">
        <f t="shared" si="33"/>
        <v>343560000</v>
      </c>
      <c r="I68" s="172">
        <f t="shared" si="33"/>
        <v>386860695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343560000</v>
      </c>
      <c r="Q68" s="172">
        <f>$I68+$K68+$M68+$O68</f>
        <v>386860695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13.87892980831031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15.628165186573359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316447000</v>
      </c>
      <c r="C81" s="94">
        <f t="shared" si="35"/>
        <v>0</v>
      </c>
      <c r="D81" s="94">
        <f t="shared" si="35"/>
        <v>0</v>
      </c>
      <c r="E81" s="94">
        <f t="shared" si="35"/>
        <v>316447000</v>
      </c>
      <c r="F81" s="94">
        <f t="shared" si="35"/>
        <v>0</v>
      </c>
      <c r="G81" s="94">
        <f t="shared" si="35"/>
        <v>0</v>
      </c>
      <c r="H81" s="94">
        <f t="shared" si="35"/>
        <v>221745000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221745000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70.07334561553752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0</v>
      </c>
      <c r="C83" s="88">
        <v>0</v>
      </c>
      <c r="D83" s="88"/>
      <c r="E83" s="88">
        <f t="shared" si="36"/>
        <v>0</v>
      </c>
      <c r="F83" s="88">
        <v>0</v>
      </c>
      <c r="G83" s="88">
        <v>0</v>
      </c>
      <c r="H83" s="88">
        <v>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0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177276000</v>
      </c>
      <c r="C85" s="88">
        <v>0</v>
      </c>
      <c r="D85" s="88"/>
      <c r="E85" s="88">
        <f t="shared" si="36"/>
        <v>177276000</v>
      </c>
      <c r="F85" s="88">
        <v>0</v>
      </c>
      <c r="G85" s="88">
        <v>0</v>
      </c>
      <c r="H85" s="88">
        <v>183441000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183441000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103.47762810532728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33027000</v>
      </c>
      <c r="C87" s="88">
        <v>0</v>
      </c>
      <c r="D87" s="88"/>
      <c r="E87" s="88">
        <f t="shared" si="36"/>
        <v>33027000</v>
      </c>
      <c r="F87" s="88">
        <v>0</v>
      </c>
      <c r="G87" s="88">
        <v>0</v>
      </c>
      <c r="H87" s="88">
        <v>13092000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13092000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39.640294304659825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106144000</v>
      </c>
      <c r="C88" s="88">
        <v>0</v>
      </c>
      <c r="D88" s="88"/>
      <c r="E88" s="88">
        <f t="shared" si="36"/>
        <v>106144000</v>
      </c>
      <c r="F88" s="88">
        <v>0</v>
      </c>
      <c r="G88" s="88">
        <v>0</v>
      </c>
      <c r="H88" s="88">
        <v>25212000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25212000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23.752637925836602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0</v>
      </c>
      <c r="C90" s="105">
        <v>0</v>
      </c>
      <c r="D90" s="105"/>
      <c r="E90" s="105">
        <f t="shared" si="36"/>
        <v>0</v>
      </c>
      <c r="F90" s="105">
        <v>0</v>
      </c>
      <c r="G90" s="105">
        <v>0</v>
      </c>
      <c r="H90" s="105">
        <v>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0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316447000</v>
      </c>
      <c r="C108" s="121">
        <f t="shared" si="49"/>
        <v>0</v>
      </c>
      <c r="D108" s="121">
        <f t="shared" si="49"/>
        <v>0</v>
      </c>
      <c r="E108" s="121">
        <f t="shared" si="49"/>
        <v>316447000</v>
      </c>
      <c r="F108" s="121">
        <f t="shared" si="49"/>
        <v>0</v>
      </c>
      <c r="G108" s="121">
        <f t="shared" si="49"/>
        <v>0</v>
      </c>
      <c r="H108" s="121">
        <f t="shared" si="49"/>
        <v>221745000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221745000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0.7007334561553752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316447000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316447000</v>
      </c>
      <c r="F109" s="124">
        <f t="shared" si="50"/>
        <v>0</v>
      </c>
      <c r="G109" s="124">
        <f t="shared" si="50"/>
        <v>0</v>
      </c>
      <c r="H109" s="124">
        <f t="shared" si="50"/>
        <v>221745000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221745000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0.7007334561553752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2.7109375" style="0" customWidth="1"/>
    <col min="2" max="9" width="13.7109375" style="0" customWidth="1"/>
    <col min="10" max="15" width="13.7109375" style="0" hidden="1" customWidth="1"/>
    <col min="16" max="23" width="13.7109375" style="0" customWidth="1"/>
    <col min="24" max="24" width="2.7109375" style="0" customWidth="1"/>
  </cols>
  <sheetData>
    <row r="1" spans="1:23" ht="12.7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"/>
      <c r="W1" s="1"/>
    </row>
    <row r="2" spans="1:23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0"/>
      <c r="W2" s="130"/>
    </row>
    <row r="3" spans="1:23" ht="18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30"/>
      <c r="W3" s="130"/>
    </row>
    <row r="4" spans="1:23" ht="18" customHeight="1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30"/>
      <c r="W4" s="130"/>
    </row>
    <row r="5" spans="1:23" ht="15" customHeight="1">
      <c r="A5" s="178" t="s">
        <v>125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31"/>
      <c r="W5" s="131"/>
    </row>
    <row r="6" spans="1:23" ht="12.75" customHeight="1">
      <c r="A6" s="132"/>
      <c r="B6" s="132"/>
      <c r="C6" s="132"/>
      <c r="D6" s="132"/>
      <c r="E6" s="133"/>
      <c r="F6" s="179" t="s">
        <v>3</v>
      </c>
      <c r="G6" s="180"/>
      <c r="H6" s="179" t="s">
        <v>4</v>
      </c>
      <c r="I6" s="180"/>
      <c r="J6" s="179" t="s">
        <v>5</v>
      </c>
      <c r="K6" s="180"/>
      <c r="L6" s="179" t="s">
        <v>6</v>
      </c>
      <c r="M6" s="180"/>
      <c r="N6" s="179" t="s">
        <v>7</v>
      </c>
      <c r="O6" s="180"/>
      <c r="P6" s="179" t="s">
        <v>8</v>
      </c>
      <c r="Q6" s="180"/>
      <c r="R6" s="179" t="s">
        <v>9</v>
      </c>
      <c r="S6" s="180"/>
      <c r="T6" s="179" t="s">
        <v>10</v>
      </c>
      <c r="U6" s="180"/>
      <c r="V6" s="179" t="s">
        <v>11</v>
      </c>
      <c r="W6" s="180"/>
    </row>
    <row r="7" spans="1:23" ht="76.5">
      <c r="A7" s="134" t="s">
        <v>12</v>
      </c>
      <c r="B7" s="135" t="s">
        <v>13</v>
      </c>
      <c r="C7" s="135" t="s">
        <v>14</v>
      </c>
      <c r="D7" s="135" t="s">
        <v>15</v>
      </c>
      <c r="E7" s="135" t="s">
        <v>16</v>
      </c>
      <c r="F7" s="136" t="s">
        <v>17</v>
      </c>
      <c r="G7" s="137" t="s">
        <v>18</v>
      </c>
      <c r="H7" s="136" t="s">
        <v>19</v>
      </c>
      <c r="I7" s="137" t="s">
        <v>20</v>
      </c>
      <c r="J7" s="136" t="s">
        <v>21</v>
      </c>
      <c r="K7" s="137" t="s">
        <v>22</v>
      </c>
      <c r="L7" s="136" t="s">
        <v>23</v>
      </c>
      <c r="M7" s="137" t="s">
        <v>24</v>
      </c>
      <c r="N7" s="136" t="s">
        <v>25</v>
      </c>
      <c r="O7" s="137" t="s">
        <v>26</v>
      </c>
      <c r="P7" s="136" t="s">
        <v>27</v>
      </c>
      <c r="Q7" s="137" t="s">
        <v>28</v>
      </c>
      <c r="R7" s="136" t="s">
        <v>27</v>
      </c>
      <c r="S7" s="137" t="s">
        <v>28</v>
      </c>
      <c r="T7" s="136" t="s">
        <v>29</v>
      </c>
      <c r="U7" s="137" t="s">
        <v>30</v>
      </c>
      <c r="V7" s="136" t="s">
        <v>16</v>
      </c>
      <c r="W7" s="137" t="s">
        <v>31</v>
      </c>
    </row>
    <row r="8" spans="1:23" ht="12.75" customHeight="1">
      <c r="A8" s="138" t="s">
        <v>32</v>
      </c>
      <c r="B8" s="139"/>
      <c r="C8" s="139"/>
      <c r="D8" s="139"/>
      <c r="E8" s="139"/>
      <c r="F8" s="140"/>
      <c r="G8" s="141"/>
      <c r="H8" s="140"/>
      <c r="I8" s="141"/>
      <c r="J8" s="140"/>
      <c r="K8" s="141"/>
      <c r="L8" s="140"/>
      <c r="M8" s="141"/>
      <c r="N8" s="140"/>
      <c r="O8" s="141"/>
      <c r="P8" s="140"/>
      <c r="Q8" s="141"/>
      <c r="R8" s="142"/>
      <c r="S8" s="143"/>
      <c r="T8" s="142"/>
      <c r="U8" s="144"/>
      <c r="V8" s="140"/>
      <c r="W8" s="141"/>
    </row>
    <row r="9" spans="1:23" ht="12.75" customHeight="1" hidden="1">
      <c r="A9" s="145" t="s">
        <v>33</v>
      </c>
      <c r="B9" s="146">
        <v>0</v>
      </c>
      <c r="C9" s="146">
        <v>0</v>
      </c>
      <c r="D9" s="146"/>
      <c r="E9" s="146">
        <f>$B9+$C9+$D9</f>
        <v>0</v>
      </c>
      <c r="F9" s="147">
        <v>0</v>
      </c>
      <c r="G9" s="148">
        <v>0</v>
      </c>
      <c r="H9" s="147">
        <v>0</v>
      </c>
      <c r="I9" s="148">
        <v>0</v>
      </c>
      <c r="J9" s="147"/>
      <c r="K9" s="148"/>
      <c r="L9" s="147"/>
      <c r="M9" s="148"/>
      <c r="N9" s="147"/>
      <c r="O9" s="148"/>
      <c r="P9" s="147">
        <f>$H9+$J9+$L9+$N9</f>
        <v>0</v>
      </c>
      <c r="Q9" s="148">
        <f>$I9+$K9+$M9+$O9</f>
        <v>0</v>
      </c>
      <c r="R9" s="149">
        <f>IF($H9=0,0,(($H9-$H9)/$H9)*100)</f>
        <v>0</v>
      </c>
      <c r="S9" s="150">
        <f>IF($I9=0,0,(($I9-$I9)/$I9)*100)</f>
        <v>0</v>
      </c>
      <c r="T9" s="149">
        <f>IF($E9=0,0,($P9/$E9)*100)</f>
        <v>0</v>
      </c>
      <c r="U9" s="151">
        <f>IF($E9=0,0,($Q9/$E9)*100)</f>
        <v>0</v>
      </c>
      <c r="V9" s="147"/>
      <c r="W9" s="148"/>
    </row>
    <row r="10" spans="1:23" ht="12.75" customHeight="1">
      <c r="A10" s="145" t="s">
        <v>34</v>
      </c>
      <c r="B10" s="146">
        <v>56700000</v>
      </c>
      <c r="C10" s="146">
        <v>0</v>
      </c>
      <c r="D10" s="146"/>
      <c r="E10" s="146">
        <f aca="true" t="shared" si="0" ref="E10:E15">$B10+$C10+$D10</f>
        <v>56700000</v>
      </c>
      <c r="F10" s="147">
        <v>56700000</v>
      </c>
      <c r="G10" s="148">
        <v>56700000</v>
      </c>
      <c r="H10" s="147">
        <v>11721000</v>
      </c>
      <c r="I10" s="148">
        <v>11363103</v>
      </c>
      <c r="J10" s="147"/>
      <c r="K10" s="148"/>
      <c r="L10" s="147"/>
      <c r="M10" s="148"/>
      <c r="N10" s="147"/>
      <c r="O10" s="148"/>
      <c r="P10" s="147">
        <f aca="true" t="shared" si="1" ref="P10:P15">$H10+$J10+$L10+$N10</f>
        <v>11721000</v>
      </c>
      <c r="Q10" s="148">
        <f aca="true" t="shared" si="2" ref="Q10:Q15">$I10+$K10+$M10+$O10</f>
        <v>11363103</v>
      </c>
      <c r="R10" s="149">
        <f aca="true" t="shared" si="3" ref="R10:R15">IF($H10=0,0,(($H10-$H10)/$H10)*100)</f>
        <v>0</v>
      </c>
      <c r="S10" s="150">
        <f aca="true" t="shared" si="4" ref="S10:S15">IF($I10=0,0,(($I10-$I10)/$I10)*100)</f>
        <v>0</v>
      </c>
      <c r="T10" s="149">
        <f>IF($E10=0,0,($P10/$E10)*100)</f>
        <v>20.67195767195767</v>
      </c>
      <c r="U10" s="151">
        <f>IF($E10=0,0,($Q10/$E10)*100)</f>
        <v>20.040746031746032</v>
      </c>
      <c r="V10" s="147"/>
      <c r="W10" s="148"/>
    </row>
    <row r="11" spans="1:23" ht="12.75" customHeight="1">
      <c r="A11" s="145" t="s">
        <v>35</v>
      </c>
      <c r="B11" s="146">
        <v>6700000</v>
      </c>
      <c r="C11" s="146">
        <v>0</v>
      </c>
      <c r="D11" s="146"/>
      <c r="E11" s="146">
        <f t="shared" si="0"/>
        <v>6700000</v>
      </c>
      <c r="F11" s="147">
        <v>3200000</v>
      </c>
      <c r="G11" s="148">
        <v>3200000</v>
      </c>
      <c r="H11" s="147">
        <v>1271000</v>
      </c>
      <c r="I11" s="148">
        <v>876696</v>
      </c>
      <c r="J11" s="147"/>
      <c r="K11" s="148"/>
      <c r="L11" s="147"/>
      <c r="M11" s="148"/>
      <c r="N11" s="147"/>
      <c r="O11" s="148"/>
      <c r="P11" s="147">
        <f t="shared" si="1"/>
        <v>1271000</v>
      </c>
      <c r="Q11" s="148">
        <f t="shared" si="2"/>
        <v>876696</v>
      </c>
      <c r="R11" s="149">
        <f t="shared" si="3"/>
        <v>0</v>
      </c>
      <c r="S11" s="150">
        <f t="shared" si="4"/>
        <v>0</v>
      </c>
      <c r="T11" s="149">
        <f>IF($E11=0,0,($P11/$E11)*100)</f>
        <v>18.970149253731343</v>
      </c>
      <c r="U11" s="151">
        <f>IF($E11=0,0,($Q11/$E11)*100)</f>
        <v>13.085014925373134</v>
      </c>
      <c r="V11" s="147"/>
      <c r="W11" s="148"/>
    </row>
    <row r="12" spans="1:23" ht="12.75" customHeight="1">
      <c r="A12" s="145" t="s">
        <v>36</v>
      </c>
      <c r="B12" s="146">
        <v>0</v>
      </c>
      <c r="C12" s="146">
        <v>0</v>
      </c>
      <c r="D12" s="146"/>
      <c r="E12" s="146">
        <f t="shared" si="0"/>
        <v>0</v>
      </c>
      <c r="F12" s="147">
        <v>0</v>
      </c>
      <c r="G12" s="148">
        <v>0</v>
      </c>
      <c r="H12" s="147">
        <v>0</v>
      </c>
      <c r="I12" s="148">
        <v>0</v>
      </c>
      <c r="J12" s="147"/>
      <c r="K12" s="148"/>
      <c r="L12" s="147"/>
      <c r="M12" s="148"/>
      <c r="N12" s="147"/>
      <c r="O12" s="148"/>
      <c r="P12" s="147">
        <f t="shared" si="1"/>
        <v>0</v>
      </c>
      <c r="Q12" s="148">
        <f t="shared" si="2"/>
        <v>0</v>
      </c>
      <c r="R12" s="149">
        <f t="shared" si="3"/>
        <v>0</v>
      </c>
      <c r="S12" s="150">
        <f t="shared" si="4"/>
        <v>0</v>
      </c>
      <c r="T12" s="149">
        <f>IF($E12=0,0,($P12/$E12)*100)</f>
        <v>0</v>
      </c>
      <c r="U12" s="151">
        <f>IF($E12=0,0,($Q12/$E12)*100)</f>
        <v>0</v>
      </c>
      <c r="V12" s="147"/>
      <c r="W12" s="148"/>
    </row>
    <row r="13" spans="1:23" ht="12.75" customHeight="1">
      <c r="A13" s="145" t="s">
        <v>37</v>
      </c>
      <c r="B13" s="146">
        <v>7500000</v>
      </c>
      <c r="C13" s="146">
        <v>0</v>
      </c>
      <c r="D13" s="146"/>
      <c r="E13" s="146">
        <f t="shared" si="0"/>
        <v>7500000</v>
      </c>
      <c r="F13" s="147">
        <v>720000</v>
      </c>
      <c r="G13" s="148">
        <v>720000</v>
      </c>
      <c r="H13" s="147">
        <v>0</v>
      </c>
      <c r="I13" s="148">
        <v>0</v>
      </c>
      <c r="J13" s="147"/>
      <c r="K13" s="148"/>
      <c r="L13" s="147"/>
      <c r="M13" s="148"/>
      <c r="N13" s="147"/>
      <c r="O13" s="148"/>
      <c r="P13" s="147">
        <f t="shared" si="1"/>
        <v>0</v>
      </c>
      <c r="Q13" s="148">
        <f t="shared" si="2"/>
        <v>0</v>
      </c>
      <c r="R13" s="149">
        <f t="shared" si="3"/>
        <v>0</v>
      </c>
      <c r="S13" s="150">
        <f t="shared" si="4"/>
        <v>0</v>
      </c>
      <c r="T13" s="149">
        <f>IF($E13=0,0,($P13/$E13)*100)</f>
        <v>0</v>
      </c>
      <c r="U13" s="151">
        <f>IF($E13=0,0,($Q13/$E13)*100)</f>
        <v>0</v>
      </c>
      <c r="V13" s="147"/>
      <c r="W13" s="148"/>
    </row>
    <row r="14" spans="1:23" ht="12.75" customHeight="1">
      <c r="A14" s="145" t="s">
        <v>38</v>
      </c>
      <c r="B14" s="146">
        <v>400000</v>
      </c>
      <c r="C14" s="146">
        <v>0</v>
      </c>
      <c r="D14" s="146"/>
      <c r="E14" s="146">
        <f t="shared" si="0"/>
        <v>400000</v>
      </c>
      <c r="F14" s="147">
        <v>400000</v>
      </c>
      <c r="G14" s="148">
        <v>0</v>
      </c>
      <c r="H14" s="147">
        <v>0</v>
      </c>
      <c r="I14" s="148">
        <v>0</v>
      </c>
      <c r="J14" s="147"/>
      <c r="K14" s="148"/>
      <c r="L14" s="147"/>
      <c r="M14" s="148"/>
      <c r="N14" s="147"/>
      <c r="O14" s="148"/>
      <c r="P14" s="147">
        <f t="shared" si="1"/>
        <v>0</v>
      </c>
      <c r="Q14" s="148">
        <f t="shared" si="2"/>
        <v>0</v>
      </c>
      <c r="R14" s="149">
        <f t="shared" si="3"/>
        <v>0</v>
      </c>
      <c r="S14" s="150">
        <f t="shared" si="4"/>
        <v>0</v>
      </c>
      <c r="T14" s="149">
        <f>IF($E14=0,0,($P14/$E14)*100)</f>
        <v>0</v>
      </c>
      <c r="U14" s="151">
        <f>IF($E14=0,0,($Q14/$E14)*100)</f>
        <v>0</v>
      </c>
      <c r="V14" s="147"/>
      <c r="W14" s="148"/>
    </row>
    <row r="15" spans="1:23" ht="12.75" customHeight="1">
      <c r="A15" s="152" t="s">
        <v>39</v>
      </c>
      <c r="B15" s="153">
        <f>SUM(B9:B14)</f>
        <v>71300000</v>
      </c>
      <c r="C15" s="153">
        <f>SUM(C9:C14)</f>
        <v>0</v>
      </c>
      <c r="D15" s="153"/>
      <c r="E15" s="153">
        <f t="shared" si="0"/>
        <v>71300000</v>
      </c>
      <c r="F15" s="154">
        <f aca="true" t="shared" si="5" ref="F15:O15">SUM(F9:F14)</f>
        <v>61020000</v>
      </c>
      <c r="G15" s="155">
        <f t="shared" si="5"/>
        <v>60620000</v>
      </c>
      <c r="H15" s="154">
        <f t="shared" si="5"/>
        <v>12992000</v>
      </c>
      <c r="I15" s="155">
        <f t="shared" si="5"/>
        <v>12239799</v>
      </c>
      <c r="J15" s="154">
        <f t="shared" si="5"/>
        <v>0</v>
      </c>
      <c r="K15" s="155">
        <f t="shared" si="5"/>
        <v>0</v>
      </c>
      <c r="L15" s="154">
        <f t="shared" si="5"/>
        <v>0</v>
      </c>
      <c r="M15" s="155">
        <f t="shared" si="5"/>
        <v>0</v>
      </c>
      <c r="N15" s="154">
        <f t="shared" si="5"/>
        <v>0</v>
      </c>
      <c r="O15" s="155">
        <f t="shared" si="5"/>
        <v>0</v>
      </c>
      <c r="P15" s="154">
        <f t="shared" si="1"/>
        <v>12992000</v>
      </c>
      <c r="Q15" s="155">
        <f t="shared" si="2"/>
        <v>12239799</v>
      </c>
      <c r="R15" s="156">
        <f t="shared" si="3"/>
        <v>0</v>
      </c>
      <c r="S15" s="157">
        <f t="shared" si="4"/>
        <v>0</v>
      </c>
      <c r="T15" s="156">
        <f>IF(SUM($E9:$E13)=0,0,(P15/SUM($E9:$E13))*100)</f>
        <v>18.324400564174894</v>
      </c>
      <c r="U15" s="158">
        <f>IF(SUM($E9:$E13)=0,0,(Q15/SUM($E9:$E13))*100)</f>
        <v>17.2634682651622</v>
      </c>
      <c r="V15" s="154">
        <f>SUM(V9:V14)</f>
        <v>0</v>
      </c>
      <c r="W15" s="155">
        <f>SUM(W9:W14)</f>
        <v>0</v>
      </c>
    </row>
    <row r="16" spans="1:23" ht="12.75" customHeight="1">
      <c r="A16" s="138" t="s">
        <v>40</v>
      </c>
      <c r="B16" s="159"/>
      <c r="C16" s="159"/>
      <c r="D16" s="159"/>
      <c r="E16" s="159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42"/>
      <c r="S16" s="143"/>
      <c r="T16" s="142"/>
      <c r="U16" s="144"/>
      <c r="V16" s="160"/>
      <c r="W16" s="161"/>
    </row>
    <row r="17" spans="1:23" ht="12.75" customHeight="1">
      <c r="A17" s="145" t="s">
        <v>41</v>
      </c>
      <c r="B17" s="146">
        <v>0</v>
      </c>
      <c r="C17" s="146">
        <v>0</v>
      </c>
      <c r="D17" s="146"/>
      <c r="E17" s="146">
        <f aca="true" t="shared" si="6" ref="E17:E22">$B17+$C17+$D17</f>
        <v>0</v>
      </c>
      <c r="F17" s="147">
        <v>0</v>
      </c>
      <c r="G17" s="148">
        <v>0</v>
      </c>
      <c r="H17" s="147">
        <v>0</v>
      </c>
      <c r="I17" s="148">
        <v>194046</v>
      </c>
      <c r="J17" s="147"/>
      <c r="K17" s="148"/>
      <c r="L17" s="147"/>
      <c r="M17" s="148"/>
      <c r="N17" s="147"/>
      <c r="O17" s="148"/>
      <c r="P17" s="147">
        <f aca="true" t="shared" si="7" ref="P17:P22">$H17+$J17+$L17+$N17</f>
        <v>0</v>
      </c>
      <c r="Q17" s="148">
        <f aca="true" t="shared" si="8" ref="Q17:Q22">$I17+$K17+$M17+$O17</f>
        <v>194046</v>
      </c>
      <c r="R17" s="149">
        <f aca="true" t="shared" si="9" ref="R17:R22">IF($H17=0,0,(($H17-$H17)/$H17)*100)</f>
        <v>0</v>
      </c>
      <c r="S17" s="150">
        <f aca="true" t="shared" si="10" ref="S17:S22">IF($I17=0,0,(($I17-$I17)/$I17)*100)</f>
        <v>0</v>
      </c>
      <c r="T17" s="149">
        <f>IF($E17=0,0,($P17/$E17)*100)</f>
        <v>0</v>
      </c>
      <c r="U17" s="151">
        <f>IF($E17=0,0,($Q17/$E17)*100)</f>
        <v>0</v>
      </c>
      <c r="V17" s="147"/>
      <c r="W17" s="148"/>
    </row>
    <row r="18" spans="1:23" ht="12.75" customHeight="1">
      <c r="A18" s="145" t="s">
        <v>42</v>
      </c>
      <c r="B18" s="146">
        <v>6841000</v>
      </c>
      <c r="C18" s="146">
        <v>0</v>
      </c>
      <c r="D18" s="146"/>
      <c r="E18" s="146">
        <f t="shared" si="6"/>
        <v>6841000</v>
      </c>
      <c r="F18" s="147">
        <v>217000</v>
      </c>
      <c r="G18" s="148">
        <v>0</v>
      </c>
      <c r="H18" s="147">
        <v>0</v>
      </c>
      <c r="I18" s="148">
        <v>0</v>
      </c>
      <c r="J18" s="147"/>
      <c r="K18" s="148"/>
      <c r="L18" s="147"/>
      <c r="M18" s="148"/>
      <c r="N18" s="147"/>
      <c r="O18" s="148"/>
      <c r="P18" s="147">
        <f t="shared" si="7"/>
        <v>0</v>
      </c>
      <c r="Q18" s="148">
        <f t="shared" si="8"/>
        <v>0</v>
      </c>
      <c r="R18" s="149">
        <f t="shared" si="9"/>
        <v>0</v>
      </c>
      <c r="S18" s="150">
        <f t="shared" si="10"/>
        <v>0</v>
      </c>
      <c r="T18" s="149">
        <f>IF($E18=0,0,($P18/$E18)*100)</f>
        <v>0</v>
      </c>
      <c r="U18" s="151">
        <f>IF($E18=0,0,($Q18/$E18)*100)</f>
        <v>0</v>
      </c>
      <c r="V18" s="147"/>
      <c r="W18" s="148"/>
    </row>
    <row r="19" spans="1:23" ht="12.75" customHeight="1">
      <c r="A19" s="145" t="s">
        <v>43</v>
      </c>
      <c r="B19" s="146">
        <v>0</v>
      </c>
      <c r="C19" s="146">
        <v>0</v>
      </c>
      <c r="D19" s="146"/>
      <c r="E19" s="146">
        <f t="shared" si="6"/>
        <v>0</v>
      </c>
      <c r="F19" s="147">
        <v>0</v>
      </c>
      <c r="G19" s="148">
        <v>0</v>
      </c>
      <c r="H19" s="147">
        <v>0</v>
      </c>
      <c r="I19" s="148">
        <v>0</v>
      </c>
      <c r="J19" s="147"/>
      <c r="K19" s="148"/>
      <c r="L19" s="147"/>
      <c r="M19" s="148"/>
      <c r="N19" s="147"/>
      <c r="O19" s="148"/>
      <c r="P19" s="147">
        <f t="shared" si="7"/>
        <v>0</v>
      </c>
      <c r="Q19" s="148">
        <f t="shared" si="8"/>
        <v>0</v>
      </c>
      <c r="R19" s="149">
        <f t="shared" si="9"/>
        <v>0</v>
      </c>
      <c r="S19" s="150">
        <f t="shared" si="10"/>
        <v>0</v>
      </c>
      <c r="T19" s="149">
        <f>IF($E19=0,0,($P19/$E19)*100)</f>
        <v>0</v>
      </c>
      <c r="U19" s="151">
        <f>IF($E19=0,0,($Q19/$E19)*100)</f>
        <v>0</v>
      </c>
      <c r="V19" s="147"/>
      <c r="W19" s="148"/>
    </row>
    <row r="20" spans="1:23" ht="12.75" customHeight="1">
      <c r="A20" s="145" t="s">
        <v>44</v>
      </c>
      <c r="B20" s="146">
        <v>0</v>
      </c>
      <c r="C20" s="146">
        <v>0</v>
      </c>
      <c r="D20" s="146"/>
      <c r="E20" s="146">
        <f t="shared" si="6"/>
        <v>0</v>
      </c>
      <c r="F20" s="147">
        <v>0</v>
      </c>
      <c r="G20" s="148">
        <v>0</v>
      </c>
      <c r="H20" s="147">
        <v>0</v>
      </c>
      <c r="I20" s="148">
        <v>0</v>
      </c>
      <c r="J20" s="147"/>
      <c r="K20" s="148"/>
      <c r="L20" s="147"/>
      <c r="M20" s="148"/>
      <c r="N20" s="147"/>
      <c r="O20" s="148"/>
      <c r="P20" s="147">
        <f t="shared" si="7"/>
        <v>0</v>
      </c>
      <c r="Q20" s="148">
        <f t="shared" si="8"/>
        <v>0</v>
      </c>
      <c r="R20" s="149">
        <f t="shared" si="9"/>
        <v>0</v>
      </c>
      <c r="S20" s="150">
        <f t="shared" si="10"/>
        <v>0</v>
      </c>
      <c r="T20" s="149">
        <f>IF($E20=0,0,($P20/$E20)*100)</f>
        <v>0</v>
      </c>
      <c r="U20" s="151">
        <f>IF($E20=0,0,($Q20/$E20)*100)</f>
        <v>0</v>
      </c>
      <c r="V20" s="147"/>
      <c r="W20" s="148"/>
    </row>
    <row r="21" spans="1:23" ht="12.75" customHeight="1">
      <c r="A21" s="145" t="s">
        <v>45</v>
      </c>
      <c r="B21" s="146">
        <v>13429000</v>
      </c>
      <c r="C21" s="146">
        <v>0</v>
      </c>
      <c r="D21" s="146"/>
      <c r="E21" s="146">
        <f t="shared" si="6"/>
        <v>13429000</v>
      </c>
      <c r="F21" s="147">
        <v>0</v>
      </c>
      <c r="G21" s="148">
        <v>0</v>
      </c>
      <c r="H21" s="147">
        <v>0</v>
      </c>
      <c r="I21" s="148">
        <v>0</v>
      </c>
      <c r="J21" s="147"/>
      <c r="K21" s="148"/>
      <c r="L21" s="147"/>
      <c r="M21" s="148"/>
      <c r="N21" s="147"/>
      <c r="O21" s="148"/>
      <c r="P21" s="147">
        <f t="shared" si="7"/>
        <v>0</v>
      </c>
      <c r="Q21" s="148">
        <f t="shared" si="8"/>
        <v>0</v>
      </c>
      <c r="R21" s="149">
        <f t="shared" si="9"/>
        <v>0</v>
      </c>
      <c r="S21" s="150">
        <f t="shared" si="10"/>
        <v>0</v>
      </c>
      <c r="T21" s="149">
        <f>IF($E21=0,0,($P21/$E21)*100)</f>
        <v>0</v>
      </c>
      <c r="U21" s="151">
        <f>IF($E21=0,0,($Q21/$E21)*100)</f>
        <v>0</v>
      </c>
      <c r="V21" s="147"/>
      <c r="W21" s="148"/>
    </row>
    <row r="22" spans="1:23" ht="12.75" customHeight="1">
      <c r="A22" s="152" t="s">
        <v>39</v>
      </c>
      <c r="B22" s="153">
        <f>SUM(B17:B21)</f>
        <v>20270000</v>
      </c>
      <c r="C22" s="153">
        <f>SUM(C17:C21)</f>
        <v>0</v>
      </c>
      <c r="D22" s="153"/>
      <c r="E22" s="153">
        <f t="shared" si="6"/>
        <v>20270000</v>
      </c>
      <c r="F22" s="154">
        <f aca="true" t="shared" si="11" ref="F22:O22">SUM(F17:F21)</f>
        <v>217000</v>
      </c>
      <c r="G22" s="155">
        <f t="shared" si="11"/>
        <v>0</v>
      </c>
      <c r="H22" s="154">
        <f t="shared" si="11"/>
        <v>0</v>
      </c>
      <c r="I22" s="155">
        <f t="shared" si="11"/>
        <v>194046</v>
      </c>
      <c r="J22" s="154">
        <f t="shared" si="11"/>
        <v>0</v>
      </c>
      <c r="K22" s="155">
        <f t="shared" si="11"/>
        <v>0</v>
      </c>
      <c r="L22" s="154">
        <f t="shared" si="11"/>
        <v>0</v>
      </c>
      <c r="M22" s="155">
        <f t="shared" si="11"/>
        <v>0</v>
      </c>
      <c r="N22" s="154">
        <f t="shared" si="11"/>
        <v>0</v>
      </c>
      <c r="O22" s="155">
        <f t="shared" si="11"/>
        <v>0</v>
      </c>
      <c r="P22" s="154">
        <f t="shared" si="7"/>
        <v>0</v>
      </c>
      <c r="Q22" s="155">
        <f t="shared" si="8"/>
        <v>194046</v>
      </c>
      <c r="R22" s="156">
        <f t="shared" si="9"/>
        <v>0</v>
      </c>
      <c r="S22" s="157">
        <f t="shared" si="10"/>
        <v>0</v>
      </c>
      <c r="T22" s="156">
        <f>IF(($E22-$E18)=0,0,($P22/($E22-$E18))*100)</f>
        <v>0</v>
      </c>
      <c r="U22" s="158">
        <f>IF(($E22-$E18)=0,0,($Q22/($E22-$E18))*100)</f>
        <v>1.444977287958895</v>
      </c>
      <c r="V22" s="154">
        <f>SUM(V17:V21)</f>
        <v>0</v>
      </c>
      <c r="W22" s="155">
        <f>SUM(W17:W21)</f>
        <v>0</v>
      </c>
    </row>
    <row r="23" spans="1:23" ht="12.75" customHeight="1">
      <c r="A23" s="138" t="s">
        <v>46</v>
      </c>
      <c r="B23" s="159"/>
      <c r="C23" s="159"/>
      <c r="D23" s="159"/>
      <c r="E23" s="159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42"/>
      <c r="S23" s="143"/>
      <c r="T23" s="142"/>
      <c r="U23" s="144"/>
      <c r="V23" s="160"/>
      <c r="W23" s="161"/>
    </row>
    <row r="24" spans="1:23" ht="12.75" customHeight="1">
      <c r="A24" s="145" t="s">
        <v>47</v>
      </c>
      <c r="B24" s="146">
        <v>0</v>
      </c>
      <c r="C24" s="146">
        <v>0</v>
      </c>
      <c r="D24" s="146"/>
      <c r="E24" s="146">
        <f>$B24+$C24+$D24</f>
        <v>0</v>
      </c>
      <c r="F24" s="147">
        <v>0</v>
      </c>
      <c r="G24" s="148">
        <v>0</v>
      </c>
      <c r="H24" s="147">
        <v>0</v>
      </c>
      <c r="I24" s="148">
        <v>0</v>
      </c>
      <c r="J24" s="147"/>
      <c r="K24" s="148"/>
      <c r="L24" s="147"/>
      <c r="M24" s="148"/>
      <c r="N24" s="147"/>
      <c r="O24" s="148"/>
      <c r="P24" s="147">
        <f>$H24+$J24+$L24+$N24</f>
        <v>0</v>
      </c>
      <c r="Q24" s="148">
        <f>$I24+$K24+$M24+$O24</f>
        <v>0</v>
      </c>
      <c r="R24" s="149">
        <f>IF($H24=0,0,(($H24-$H24)/$H24)*100)</f>
        <v>0</v>
      </c>
      <c r="S24" s="150">
        <f>IF($I24=0,0,(($I24-$I24)/$I24)*100)</f>
        <v>0</v>
      </c>
      <c r="T24" s="149">
        <f>IF($E24=0,0,($P24/$E24)*100)</f>
        <v>0</v>
      </c>
      <c r="U24" s="151">
        <f>IF($E24=0,0,($Q24/$E24)*100)</f>
        <v>0</v>
      </c>
      <c r="V24" s="147"/>
      <c r="W24" s="148"/>
    </row>
    <row r="25" spans="1:23" ht="12.75" customHeight="1">
      <c r="A25" s="145" t="s">
        <v>48</v>
      </c>
      <c r="B25" s="146">
        <v>0</v>
      </c>
      <c r="C25" s="146">
        <v>0</v>
      </c>
      <c r="D25" s="146"/>
      <c r="E25" s="146">
        <f>$B25+$C25+$D25</f>
        <v>0</v>
      </c>
      <c r="F25" s="147">
        <v>0</v>
      </c>
      <c r="G25" s="148">
        <v>0</v>
      </c>
      <c r="H25" s="147">
        <v>0</v>
      </c>
      <c r="I25" s="148">
        <v>0</v>
      </c>
      <c r="J25" s="147"/>
      <c r="K25" s="148"/>
      <c r="L25" s="147"/>
      <c r="M25" s="148"/>
      <c r="N25" s="147"/>
      <c r="O25" s="148"/>
      <c r="P25" s="147">
        <f>$H25+$J25+$L25+$N25</f>
        <v>0</v>
      </c>
      <c r="Q25" s="148">
        <f>$I25+$K25+$M25+$O25</f>
        <v>0</v>
      </c>
      <c r="R25" s="149">
        <f>IF($H25=0,0,(($H25-$H25)/$H25)*100)</f>
        <v>0</v>
      </c>
      <c r="S25" s="150">
        <f>IF($I25=0,0,(($I25-$I25)/$I25)*100)</f>
        <v>0</v>
      </c>
      <c r="T25" s="149">
        <f>IF($E25=0,0,($P25/$E25)*100)</f>
        <v>0</v>
      </c>
      <c r="U25" s="151">
        <f>IF($E25=0,0,($Q25/$E25)*100)</f>
        <v>0</v>
      </c>
      <c r="V25" s="147"/>
      <c r="W25" s="148"/>
    </row>
    <row r="26" spans="1:23" ht="12.75" customHeight="1">
      <c r="A26" s="145" t="s">
        <v>49</v>
      </c>
      <c r="B26" s="146">
        <v>0</v>
      </c>
      <c r="C26" s="146">
        <v>0</v>
      </c>
      <c r="D26" s="146"/>
      <c r="E26" s="146">
        <f>$B26+$C26+$D26</f>
        <v>0</v>
      </c>
      <c r="F26" s="147">
        <v>0</v>
      </c>
      <c r="G26" s="148">
        <v>0</v>
      </c>
      <c r="H26" s="147">
        <v>0</v>
      </c>
      <c r="I26" s="148">
        <v>0</v>
      </c>
      <c r="J26" s="147"/>
      <c r="K26" s="148"/>
      <c r="L26" s="147"/>
      <c r="M26" s="148"/>
      <c r="N26" s="147"/>
      <c r="O26" s="148"/>
      <c r="P26" s="147">
        <f>$H26+$J26+$L26+$N26</f>
        <v>0</v>
      </c>
      <c r="Q26" s="148">
        <f>$I26+$K26+$M26+$O26</f>
        <v>0</v>
      </c>
      <c r="R26" s="149">
        <f>IF($H26=0,0,(($H26-$H26)/$H26)*100)</f>
        <v>0</v>
      </c>
      <c r="S26" s="150">
        <f>IF($I26=0,0,(($I26-$I26)/$I26)*100)</f>
        <v>0</v>
      </c>
      <c r="T26" s="149">
        <f>IF($E26=0,0,($P26/$E26)*100)</f>
        <v>0</v>
      </c>
      <c r="U26" s="151">
        <f>IF($E26=0,0,($Q26/$E26)*100)</f>
        <v>0</v>
      </c>
      <c r="V26" s="147"/>
      <c r="W26" s="148"/>
    </row>
    <row r="27" spans="1:23" ht="12.75" customHeight="1">
      <c r="A27" s="145" t="s">
        <v>50</v>
      </c>
      <c r="B27" s="146">
        <v>12574000</v>
      </c>
      <c r="C27" s="146">
        <v>0</v>
      </c>
      <c r="D27" s="146"/>
      <c r="E27" s="146">
        <f>$B27+$C27+$D27</f>
        <v>12574000</v>
      </c>
      <c r="F27" s="147">
        <v>6751000</v>
      </c>
      <c r="G27" s="148">
        <v>1542000</v>
      </c>
      <c r="H27" s="147">
        <v>1228000</v>
      </c>
      <c r="I27" s="148">
        <v>333860</v>
      </c>
      <c r="J27" s="147"/>
      <c r="K27" s="148"/>
      <c r="L27" s="147"/>
      <c r="M27" s="148"/>
      <c r="N27" s="147"/>
      <c r="O27" s="148"/>
      <c r="P27" s="147">
        <f>$H27+$J27+$L27+$N27</f>
        <v>1228000</v>
      </c>
      <c r="Q27" s="148">
        <f>$I27+$K27+$M27+$O27</f>
        <v>333860</v>
      </c>
      <c r="R27" s="149">
        <f>IF($H27=0,0,(($H27-$H27)/$H27)*100)</f>
        <v>0</v>
      </c>
      <c r="S27" s="150">
        <f>IF($I27=0,0,(($I27-$I27)/$I27)*100)</f>
        <v>0</v>
      </c>
      <c r="T27" s="149">
        <f>IF($E27=0,0,($P27/$E27)*100)</f>
        <v>9.766184189597581</v>
      </c>
      <c r="U27" s="151">
        <f>IF($E27=0,0,($Q27/$E27)*100)</f>
        <v>2.65516144425004</v>
      </c>
      <c r="V27" s="147"/>
      <c r="W27" s="148"/>
    </row>
    <row r="28" spans="1:23" ht="12.75" customHeight="1">
      <c r="A28" s="152" t="s">
        <v>39</v>
      </c>
      <c r="B28" s="153">
        <f>SUM(B24:B27)</f>
        <v>12574000</v>
      </c>
      <c r="C28" s="153">
        <f>SUM(C24:C27)</f>
        <v>0</v>
      </c>
      <c r="D28" s="153"/>
      <c r="E28" s="153">
        <f>$B28+$C28+$D28</f>
        <v>12574000</v>
      </c>
      <c r="F28" s="154">
        <f aca="true" t="shared" si="12" ref="F28:O28">SUM(F24:F27)</f>
        <v>6751000</v>
      </c>
      <c r="G28" s="155">
        <f t="shared" si="12"/>
        <v>1542000</v>
      </c>
      <c r="H28" s="154">
        <f t="shared" si="12"/>
        <v>1228000</v>
      </c>
      <c r="I28" s="155">
        <f t="shared" si="12"/>
        <v>333860</v>
      </c>
      <c r="J28" s="154">
        <f t="shared" si="12"/>
        <v>0</v>
      </c>
      <c r="K28" s="155">
        <f t="shared" si="12"/>
        <v>0</v>
      </c>
      <c r="L28" s="154">
        <f t="shared" si="12"/>
        <v>0</v>
      </c>
      <c r="M28" s="155">
        <f t="shared" si="12"/>
        <v>0</v>
      </c>
      <c r="N28" s="154">
        <f t="shared" si="12"/>
        <v>0</v>
      </c>
      <c r="O28" s="155">
        <f t="shared" si="12"/>
        <v>0</v>
      </c>
      <c r="P28" s="154">
        <f>$H28+$J28+$L28+$N28</f>
        <v>1228000</v>
      </c>
      <c r="Q28" s="155">
        <f>$I28+$K28+$M28+$O28</f>
        <v>333860</v>
      </c>
      <c r="R28" s="156">
        <f>IF($H28=0,0,(($H28-$H28)/$H28)*100)</f>
        <v>0</v>
      </c>
      <c r="S28" s="157">
        <f>IF($I28=0,0,(($I28-$I28)/$I28)*100)</f>
        <v>0</v>
      </c>
      <c r="T28" s="156">
        <f>IF($E28=0,0,($P28/$E28)*100)</f>
        <v>9.766184189597581</v>
      </c>
      <c r="U28" s="158">
        <f>IF($E28=0,0,($Q28/$E28)*100)</f>
        <v>2.65516144425004</v>
      </c>
      <c r="V28" s="154">
        <f>SUM(V24:V27)</f>
        <v>0</v>
      </c>
      <c r="W28" s="155">
        <f>SUM(W24:W27)</f>
        <v>0</v>
      </c>
    </row>
    <row r="29" spans="1:23" ht="12.75" customHeight="1">
      <c r="A29" s="138" t="s">
        <v>51</v>
      </c>
      <c r="B29" s="159"/>
      <c r="C29" s="159"/>
      <c r="D29" s="159"/>
      <c r="E29" s="159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42"/>
      <c r="S29" s="143"/>
      <c r="T29" s="142"/>
      <c r="U29" s="144"/>
      <c r="V29" s="160"/>
      <c r="W29" s="161"/>
    </row>
    <row r="30" spans="1:23" ht="12.75" customHeight="1">
      <c r="A30" s="145" t="s">
        <v>52</v>
      </c>
      <c r="B30" s="146">
        <v>36788000</v>
      </c>
      <c r="C30" s="146">
        <v>0</v>
      </c>
      <c r="D30" s="146"/>
      <c r="E30" s="146">
        <f>$B30+$C30+$D30</f>
        <v>36788000</v>
      </c>
      <c r="F30" s="147">
        <v>9198000</v>
      </c>
      <c r="G30" s="148">
        <v>9198000</v>
      </c>
      <c r="H30" s="147">
        <v>2508000</v>
      </c>
      <c r="I30" s="148">
        <v>8079158</v>
      </c>
      <c r="J30" s="147"/>
      <c r="K30" s="148"/>
      <c r="L30" s="147"/>
      <c r="M30" s="148"/>
      <c r="N30" s="147"/>
      <c r="O30" s="148"/>
      <c r="P30" s="147">
        <f>$H30+$J30+$L30+$N30</f>
        <v>2508000</v>
      </c>
      <c r="Q30" s="148">
        <f>$I30+$K30+$M30+$O30</f>
        <v>8079158</v>
      </c>
      <c r="R30" s="149">
        <f>IF($H30=0,0,(($H30-$H30)/$H30)*100)</f>
        <v>0</v>
      </c>
      <c r="S30" s="150">
        <f>IF($I30=0,0,(($I30-$I30)/$I30)*100)</f>
        <v>0</v>
      </c>
      <c r="T30" s="149">
        <f>IF($E30=0,0,($P30/$E30)*100)</f>
        <v>6.817440469718386</v>
      </c>
      <c r="U30" s="151">
        <f>IF($E30=0,0,($Q30/$E30)*100)</f>
        <v>21.961395020115255</v>
      </c>
      <c r="V30" s="147"/>
      <c r="W30" s="148"/>
    </row>
    <row r="31" spans="1:23" ht="12.75" customHeight="1">
      <c r="A31" s="152" t="s">
        <v>39</v>
      </c>
      <c r="B31" s="153">
        <f>B30</f>
        <v>36788000</v>
      </c>
      <c r="C31" s="153">
        <f>C30</f>
        <v>0</v>
      </c>
      <c r="D31" s="153"/>
      <c r="E31" s="153">
        <f>$B31+$C31+$D31</f>
        <v>36788000</v>
      </c>
      <c r="F31" s="154">
        <f aca="true" t="shared" si="13" ref="F31:O31">F30</f>
        <v>9198000</v>
      </c>
      <c r="G31" s="155">
        <f t="shared" si="13"/>
        <v>9198000</v>
      </c>
      <c r="H31" s="154">
        <f t="shared" si="13"/>
        <v>2508000</v>
      </c>
      <c r="I31" s="155">
        <f t="shared" si="13"/>
        <v>8079158</v>
      </c>
      <c r="J31" s="154">
        <f t="shared" si="13"/>
        <v>0</v>
      </c>
      <c r="K31" s="155">
        <f t="shared" si="13"/>
        <v>0</v>
      </c>
      <c r="L31" s="154">
        <f t="shared" si="13"/>
        <v>0</v>
      </c>
      <c r="M31" s="155">
        <f t="shared" si="13"/>
        <v>0</v>
      </c>
      <c r="N31" s="154">
        <f t="shared" si="13"/>
        <v>0</v>
      </c>
      <c r="O31" s="155">
        <f t="shared" si="13"/>
        <v>0</v>
      </c>
      <c r="P31" s="154">
        <f>$H31+$J31+$L31+$N31</f>
        <v>2508000</v>
      </c>
      <c r="Q31" s="155">
        <f>$I31+$K31+$M31+$O31</f>
        <v>8079158</v>
      </c>
      <c r="R31" s="156">
        <f>IF($H31=0,0,(($H31-$H31)/$H31)*100)</f>
        <v>0</v>
      </c>
      <c r="S31" s="157">
        <f>IF($I31=0,0,(($I31-$I31)/$I31)*100)</f>
        <v>0</v>
      </c>
      <c r="T31" s="156">
        <f>IF($E31=0,0,($P31/$E31)*100)</f>
        <v>6.817440469718386</v>
      </c>
      <c r="U31" s="158">
        <f>IF($E31=0,0,($Q31/$E31)*100)</f>
        <v>21.961395020115255</v>
      </c>
      <c r="V31" s="154">
        <f>V30</f>
        <v>0</v>
      </c>
      <c r="W31" s="155">
        <f>W30</f>
        <v>0</v>
      </c>
    </row>
    <row r="32" spans="1:23" ht="12.75" customHeight="1">
      <c r="A32" s="138" t="s">
        <v>53</v>
      </c>
      <c r="B32" s="159"/>
      <c r="C32" s="159"/>
      <c r="D32" s="159"/>
      <c r="E32" s="159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42"/>
      <c r="S32" s="143"/>
      <c r="T32" s="142"/>
      <c r="U32" s="144"/>
      <c r="V32" s="160"/>
      <c r="W32" s="161"/>
    </row>
    <row r="33" spans="1:23" ht="12.75" customHeight="1">
      <c r="A33" s="145" t="s">
        <v>54</v>
      </c>
      <c r="B33" s="146">
        <v>62500000</v>
      </c>
      <c r="C33" s="146">
        <v>0</v>
      </c>
      <c r="D33" s="146"/>
      <c r="E33" s="146">
        <f aca="true" t="shared" si="14" ref="E33:E38">$B33+$C33+$D33</f>
        <v>62500000</v>
      </c>
      <c r="F33" s="147">
        <v>18200000</v>
      </c>
      <c r="G33" s="148">
        <v>18200000</v>
      </c>
      <c r="H33" s="147">
        <v>11576000</v>
      </c>
      <c r="I33" s="148">
        <v>8146282</v>
      </c>
      <c r="J33" s="147"/>
      <c r="K33" s="148"/>
      <c r="L33" s="147"/>
      <c r="M33" s="148"/>
      <c r="N33" s="147"/>
      <c r="O33" s="148"/>
      <c r="P33" s="147">
        <f aca="true" t="shared" si="15" ref="P33:P38">$H33+$J33+$L33+$N33</f>
        <v>11576000</v>
      </c>
      <c r="Q33" s="148">
        <f aca="true" t="shared" si="16" ref="Q33:Q38">$I33+$K33+$M33+$O33</f>
        <v>8146282</v>
      </c>
      <c r="R33" s="149">
        <f aca="true" t="shared" si="17" ref="R33:R38">IF($H33=0,0,(($H33-$H33)/$H33)*100)</f>
        <v>0</v>
      </c>
      <c r="S33" s="150">
        <f aca="true" t="shared" si="18" ref="S33:S38">IF($I33=0,0,(($I33-$I33)/$I33)*100)</f>
        <v>0</v>
      </c>
      <c r="T33" s="149">
        <f>IF($E33=0,0,($P33/$E33)*100)</f>
        <v>18.5216</v>
      </c>
      <c r="U33" s="151">
        <f>IF($E33=0,0,($Q33/$E33)*100)</f>
        <v>13.034051199999999</v>
      </c>
      <c r="V33" s="147"/>
      <c r="W33" s="148"/>
    </row>
    <row r="34" spans="1:23" ht="12.75" customHeight="1">
      <c r="A34" s="145" t="s">
        <v>55</v>
      </c>
      <c r="B34" s="146">
        <v>102619000</v>
      </c>
      <c r="C34" s="146">
        <v>0</v>
      </c>
      <c r="D34" s="146"/>
      <c r="E34" s="146">
        <f t="shared" si="14"/>
        <v>102619000</v>
      </c>
      <c r="F34" s="147">
        <v>76963000</v>
      </c>
      <c r="G34" s="148">
        <v>0</v>
      </c>
      <c r="H34" s="147">
        <v>0</v>
      </c>
      <c r="I34" s="148">
        <v>0</v>
      </c>
      <c r="J34" s="147"/>
      <c r="K34" s="148"/>
      <c r="L34" s="147"/>
      <c r="M34" s="148"/>
      <c r="N34" s="147"/>
      <c r="O34" s="148"/>
      <c r="P34" s="147">
        <f t="shared" si="15"/>
        <v>0</v>
      </c>
      <c r="Q34" s="148">
        <f t="shared" si="16"/>
        <v>0</v>
      </c>
      <c r="R34" s="149">
        <f t="shared" si="17"/>
        <v>0</v>
      </c>
      <c r="S34" s="150">
        <f t="shared" si="18"/>
        <v>0</v>
      </c>
      <c r="T34" s="149">
        <f>IF($E34=0,0,($P34/$E34)*100)</f>
        <v>0</v>
      </c>
      <c r="U34" s="151">
        <f>IF($E34=0,0,($Q34/$E34)*100)</f>
        <v>0</v>
      </c>
      <c r="V34" s="147"/>
      <c r="W34" s="148"/>
    </row>
    <row r="35" spans="1:23" ht="12.75" customHeight="1">
      <c r="A35" s="145" t="s">
        <v>56</v>
      </c>
      <c r="B35" s="146">
        <v>0</v>
      </c>
      <c r="C35" s="146">
        <v>0</v>
      </c>
      <c r="D35" s="146"/>
      <c r="E35" s="146">
        <f t="shared" si="14"/>
        <v>0</v>
      </c>
      <c r="F35" s="147">
        <v>0</v>
      </c>
      <c r="G35" s="148">
        <v>0</v>
      </c>
      <c r="H35" s="147">
        <v>0</v>
      </c>
      <c r="I35" s="148">
        <v>0</v>
      </c>
      <c r="J35" s="147"/>
      <c r="K35" s="148"/>
      <c r="L35" s="147"/>
      <c r="M35" s="148"/>
      <c r="N35" s="147"/>
      <c r="O35" s="148"/>
      <c r="P35" s="147">
        <f t="shared" si="15"/>
        <v>0</v>
      </c>
      <c r="Q35" s="148">
        <f t="shared" si="16"/>
        <v>0</v>
      </c>
      <c r="R35" s="149">
        <f t="shared" si="17"/>
        <v>0</v>
      </c>
      <c r="S35" s="150">
        <f t="shared" si="18"/>
        <v>0</v>
      </c>
      <c r="T35" s="149">
        <f>IF($E35=0,0,($P35/$E35)*100)</f>
        <v>0</v>
      </c>
      <c r="U35" s="151">
        <f>IF($E35=0,0,($Q35/$E35)*100)</f>
        <v>0</v>
      </c>
      <c r="V35" s="147"/>
      <c r="W35" s="148"/>
    </row>
    <row r="36" spans="1:23" ht="12.75" customHeight="1">
      <c r="A36" s="145" t="s">
        <v>57</v>
      </c>
      <c r="B36" s="146">
        <v>18000000</v>
      </c>
      <c r="C36" s="146">
        <v>0</v>
      </c>
      <c r="D36" s="146"/>
      <c r="E36" s="146">
        <f t="shared" si="14"/>
        <v>18000000</v>
      </c>
      <c r="F36" s="147">
        <v>7000000</v>
      </c>
      <c r="G36" s="148">
        <v>0</v>
      </c>
      <c r="H36" s="147">
        <v>0</v>
      </c>
      <c r="I36" s="148">
        <v>2377129</v>
      </c>
      <c r="J36" s="147"/>
      <c r="K36" s="148"/>
      <c r="L36" s="147"/>
      <c r="M36" s="148"/>
      <c r="N36" s="147"/>
      <c r="O36" s="148"/>
      <c r="P36" s="147">
        <f t="shared" si="15"/>
        <v>0</v>
      </c>
      <c r="Q36" s="148">
        <f t="shared" si="16"/>
        <v>2377129</v>
      </c>
      <c r="R36" s="149">
        <f t="shared" si="17"/>
        <v>0</v>
      </c>
      <c r="S36" s="150">
        <f t="shared" si="18"/>
        <v>0</v>
      </c>
      <c r="T36" s="149">
        <f>IF($E36=0,0,($P36/$E36)*100)</f>
        <v>0</v>
      </c>
      <c r="U36" s="151">
        <f>IF($E36=0,0,($Q36/$E36)*100)</f>
        <v>13.206272222222223</v>
      </c>
      <c r="V36" s="147"/>
      <c r="W36" s="148"/>
    </row>
    <row r="37" spans="1:23" ht="12.75" customHeight="1">
      <c r="A37" s="145" t="s">
        <v>58</v>
      </c>
      <c r="B37" s="146">
        <v>0</v>
      </c>
      <c r="C37" s="146">
        <v>0</v>
      </c>
      <c r="D37" s="146"/>
      <c r="E37" s="146">
        <f t="shared" si="14"/>
        <v>0</v>
      </c>
      <c r="F37" s="147">
        <v>0</v>
      </c>
      <c r="G37" s="148">
        <v>0</v>
      </c>
      <c r="H37" s="147">
        <v>0</v>
      </c>
      <c r="I37" s="148">
        <v>0</v>
      </c>
      <c r="J37" s="147"/>
      <c r="K37" s="148"/>
      <c r="L37" s="147"/>
      <c r="M37" s="148"/>
      <c r="N37" s="147"/>
      <c r="O37" s="148"/>
      <c r="P37" s="147">
        <f t="shared" si="15"/>
        <v>0</v>
      </c>
      <c r="Q37" s="148">
        <f t="shared" si="16"/>
        <v>0</v>
      </c>
      <c r="R37" s="149">
        <f t="shared" si="17"/>
        <v>0</v>
      </c>
      <c r="S37" s="150">
        <f t="shared" si="18"/>
        <v>0</v>
      </c>
      <c r="T37" s="149">
        <f>IF($E37=0,0,($P37/$E37)*100)</f>
        <v>0</v>
      </c>
      <c r="U37" s="151">
        <f>IF($E37=0,0,($Q37/$E37)*100)</f>
        <v>0</v>
      </c>
      <c r="V37" s="147"/>
      <c r="W37" s="148"/>
    </row>
    <row r="38" spans="1:23" ht="12.75" customHeight="1">
      <c r="A38" s="152" t="s">
        <v>39</v>
      </c>
      <c r="B38" s="153">
        <f>SUM(B33:B37)</f>
        <v>183119000</v>
      </c>
      <c r="C38" s="153">
        <f>SUM(C33:C37)</f>
        <v>0</v>
      </c>
      <c r="D38" s="153"/>
      <c r="E38" s="153">
        <f t="shared" si="14"/>
        <v>183119000</v>
      </c>
      <c r="F38" s="154">
        <f aca="true" t="shared" si="19" ref="F38:O38">SUM(F33:F37)</f>
        <v>102163000</v>
      </c>
      <c r="G38" s="155">
        <f t="shared" si="19"/>
        <v>18200000</v>
      </c>
      <c r="H38" s="154">
        <f t="shared" si="19"/>
        <v>11576000</v>
      </c>
      <c r="I38" s="155">
        <f t="shared" si="19"/>
        <v>10523411</v>
      </c>
      <c r="J38" s="154">
        <f t="shared" si="19"/>
        <v>0</v>
      </c>
      <c r="K38" s="155">
        <f t="shared" si="19"/>
        <v>0</v>
      </c>
      <c r="L38" s="154">
        <f t="shared" si="19"/>
        <v>0</v>
      </c>
      <c r="M38" s="155">
        <f t="shared" si="19"/>
        <v>0</v>
      </c>
      <c r="N38" s="154">
        <f t="shared" si="19"/>
        <v>0</v>
      </c>
      <c r="O38" s="155">
        <f t="shared" si="19"/>
        <v>0</v>
      </c>
      <c r="P38" s="154">
        <f t="shared" si="15"/>
        <v>11576000</v>
      </c>
      <c r="Q38" s="155">
        <f t="shared" si="16"/>
        <v>10523411</v>
      </c>
      <c r="R38" s="156">
        <f t="shared" si="17"/>
        <v>0</v>
      </c>
      <c r="S38" s="157">
        <f t="shared" si="18"/>
        <v>0</v>
      </c>
      <c r="T38" s="156">
        <f>IF((+$E33+$E36)=0,0,(P38/(+$E33+$E36))*100)</f>
        <v>14.380124223602483</v>
      </c>
      <c r="U38" s="158">
        <f>IF((+$E33+$E36)=0,0,(Q38/(+$E33+$E36))*100)</f>
        <v>13.072560248447203</v>
      </c>
      <c r="V38" s="154">
        <f>SUM(V33:V37)</f>
        <v>0</v>
      </c>
      <c r="W38" s="155">
        <f>SUM(W33:W37)</f>
        <v>0</v>
      </c>
    </row>
    <row r="39" spans="1:23" ht="12.75" customHeight="1">
      <c r="A39" s="138" t="s">
        <v>59</v>
      </c>
      <c r="B39" s="159"/>
      <c r="C39" s="159"/>
      <c r="D39" s="159"/>
      <c r="E39" s="159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42"/>
      <c r="S39" s="143"/>
      <c r="T39" s="142"/>
      <c r="U39" s="144"/>
      <c r="V39" s="160"/>
      <c r="W39" s="161"/>
    </row>
    <row r="40" spans="1:23" ht="12.75" customHeight="1">
      <c r="A40" s="145" t="s">
        <v>60</v>
      </c>
      <c r="B40" s="146">
        <v>0</v>
      </c>
      <c r="C40" s="146">
        <v>0</v>
      </c>
      <c r="D40" s="146"/>
      <c r="E40" s="146">
        <f aca="true" t="shared" si="20" ref="E40:E51">$B40+$C40+$D40</f>
        <v>0</v>
      </c>
      <c r="F40" s="147">
        <v>0</v>
      </c>
      <c r="G40" s="148">
        <v>0</v>
      </c>
      <c r="H40" s="147">
        <v>0</v>
      </c>
      <c r="I40" s="148">
        <v>0</v>
      </c>
      <c r="J40" s="147"/>
      <c r="K40" s="148"/>
      <c r="L40" s="147"/>
      <c r="M40" s="148"/>
      <c r="N40" s="147"/>
      <c r="O40" s="148"/>
      <c r="P40" s="147">
        <f aca="true" t="shared" si="21" ref="P40:P51">$H40+$J40+$L40+$N40</f>
        <v>0</v>
      </c>
      <c r="Q40" s="148">
        <f aca="true" t="shared" si="22" ref="Q40:Q51">$I40+$K40+$M40+$O40</f>
        <v>0</v>
      </c>
      <c r="R40" s="149">
        <f aca="true" t="shared" si="23" ref="R40:R51">IF($H40=0,0,(($H40-$H40)/$H40)*100)</f>
        <v>0</v>
      </c>
      <c r="S40" s="150">
        <f aca="true" t="shared" si="24" ref="S40:S51">IF($I40=0,0,(($I40-$I40)/$I40)*100)</f>
        <v>0</v>
      </c>
      <c r="T40" s="149">
        <f aca="true" t="shared" si="25" ref="T40:T50">IF($E40=0,0,($P40/$E40)*100)</f>
        <v>0</v>
      </c>
      <c r="U40" s="151">
        <f aca="true" t="shared" si="26" ref="U40:U50">IF($E40=0,0,($Q40/$E40)*100)</f>
        <v>0</v>
      </c>
      <c r="V40" s="147"/>
      <c r="W40" s="148"/>
    </row>
    <row r="41" spans="1:23" ht="12.75" customHeight="1">
      <c r="A41" s="145" t="s">
        <v>61</v>
      </c>
      <c r="B41" s="146">
        <v>64494000</v>
      </c>
      <c r="C41" s="146">
        <v>0</v>
      </c>
      <c r="D41" s="146"/>
      <c r="E41" s="146">
        <f t="shared" si="20"/>
        <v>64494000</v>
      </c>
      <c r="F41" s="147">
        <v>0</v>
      </c>
      <c r="G41" s="148">
        <v>0</v>
      </c>
      <c r="H41" s="147">
        <v>0</v>
      </c>
      <c r="I41" s="148">
        <v>143747</v>
      </c>
      <c r="J41" s="147"/>
      <c r="K41" s="148"/>
      <c r="L41" s="147"/>
      <c r="M41" s="148"/>
      <c r="N41" s="147"/>
      <c r="O41" s="148"/>
      <c r="P41" s="147">
        <f t="shared" si="21"/>
        <v>0</v>
      </c>
      <c r="Q41" s="148">
        <f t="shared" si="22"/>
        <v>143747</v>
      </c>
      <c r="R41" s="149">
        <f t="shared" si="23"/>
        <v>0</v>
      </c>
      <c r="S41" s="150">
        <f t="shared" si="24"/>
        <v>0</v>
      </c>
      <c r="T41" s="149">
        <f t="shared" si="25"/>
        <v>0</v>
      </c>
      <c r="U41" s="151">
        <f t="shared" si="26"/>
        <v>0.2228842993146649</v>
      </c>
      <c r="V41" s="147"/>
      <c r="W41" s="148"/>
    </row>
    <row r="42" spans="1:23" ht="12.75" customHeight="1">
      <c r="A42" s="145" t="s">
        <v>62</v>
      </c>
      <c r="B42" s="146">
        <v>164598000</v>
      </c>
      <c r="C42" s="146">
        <v>0</v>
      </c>
      <c r="D42" s="146"/>
      <c r="E42" s="146">
        <f t="shared" si="20"/>
        <v>164598000</v>
      </c>
      <c r="F42" s="147">
        <v>69074000</v>
      </c>
      <c r="G42" s="148">
        <v>0</v>
      </c>
      <c r="H42" s="147">
        <v>0</v>
      </c>
      <c r="I42" s="148">
        <v>0</v>
      </c>
      <c r="J42" s="147"/>
      <c r="K42" s="148"/>
      <c r="L42" s="147"/>
      <c r="M42" s="148"/>
      <c r="N42" s="147"/>
      <c r="O42" s="148"/>
      <c r="P42" s="147">
        <f t="shared" si="21"/>
        <v>0</v>
      </c>
      <c r="Q42" s="148">
        <f t="shared" si="22"/>
        <v>0</v>
      </c>
      <c r="R42" s="149">
        <f t="shared" si="23"/>
        <v>0</v>
      </c>
      <c r="S42" s="150">
        <f t="shared" si="24"/>
        <v>0</v>
      </c>
      <c r="T42" s="149">
        <f t="shared" si="25"/>
        <v>0</v>
      </c>
      <c r="U42" s="151">
        <f t="shared" si="26"/>
        <v>0</v>
      </c>
      <c r="V42" s="147"/>
      <c r="W42" s="148"/>
    </row>
    <row r="43" spans="1:23" ht="12.75" customHeight="1">
      <c r="A43" s="145" t="s">
        <v>63</v>
      </c>
      <c r="B43" s="146">
        <v>0</v>
      </c>
      <c r="C43" s="146">
        <v>0</v>
      </c>
      <c r="D43" s="146"/>
      <c r="E43" s="146">
        <f t="shared" si="20"/>
        <v>0</v>
      </c>
      <c r="F43" s="147">
        <v>0</v>
      </c>
      <c r="G43" s="148">
        <v>0</v>
      </c>
      <c r="H43" s="147">
        <v>0</v>
      </c>
      <c r="I43" s="148">
        <v>0</v>
      </c>
      <c r="J43" s="147"/>
      <c r="K43" s="148"/>
      <c r="L43" s="147"/>
      <c r="M43" s="148"/>
      <c r="N43" s="147"/>
      <c r="O43" s="148"/>
      <c r="P43" s="147">
        <f t="shared" si="21"/>
        <v>0</v>
      </c>
      <c r="Q43" s="148">
        <f t="shared" si="22"/>
        <v>0</v>
      </c>
      <c r="R43" s="149">
        <f t="shared" si="23"/>
        <v>0</v>
      </c>
      <c r="S43" s="150">
        <f t="shared" si="24"/>
        <v>0</v>
      </c>
      <c r="T43" s="149">
        <f t="shared" si="25"/>
        <v>0</v>
      </c>
      <c r="U43" s="151">
        <f t="shared" si="26"/>
        <v>0</v>
      </c>
      <c r="V43" s="147"/>
      <c r="W43" s="148"/>
    </row>
    <row r="44" spans="1:23" ht="12.75" customHeight="1">
      <c r="A44" s="145" t="s">
        <v>64</v>
      </c>
      <c r="B44" s="146">
        <v>0</v>
      </c>
      <c r="C44" s="146">
        <v>0</v>
      </c>
      <c r="D44" s="146"/>
      <c r="E44" s="146">
        <f t="shared" si="20"/>
        <v>0</v>
      </c>
      <c r="F44" s="147">
        <v>0</v>
      </c>
      <c r="G44" s="148">
        <v>0</v>
      </c>
      <c r="H44" s="147">
        <v>0</v>
      </c>
      <c r="I44" s="148">
        <v>0</v>
      </c>
      <c r="J44" s="147"/>
      <c r="K44" s="148"/>
      <c r="L44" s="147"/>
      <c r="M44" s="148"/>
      <c r="N44" s="147"/>
      <c r="O44" s="148"/>
      <c r="P44" s="147">
        <f t="shared" si="21"/>
        <v>0</v>
      </c>
      <c r="Q44" s="148">
        <f t="shared" si="22"/>
        <v>0</v>
      </c>
      <c r="R44" s="149">
        <f t="shared" si="23"/>
        <v>0</v>
      </c>
      <c r="S44" s="150">
        <f t="shared" si="24"/>
        <v>0</v>
      </c>
      <c r="T44" s="149">
        <f t="shared" si="25"/>
        <v>0</v>
      </c>
      <c r="U44" s="151">
        <f t="shared" si="26"/>
        <v>0</v>
      </c>
      <c r="V44" s="147"/>
      <c r="W44" s="148"/>
    </row>
    <row r="45" spans="1:23" ht="12.75" customHeight="1" hidden="1">
      <c r="A45" s="145" t="s">
        <v>65</v>
      </c>
      <c r="B45" s="146">
        <v>0</v>
      </c>
      <c r="C45" s="146">
        <v>0</v>
      </c>
      <c r="D45" s="146"/>
      <c r="E45" s="146">
        <f t="shared" si="20"/>
        <v>0</v>
      </c>
      <c r="F45" s="147">
        <v>0</v>
      </c>
      <c r="G45" s="148">
        <v>0</v>
      </c>
      <c r="H45" s="147">
        <v>0</v>
      </c>
      <c r="I45" s="148">
        <v>0</v>
      </c>
      <c r="J45" s="147"/>
      <c r="K45" s="148"/>
      <c r="L45" s="147"/>
      <c r="M45" s="148"/>
      <c r="N45" s="147"/>
      <c r="O45" s="148"/>
      <c r="P45" s="147">
        <f t="shared" si="21"/>
        <v>0</v>
      </c>
      <c r="Q45" s="148">
        <f t="shared" si="22"/>
        <v>0</v>
      </c>
      <c r="R45" s="149">
        <f t="shared" si="23"/>
        <v>0</v>
      </c>
      <c r="S45" s="150">
        <f t="shared" si="24"/>
        <v>0</v>
      </c>
      <c r="T45" s="149">
        <f t="shared" si="25"/>
        <v>0</v>
      </c>
      <c r="U45" s="151">
        <f t="shared" si="26"/>
        <v>0</v>
      </c>
      <c r="V45" s="147"/>
      <c r="W45" s="148"/>
    </row>
    <row r="46" spans="1:23" ht="12.75" customHeight="1">
      <c r="A46" s="145" t="s">
        <v>66</v>
      </c>
      <c r="B46" s="146">
        <v>0</v>
      </c>
      <c r="C46" s="146">
        <v>0</v>
      </c>
      <c r="D46" s="146"/>
      <c r="E46" s="146">
        <f t="shared" si="20"/>
        <v>0</v>
      </c>
      <c r="F46" s="147">
        <v>0</v>
      </c>
      <c r="G46" s="148">
        <v>0</v>
      </c>
      <c r="H46" s="147">
        <v>0</v>
      </c>
      <c r="I46" s="148">
        <v>0</v>
      </c>
      <c r="J46" s="147"/>
      <c r="K46" s="148"/>
      <c r="L46" s="147"/>
      <c r="M46" s="148"/>
      <c r="N46" s="147"/>
      <c r="O46" s="148"/>
      <c r="P46" s="147">
        <f t="shared" si="21"/>
        <v>0</v>
      </c>
      <c r="Q46" s="148">
        <f t="shared" si="22"/>
        <v>0</v>
      </c>
      <c r="R46" s="149">
        <f t="shared" si="23"/>
        <v>0</v>
      </c>
      <c r="S46" s="150">
        <f t="shared" si="24"/>
        <v>0</v>
      </c>
      <c r="T46" s="149">
        <f t="shared" si="25"/>
        <v>0</v>
      </c>
      <c r="U46" s="151">
        <f t="shared" si="26"/>
        <v>0</v>
      </c>
      <c r="V46" s="147"/>
      <c r="W46" s="148"/>
    </row>
    <row r="47" spans="1:23" ht="12.75" customHeight="1">
      <c r="A47" s="145" t="s">
        <v>67</v>
      </c>
      <c r="B47" s="146">
        <v>0</v>
      </c>
      <c r="C47" s="146">
        <v>0</v>
      </c>
      <c r="D47" s="146"/>
      <c r="E47" s="146">
        <f t="shared" si="20"/>
        <v>0</v>
      </c>
      <c r="F47" s="147">
        <v>0</v>
      </c>
      <c r="G47" s="148">
        <v>0</v>
      </c>
      <c r="H47" s="147">
        <v>0</v>
      </c>
      <c r="I47" s="148">
        <v>0</v>
      </c>
      <c r="J47" s="147"/>
      <c r="K47" s="148"/>
      <c r="L47" s="147"/>
      <c r="M47" s="148"/>
      <c r="N47" s="147"/>
      <c r="O47" s="148"/>
      <c r="P47" s="147">
        <f t="shared" si="21"/>
        <v>0</v>
      </c>
      <c r="Q47" s="148">
        <f t="shared" si="22"/>
        <v>0</v>
      </c>
      <c r="R47" s="149">
        <f t="shared" si="23"/>
        <v>0</v>
      </c>
      <c r="S47" s="150">
        <f t="shared" si="24"/>
        <v>0</v>
      </c>
      <c r="T47" s="149">
        <f t="shared" si="25"/>
        <v>0</v>
      </c>
      <c r="U47" s="151">
        <f t="shared" si="26"/>
        <v>0</v>
      </c>
      <c r="V47" s="147"/>
      <c r="W47" s="148"/>
    </row>
    <row r="48" spans="1:23" ht="12.75" customHeight="1">
      <c r="A48" s="145" t="s">
        <v>68</v>
      </c>
      <c r="B48" s="146">
        <v>0</v>
      </c>
      <c r="C48" s="146">
        <v>0</v>
      </c>
      <c r="D48" s="146"/>
      <c r="E48" s="146">
        <f t="shared" si="20"/>
        <v>0</v>
      </c>
      <c r="F48" s="147">
        <v>0</v>
      </c>
      <c r="G48" s="148">
        <v>0</v>
      </c>
      <c r="H48" s="147">
        <v>0</v>
      </c>
      <c r="I48" s="148">
        <v>0</v>
      </c>
      <c r="J48" s="147"/>
      <c r="K48" s="148"/>
      <c r="L48" s="147"/>
      <c r="M48" s="148"/>
      <c r="N48" s="147"/>
      <c r="O48" s="148"/>
      <c r="P48" s="147">
        <f t="shared" si="21"/>
        <v>0</v>
      </c>
      <c r="Q48" s="148">
        <f t="shared" si="22"/>
        <v>0</v>
      </c>
      <c r="R48" s="149">
        <f t="shared" si="23"/>
        <v>0</v>
      </c>
      <c r="S48" s="150">
        <f t="shared" si="24"/>
        <v>0</v>
      </c>
      <c r="T48" s="149">
        <f t="shared" si="25"/>
        <v>0</v>
      </c>
      <c r="U48" s="151">
        <f t="shared" si="26"/>
        <v>0</v>
      </c>
      <c r="V48" s="147"/>
      <c r="W48" s="148"/>
    </row>
    <row r="49" spans="1:23" ht="12.75" customHeight="1">
      <c r="A49" s="145" t="s">
        <v>69</v>
      </c>
      <c r="B49" s="146">
        <v>140984000</v>
      </c>
      <c r="C49" s="146">
        <v>0</v>
      </c>
      <c r="D49" s="146"/>
      <c r="E49" s="146">
        <f t="shared" si="20"/>
        <v>140984000</v>
      </c>
      <c r="F49" s="147">
        <v>35246000</v>
      </c>
      <c r="G49" s="148">
        <v>35246000</v>
      </c>
      <c r="H49" s="147">
        <v>16337000</v>
      </c>
      <c r="I49" s="148">
        <v>21182474</v>
      </c>
      <c r="J49" s="147"/>
      <c r="K49" s="148"/>
      <c r="L49" s="147"/>
      <c r="M49" s="148"/>
      <c r="N49" s="147"/>
      <c r="O49" s="148"/>
      <c r="P49" s="147">
        <f t="shared" si="21"/>
        <v>16337000</v>
      </c>
      <c r="Q49" s="148">
        <f t="shared" si="22"/>
        <v>21182474</v>
      </c>
      <c r="R49" s="149">
        <f t="shared" si="23"/>
        <v>0</v>
      </c>
      <c r="S49" s="150">
        <f t="shared" si="24"/>
        <v>0</v>
      </c>
      <c r="T49" s="149">
        <f t="shared" si="25"/>
        <v>11.5878397548658</v>
      </c>
      <c r="U49" s="151">
        <f t="shared" si="26"/>
        <v>15.024736140271235</v>
      </c>
      <c r="V49" s="147"/>
      <c r="W49" s="148"/>
    </row>
    <row r="50" spans="1:23" ht="12.75" customHeight="1">
      <c r="A50" s="145" t="s">
        <v>70</v>
      </c>
      <c r="B50" s="146">
        <v>0</v>
      </c>
      <c r="C50" s="146">
        <v>0</v>
      </c>
      <c r="D50" s="146"/>
      <c r="E50" s="146">
        <f t="shared" si="20"/>
        <v>0</v>
      </c>
      <c r="F50" s="147">
        <v>0</v>
      </c>
      <c r="G50" s="148">
        <v>0</v>
      </c>
      <c r="H50" s="147">
        <v>0</v>
      </c>
      <c r="I50" s="148">
        <v>0</v>
      </c>
      <c r="J50" s="147"/>
      <c r="K50" s="148"/>
      <c r="L50" s="147"/>
      <c r="M50" s="148"/>
      <c r="N50" s="147"/>
      <c r="O50" s="148"/>
      <c r="P50" s="147">
        <f t="shared" si="21"/>
        <v>0</v>
      </c>
      <c r="Q50" s="148">
        <f t="shared" si="22"/>
        <v>0</v>
      </c>
      <c r="R50" s="149">
        <f t="shared" si="23"/>
        <v>0</v>
      </c>
      <c r="S50" s="150">
        <f t="shared" si="24"/>
        <v>0</v>
      </c>
      <c r="T50" s="149">
        <f t="shared" si="25"/>
        <v>0</v>
      </c>
      <c r="U50" s="151">
        <f t="shared" si="26"/>
        <v>0</v>
      </c>
      <c r="V50" s="147"/>
      <c r="W50" s="148"/>
    </row>
    <row r="51" spans="1:23" ht="12.75" customHeight="1">
      <c r="A51" s="152" t="s">
        <v>39</v>
      </c>
      <c r="B51" s="153">
        <f>SUM(B40:B50)</f>
        <v>370076000</v>
      </c>
      <c r="C51" s="153">
        <f>SUM(C40:C50)</f>
        <v>0</v>
      </c>
      <c r="D51" s="153"/>
      <c r="E51" s="153">
        <f t="shared" si="20"/>
        <v>370076000</v>
      </c>
      <c r="F51" s="154">
        <f aca="true" t="shared" si="27" ref="F51:O51">SUM(F40:F50)</f>
        <v>104320000</v>
      </c>
      <c r="G51" s="155">
        <f t="shared" si="27"/>
        <v>35246000</v>
      </c>
      <c r="H51" s="154">
        <f t="shared" si="27"/>
        <v>16337000</v>
      </c>
      <c r="I51" s="155">
        <f t="shared" si="27"/>
        <v>21326221</v>
      </c>
      <c r="J51" s="154">
        <f t="shared" si="27"/>
        <v>0</v>
      </c>
      <c r="K51" s="155">
        <f t="shared" si="27"/>
        <v>0</v>
      </c>
      <c r="L51" s="154">
        <f t="shared" si="27"/>
        <v>0</v>
      </c>
      <c r="M51" s="155">
        <f t="shared" si="27"/>
        <v>0</v>
      </c>
      <c r="N51" s="154">
        <f t="shared" si="27"/>
        <v>0</v>
      </c>
      <c r="O51" s="155">
        <f t="shared" si="27"/>
        <v>0</v>
      </c>
      <c r="P51" s="154">
        <f t="shared" si="21"/>
        <v>16337000</v>
      </c>
      <c r="Q51" s="155">
        <f t="shared" si="22"/>
        <v>21326221</v>
      </c>
      <c r="R51" s="156">
        <f t="shared" si="23"/>
        <v>0</v>
      </c>
      <c r="S51" s="157">
        <f t="shared" si="24"/>
        <v>0</v>
      </c>
      <c r="T51" s="156">
        <f>IF((+$E41+$E43+$E45+$E46+$E49)=0,0,(P51/(+$E41+$E43+$E45+$E46+$E49))*100)</f>
        <v>7.950729518488597</v>
      </c>
      <c r="U51" s="158">
        <f>IF((+$E41+$E43+$E45+$E46+$E49)=0,0,(Q51/(+$E41+$E43+$E45+$E46+$E49))*100)</f>
        <v>10.378834230428561</v>
      </c>
      <c r="V51" s="154">
        <f>SUM(V40:V50)</f>
        <v>0</v>
      </c>
      <c r="W51" s="155">
        <f>SUM(W40:W50)</f>
        <v>0</v>
      </c>
    </row>
    <row r="52" spans="1:23" ht="12.75" customHeight="1">
      <c r="A52" s="138" t="s">
        <v>71</v>
      </c>
      <c r="B52" s="159"/>
      <c r="C52" s="159"/>
      <c r="D52" s="159"/>
      <c r="E52" s="159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42"/>
      <c r="S52" s="143"/>
      <c r="T52" s="142"/>
      <c r="U52" s="144"/>
      <c r="V52" s="160"/>
      <c r="W52" s="161"/>
    </row>
    <row r="53" spans="1:23" ht="12.75" customHeight="1">
      <c r="A53" s="34" t="s">
        <v>72</v>
      </c>
      <c r="B53" s="146">
        <v>0</v>
      </c>
      <c r="C53" s="146">
        <v>0</v>
      </c>
      <c r="D53" s="146"/>
      <c r="E53" s="146">
        <f>$B53+$C53+$D53</f>
        <v>0</v>
      </c>
      <c r="F53" s="147">
        <v>0</v>
      </c>
      <c r="G53" s="148">
        <v>0</v>
      </c>
      <c r="H53" s="147">
        <v>0</v>
      </c>
      <c r="I53" s="148">
        <v>0</v>
      </c>
      <c r="J53" s="147"/>
      <c r="K53" s="148"/>
      <c r="L53" s="147"/>
      <c r="M53" s="148"/>
      <c r="N53" s="147"/>
      <c r="O53" s="148"/>
      <c r="P53" s="147">
        <f>$H53+$J53+$L53+$N53</f>
        <v>0</v>
      </c>
      <c r="Q53" s="148">
        <f>$I53+$K53+$M53+$O53</f>
        <v>0</v>
      </c>
      <c r="R53" s="149">
        <f>IF($H53=0,0,(($H53-$H53)/$H53)*100)</f>
        <v>0</v>
      </c>
      <c r="S53" s="150">
        <f>IF($I53=0,0,(($I53-$I53)/$I53)*100)</f>
        <v>0</v>
      </c>
      <c r="T53" s="149">
        <f>IF($E53=0,0,($P53/$E53)*100)</f>
        <v>0</v>
      </c>
      <c r="U53" s="151">
        <f>IF($E53=0,0,($Q53/$E53)*100)</f>
        <v>0</v>
      </c>
      <c r="V53" s="147"/>
      <c r="W53" s="148"/>
    </row>
    <row r="54" spans="1:23" ht="12.75" customHeight="1">
      <c r="A54" s="34" t="s">
        <v>73</v>
      </c>
      <c r="B54" s="146">
        <v>0</v>
      </c>
      <c r="C54" s="146">
        <v>0</v>
      </c>
      <c r="D54" s="146"/>
      <c r="E54" s="146">
        <f>$B54+$C54+$D54</f>
        <v>0</v>
      </c>
      <c r="F54" s="147">
        <v>0</v>
      </c>
      <c r="G54" s="148">
        <v>0</v>
      </c>
      <c r="H54" s="147">
        <v>0</v>
      </c>
      <c r="I54" s="148">
        <v>0</v>
      </c>
      <c r="J54" s="147"/>
      <c r="K54" s="148"/>
      <c r="L54" s="147"/>
      <c r="M54" s="148"/>
      <c r="N54" s="147"/>
      <c r="O54" s="148"/>
      <c r="P54" s="147">
        <f>$H54+$J54+$L54+$N54</f>
        <v>0</v>
      </c>
      <c r="Q54" s="148">
        <f>$I54+$K54+$M54+$O54</f>
        <v>0</v>
      </c>
      <c r="R54" s="149">
        <f>IF($H54=0,0,(($H54-$H54)/$H54)*100)</f>
        <v>0</v>
      </c>
      <c r="S54" s="150">
        <f>IF($I54=0,0,(($I54-$I54)/$I54)*100)</f>
        <v>0</v>
      </c>
      <c r="T54" s="149">
        <f>IF($E54=0,0,($P54/$E54)*100)</f>
        <v>0</v>
      </c>
      <c r="U54" s="151">
        <f>IF($E54=0,0,($Q54/$E54)*100)</f>
        <v>0</v>
      </c>
      <c r="V54" s="147"/>
      <c r="W54" s="148"/>
    </row>
    <row r="55" spans="1:23" ht="12.75" customHeight="1" hidden="1">
      <c r="A55" s="34" t="s">
        <v>74</v>
      </c>
      <c r="B55" s="146">
        <v>0</v>
      </c>
      <c r="C55" s="146">
        <v>0</v>
      </c>
      <c r="D55" s="146"/>
      <c r="E55" s="146">
        <f>$B55+$C55+$D55</f>
        <v>0</v>
      </c>
      <c r="F55" s="147">
        <v>0</v>
      </c>
      <c r="G55" s="148">
        <v>0</v>
      </c>
      <c r="H55" s="147">
        <v>0</v>
      </c>
      <c r="I55" s="148">
        <v>0</v>
      </c>
      <c r="J55" s="147"/>
      <c r="K55" s="148"/>
      <c r="L55" s="147"/>
      <c r="M55" s="148"/>
      <c r="N55" s="147"/>
      <c r="O55" s="148"/>
      <c r="P55" s="147">
        <f>$H55+$J55+$L55+$N55</f>
        <v>0</v>
      </c>
      <c r="Q55" s="148">
        <f>$I55+$K55+$M55+$O55</f>
        <v>0</v>
      </c>
      <c r="R55" s="149">
        <f>IF($H55=0,0,(($H55-$H55)/$H55)*100)</f>
        <v>0</v>
      </c>
      <c r="S55" s="150">
        <f>IF($I55=0,0,(($I55-$I55)/$I55)*100)</f>
        <v>0</v>
      </c>
      <c r="T55" s="149">
        <f>IF($E55=0,0,($P55/$E55)*100)</f>
        <v>0</v>
      </c>
      <c r="U55" s="151">
        <f>IF($E55=0,0,($Q55/$E55)*100)</f>
        <v>0</v>
      </c>
      <c r="V55" s="147"/>
      <c r="W55" s="148"/>
    </row>
    <row r="56" spans="1:23" ht="12.75" customHeight="1" hidden="1">
      <c r="A56" s="145" t="s">
        <v>75</v>
      </c>
      <c r="B56" s="146">
        <v>0</v>
      </c>
      <c r="C56" s="146">
        <v>0</v>
      </c>
      <c r="D56" s="146"/>
      <c r="E56" s="146">
        <f>$B56+$C56+$D56</f>
        <v>0</v>
      </c>
      <c r="F56" s="147">
        <v>0</v>
      </c>
      <c r="G56" s="148">
        <v>0</v>
      </c>
      <c r="H56" s="147">
        <v>0</v>
      </c>
      <c r="I56" s="148">
        <v>0</v>
      </c>
      <c r="J56" s="147"/>
      <c r="K56" s="148"/>
      <c r="L56" s="147"/>
      <c r="M56" s="148"/>
      <c r="N56" s="147"/>
      <c r="O56" s="148"/>
      <c r="P56" s="147">
        <f>$H56+$J56+$L56+$N56</f>
        <v>0</v>
      </c>
      <c r="Q56" s="148">
        <f>$I56+$K56+$M56+$O56</f>
        <v>0</v>
      </c>
      <c r="R56" s="149">
        <f>IF($H56=0,0,(($H56-$H56)/$H56)*100)</f>
        <v>0</v>
      </c>
      <c r="S56" s="150">
        <f>IF($I56=0,0,(($I56-$I56)/$I56)*100)</f>
        <v>0</v>
      </c>
      <c r="T56" s="149">
        <f>IF($E56=0,0,($P56/$E56)*100)</f>
        <v>0</v>
      </c>
      <c r="U56" s="151">
        <f>IF($E56=0,0,($Q56/$E56)*100)</f>
        <v>0</v>
      </c>
      <c r="V56" s="147"/>
      <c r="W56" s="148"/>
    </row>
    <row r="57" spans="1:23" ht="12.75" customHeight="1">
      <c r="A57" s="162" t="s">
        <v>39</v>
      </c>
      <c r="B57" s="163">
        <f>SUM(B53:B56)</f>
        <v>0</v>
      </c>
      <c r="C57" s="163">
        <f>SUM(C53:C56)</f>
        <v>0</v>
      </c>
      <c r="D57" s="163"/>
      <c r="E57" s="163">
        <f>$B57+$C57+$D57</f>
        <v>0</v>
      </c>
      <c r="F57" s="164">
        <f aca="true" t="shared" si="28" ref="F57:O57">SUM(F53:F56)</f>
        <v>0</v>
      </c>
      <c r="G57" s="165">
        <f t="shared" si="28"/>
        <v>0</v>
      </c>
      <c r="H57" s="164">
        <f t="shared" si="28"/>
        <v>0</v>
      </c>
      <c r="I57" s="165">
        <f t="shared" si="28"/>
        <v>0</v>
      </c>
      <c r="J57" s="164">
        <f t="shared" si="28"/>
        <v>0</v>
      </c>
      <c r="K57" s="165">
        <f t="shared" si="28"/>
        <v>0</v>
      </c>
      <c r="L57" s="164">
        <f t="shared" si="28"/>
        <v>0</v>
      </c>
      <c r="M57" s="165">
        <f t="shared" si="28"/>
        <v>0</v>
      </c>
      <c r="N57" s="164">
        <f t="shared" si="28"/>
        <v>0</v>
      </c>
      <c r="O57" s="165">
        <f t="shared" si="28"/>
        <v>0</v>
      </c>
      <c r="P57" s="164">
        <f>$H57+$J57+$L57+$N57</f>
        <v>0</v>
      </c>
      <c r="Q57" s="165">
        <f>$I57+$K57+$M57+$O57</f>
        <v>0</v>
      </c>
      <c r="R57" s="166">
        <f>IF($H57=0,0,(($H57-$H57)/$H57)*100)</f>
        <v>0</v>
      </c>
      <c r="S57" s="167">
        <f>IF($I57=0,0,(($I57-$I57)/$I57)*100)</f>
        <v>0</v>
      </c>
      <c r="T57" s="166">
        <f>IF($E57=0,0,($P57/$E57)*100)</f>
        <v>0</v>
      </c>
      <c r="U57" s="168">
        <f>IF($E57=0,0,($Q57/$E57)*100)</f>
        <v>0</v>
      </c>
      <c r="V57" s="164">
        <f>SUM(V53:V56)</f>
        <v>0</v>
      </c>
      <c r="W57" s="165">
        <f>SUM(W53:W56)</f>
        <v>0</v>
      </c>
    </row>
    <row r="58" spans="1:23" ht="12.75" customHeight="1">
      <c r="A58" s="138" t="s">
        <v>76</v>
      </c>
      <c r="B58" s="159"/>
      <c r="C58" s="159"/>
      <c r="D58" s="159"/>
      <c r="E58" s="159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42"/>
      <c r="S58" s="143"/>
      <c r="T58" s="142"/>
      <c r="U58" s="144"/>
      <c r="V58" s="160"/>
      <c r="W58" s="161"/>
    </row>
    <row r="59" spans="1:23" ht="12.75" customHeight="1">
      <c r="A59" s="145" t="s">
        <v>77</v>
      </c>
      <c r="B59" s="146">
        <v>0</v>
      </c>
      <c r="C59" s="146">
        <v>0</v>
      </c>
      <c r="D59" s="146"/>
      <c r="E59" s="146">
        <f>$B59+$C59+$D59</f>
        <v>0</v>
      </c>
      <c r="F59" s="147">
        <v>0</v>
      </c>
      <c r="G59" s="148">
        <v>0</v>
      </c>
      <c r="H59" s="147">
        <v>0</v>
      </c>
      <c r="I59" s="148">
        <v>0</v>
      </c>
      <c r="J59" s="147"/>
      <c r="K59" s="148"/>
      <c r="L59" s="147"/>
      <c r="M59" s="148"/>
      <c r="N59" s="147"/>
      <c r="O59" s="148"/>
      <c r="P59" s="147">
        <f>$H59+$J59+$L59+$N59</f>
        <v>0</v>
      </c>
      <c r="Q59" s="148">
        <f>$I59+$K59+$M59+$O59</f>
        <v>0</v>
      </c>
      <c r="R59" s="149">
        <f>IF($H59=0,0,(($H59-$H59)/$H59)*100)</f>
        <v>0</v>
      </c>
      <c r="S59" s="150">
        <f>IF($I59=0,0,(($I59-$I59)/$I59)*100)</f>
        <v>0</v>
      </c>
      <c r="T59" s="149">
        <f>IF($E59=0,0,($P59/$E59)*100)</f>
        <v>0</v>
      </c>
      <c r="U59" s="151">
        <f>IF($E59=0,0,($Q59/$E59)*100)</f>
        <v>0</v>
      </c>
      <c r="V59" s="147"/>
      <c r="W59" s="148"/>
    </row>
    <row r="60" spans="1:23" ht="12.75" customHeight="1">
      <c r="A60" s="145" t="s">
        <v>78</v>
      </c>
      <c r="B60" s="146">
        <v>0</v>
      </c>
      <c r="C60" s="146">
        <v>0</v>
      </c>
      <c r="D60" s="146"/>
      <c r="E60" s="146">
        <f>$B60+$C60+$D60</f>
        <v>0</v>
      </c>
      <c r="F60" s="147">
        <v>0</v>
      </c>
      <c r="G60" s="148">
        <v>0</v>
      </c>
      <c r="H60" s="147">
        <v>0</v>
      </c>
      <c r="I60" s="148">
        <v>0</v>
      </c>
      <c r="J60" s="147"/>
      <c r="K60" s="148"/>
      <c r="L60" s="147"/>
      <c r="M60" s="148"/>
      <c r="N60" s="147"/>
      <c r="O60" s="148"/>
      <c r="P60" s="147">
        <f>$H60+$J60+$L60+$N60</f>
        <v>0</v>
      </c>
      <c r="Q60" s="148">
        <f>$I60+$K60+$M60+$O60</f>
        <v>0</v>
      </c>
      <c r="R60" s="149">
        <f>IF($H60=0,0,(($H60-$H60)/$H60)*100)</f>
        <v>0</v>
      </c>
      <c r="S60" s="150">
        <f>IF($I60=0,0,(($I60-$I60)/$I60)*100)</f>
        <v>0</v>
      </c>
      <c r="T60" s="149">
        <f>IF($E60=0,0,($P60/$E60)*100)</f>
        <v>0</v>
      </c>
      <c r="U60" s="151">
        <f>IF($E60=0,0,($Q60/$E60)*100)</f>
        <v>0</v>
      </c>
      <c r="V60" s="147"/>
      <c r="W60" s="148"/>
    </row>
    <row r="61" spans="1:23" ht="12.75" customHeight="1">
      <c r="A61" s="145" t="s">
        <v>79</v>
      </c>
      <c r="B61" s="146">
        <v>0</v>
      </c>
      <c r="C61" s="146">
        <v>0</v>
      </c>
      <c r="D61" s="146"/>
      <c r="E61" s="146">
        <f>$B61+$C61+$D61</f>
        <v>0</v>
      </c>
      <c r="F61" s="147">
        <v>0</v>
      </c>
      <c r="G61" s="148">
        <v>0</v>
      </c>
      <c r="H61" s="147">
        <v>0</v>
      </c>
      <c r="I61" s="148">
        <v>0</v>
      </c>
      <c r="J61" s="147"/>
      <c r="K61" s="148"/>
      <c r="L61" s="147"/>
      <c r="M61" s="148"/>
      <c r="N61" s="147"/>
      <c r="O61" s="148"/>
      <c r="P61" s="147">
        <f>$H61+$J61+$L61+$N61</f>
        <v>0</v>
      </c>
      <c r="Q61" s="148">
        <f>$I61+$K61+$M61+$O61</f>
        <v>0</v>
      </c>
      <c r="R61" s="149">
        <f>IF($H61=0,0,(($H61-$H61)/$H61)*100)</f>
        <v>0</v>
      </c>
      <c r="S61" s="150">
        <f>IF($I61=0,0,(($I61-$I61)/$I61)*100)</f>
        <v>0</v>
      </c>
      <c r="T61" s="149">
        <f>IF($E61=0,0,($P61/$E61)*100)</f>
        <v>0</v>
      </c>
      <c r="U61" s="151">
        <f>IF($E61=0,0,($Q61/$E61)*100)</f>
        <v>0</v>
      </c>
      <c r="V61" s="147"/>
      <c r="W61" s="148"/>
    </row>
    <row r="62" spans="1:23" ht="12.75" customHeight="1">
      <c r="A62" s="152" t="s">
        <v>39</v>
      </c>
      <c r="B62" s="153">
        <f>SUM(B59:B61)</f>
        <v>0</v>
      </c>
      <c r="C62" s="153">
        <f>SUM(C59:C61)</f>
        <v>0</v>
      </c>
      <c r="D62" s="153"/>
      <c r="E62" s="153">
        <f>$B62+$C62+$D62</f>
        <v>0</v>
      </c>
      <c r="F62" s="154">
        <f aca="true" t="shared" si="29" ref="F62:O62">SUM(F59:F61)</f>
        <v>0</v>
      </c>
      <c r="G62" s="155">
        <f t="shared" si="29"/>
        <v>0</v>
      </c>
      <c r="H62" s="154">
        <f t="shared" si="29"/>
        <v>0</v>
      </c>
      <c r="I62" s="155">
        <f t="shared" si="29"/>
        <v>0</v>
      </c>
      <c r="J62" s="154">
        <f t="shared" si="29"/>
        <v>0</v>
      </c>
      <c r="K62" s="155">
        <f t="shared" si="29"/>
        <v>0</v>
      </c>
      <c r="L62" s="154">
        <f t="shared" si="29"/>
        <v>0</v>
      </c>
      <c r="M62" s="155">
        <f t="shared" si="29"/>
        <v>0</v>
      </c>
      <c r="N62" s="154">
        <f t="shared" si="29"/>
        <v>0</v>
      </c>
      <c r="O62" s="155">
        <f t="shared" si="29"/>
        <v>0</v>
      </c>
      <c r="P62" s="154">
        <f>$H62+$J62+$L62+$N62</f>
        <v>0</v>
      </c>
      <c r="Q62" s="155">
        <f>$I62+$K62+$M62+$O62</f>
        <v>0</v>
      </c>
      <c r="R62" s="156">
        <f>IF($H62=0,0,(($H62-$H62)/$H62)*100)</f>
        <v>0</v>
      </c>
      <c r="S62" s="157">
        <f>IF($I62=0,0,(($I62-$I62)/$I62)*100)</f>
        <v>0</v>
      </c>
      <c r="T62" s="156">
        <f>IF((+$E59+$E61)=0,0,(P62/(+$E59+$E61))*100)</f>
        <v>0</v>
      </c>
      <c r="U62" s="158">
        <f>IF((+$E59+$E61)=0,0,(Q62/(+$E59+$E61))*100)</f>
        <v>0</v>
      </c>
      <c r="V62" s="154">
        <f>SUM(V59:V61)</f>
        <v>0</v>
      </c>
      <c r="W62" s="155">
        <f>SUM(W59:W61)</f>
        <v>0</v>
      </c>
    </row>
    <row r="63" spans="1:23" ht="12.75" customHeight="1">
      <c r="A63" s="169" t="s">
        <v>80</v>
      </c>
      <c r="B63" s="170">
        <f>SUM(B9:B14,B17:B21,B24:B27,B30,B33:B37,B40:B50,B53:B56,B59:B61)</f>
        <v>694127000</v>
      </c>
      <c r="C63" s="170">
        <f>SUM(C9:C14,C17:C21,C24:C27,C30,C33:C37,C40:C50,C53:C56,C59:C61)</f>
        <v>0</v>
      </c>
      <c r="D63" s="170"/>
      <c r="E63" s="170">
        <f>$B63+$C63+$D63</f>
        <v>694127000</v>
      </c>
      <c r="F63" s="171">
        <f aca="true" t="shared" si="30" ref="F63:O63">SUM(F9:F14,F17:F21,F24:F27,F30,F33:F37,F40:F50,F53:F56,F59:F61)</f>
        <v>283669000</v>
      </c>
      <c r="G63" s="172">
        <f t="shared" si="30"/>
        <v>124806000</v>
      </c>
      <c r="H63" s="171">
        <f t="shared" si="30"/>
        <v>44641000</v>
      </c>
      <c r="I63" s="172">
        <f t="shared" si="30"/>
        <v>52696495</v>
      </c>
      <c r="J63" s="171">
        <f t="shared" si="30"/>
        <v>0</v>
      </c>
      <c r="K63" s="172">
        <f t="shared" si="30"/>
        <v>0</v>
      </c>
      <c r="L63" s="171">
        <f t="shared" si="30"/>
        <v>0</v>
      </c>
      <c r="M63" s="172">
        <f t="shared" si="30"/>
        <v>0</v>
      </c>
      <c r="N63" s="171">
        <f t="shared" si="30"/>
        <v>0</v>
      </c>
      <c r="O63" s="172">
        <f t="shared" si="30"/>
        <v>0</v>
      </c>
      <c r="P63" s="171">
        <f>$H63+$J63+$L63+$N63</f>
        <v>44641000</v>
      </c>
      <c r="Q63" s="172">
        <f>$I63+$K63+$M63+$O63</f>
        <v>52696495</v>
      </c>
      <c r="R63" s="173">
        <f>IF($H63=0,0,(($H63-$H63)/$H63)*100)</f>
        <v>0</v>
      </c>
      <c r="S63" s="174">
        <f>IF($I63=0,0,(($I63-$I63)/$I63)*100)</f>
        <v>0</v>
      </c>
      <c r="T63" s="173">
        <f>IF((+$E9+$E10+$E11+$E12+$E13+$E17+$E19+$E20+$E21+$E24+$E25+$E26+$E27+$E30+$E33+$E36+$E41+$E43+$E45+$E46+$E49+$E53+$E54+$E55+$E56+$E59+$E61)=0,0,(P63/(+$E9+$E10+$E11+$E12+$E13+$E17+$E19+$E20+$E21+$E24+$E25+$E26+$E27+$E30+$E33+$E36+$E41+$E43+$E45+$E46+$E49+$E53+$E54+$E55+$E56+$E59+$E61)*100))</f>
        <v>10.637192644679496</v>
      </c>
      <c r="U63" s="173">
        <f>IF((+$E9+$E10+$E11+$E12+$E13+$E17+$E19+$E20+$E21+$E24+$E25+$E26+$E27+$E30+$E33+$E36+$E41+$E43+$E45+$E46+$E49+$E53+$E54+$E55+$E56+$E59+$E61)=0,0,(Q63/(+$E9+$E10+$E11+$E12+$E13+$E17+$E19+$E20+$E21+$E24+$E25+$E26+$E27+$E30+$E33+$E36+$E41+$E43+$E45+$E46+$E49+$E53+$E54+$E55+$E56+$E59+$E61)*100))</f>
        <v>12.556680383826302</v>
      </c>
      <c r="V63" s="171">
        <f>SUM(V9:V14,V17:V21,V24:V27,V30,V33:V37,V40:V50,V53:V56,V59:V61)</f>
        <v>0</v>
      </c>
      <c r="W63" s="172">
        <f>SUM(W9:W14,W17:W21,W24:W27,W30,W33:W37,W40:W50,W53:W56,W59:W61)</f>
        <v>0</v>
      </c>
    </row>
    <row r="64" spans="1:23" ht="12.75" customHeight="1">
      <c r="A64" s="138" t="s">
        <v>40</v>
      </c>
      <c r="B64" s="159"/>
      <c r="C64" s="159"/>
      <c r="D64" s="159"/>
      <c r="E64" s="159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42"/>
      <c r="S64" s="143"/>
      <c r="T64" s="142"/>
      <c r="U64" s="144"/>
      <c r="V64" s="160"/>
      <c r="W64" s="161"/>
    </row>
    <row r="65" spans="1:23" s="49" customFormat="1" ht="12.75" customHeight="1">
      <c r="A65" s="48" t="s">
        <v>81</v>
      </c>
      <c r="B65" s="146">
        <v>463379000</v>
      </c>
      <c r="C65" s="146">
        <v>0</v>
      </c>
      <c r="D65" s="146"/>
      <c r="E65" s="146">
        <f>$B65+$C65+$D65</f>
        <v>463379000</v>
      </c>
      <c r="F65" s="147">
        <v>205708000</v>
      </c>
      <c r="G65" s="148">
        <v>201423000</v>
      </c>
      <c r="H65" s="147">
        <v>96231000</v>
      </c>
      <c r="I65" s="148">
        <v>109776167</v>
      </c>
      <c r="J65" s="147"/>
      <c r="K65" s="148"/>
      <c r="L65" s="147"/>
      <c r="M65" s="148"/>
      <c r="N65" s="147"/>
      <c r="O65" s="148"/>
      <c r="P65" s="147">
        <f>$H65+$J65+$L65+$N65</f>
        <v>96231000</v>
      </c>
      <c r="Q65" s="148">
        <f>$I65+$K65+$M65+$O65</f>
        <v>109776167</v>
      </c>
      <c r="R65" s="149">
        <f>IF($H65=0,0,(($H65-$H65)/$H65)*100)</f>
        <v>0</v>
      </c>
      <c r="S65" s="150">
        <f>IF($I65=0,0,(($I65-$I65)/$I65)*100)</f>
        <v>0</v>
      </c>
      <c r="T65" s="149">
        <f>IF($E65=0,0,($P65/$E65)*100)</f>
        <v>20.767233733078104</v>
      </c>
      <c r="U65" s="151">
        <f>IF($E65=0,0,($Q65/$E65)*100)</f>
        <v>23.690362964225827</v>
      </c>
      <c r="V65" s="147"/>
      <c r="W65" s="148"/>
    </row>
    <row r="66" spans="1:23" ht="12.75" customHeight="1">
      <c r="A66" s="162" t="s">
        <v>39</v>
      </c>
      <c r="B66" s="163">
        <f>B65</f>
        <v>463379000</v>
      </c>
      <c r="C66" s="163">
        <f>C65</f>
        <v>0</v>
      </c>
      <c r="D66" s="163"/>
      <c r="E66" s="163">
        <f>$B66+$C66+$D66</f>
        <v>463379000</v>
      </c>
      <c r="F66" s="164">
        <f aca="true" t="shared" si="31" ref="F66:O66">F65</f>
        <v>205708000</v>
      </c>
      <c r="G66" s="165">
        <f t="shared" si="31"/>
        <v>201423000</v>
      </c>
      <c r="H66" s="164">
        <f t="shared" si="31"/>
        <v>96231000</v>
      </c>
      <c r="I66" s="165">
        <f t="shared" si="31"/>
        <v>109776167</v>
      </c>
      <c r="J66" s="164">
        <f t="shared" si="31"/>
        <v>0</v>
      </c>
      <c r="K66" s="165">
        <f t="shared" si="31"/>
        <v>0</v>
      </c>
      <c r="L66" s="164">
        <f t="shared" si="31"/>
        <v>0</v>
      </c>
      <c r="M66" s="165">
        <f t="shared" si="31"/>
        <v>0</v>
      </c>
      <c r="N66" s="164">
        <f t="shared" si="31"/>
        <v>0</v>
      </c>
      <c r="O66" s="165">
        <f t="shared" si="31"/>
        <v>0</v>
      </c>
      <c r="P66" s="164">
        <f>$H66+$J66+$L66+$N66</f>
        <v>96231000</v>
      </c>
      <c r="Q66" s="165">
        <f>$I66+$K66+$M66+$O66</f>
        <v>109776167</v>
      </c>
      <c r="R66" s="166">
        <f>IF($H66=0,0,(($H66-$H66)/$H66)*100)</f>
        <v>0</v>
      </c>
      <c r="S66" s="167">
        <f>IF($I66=0,0,(($I66-$I66)/$I66)*100)</f>
        <v>0</v>
      </c>
      <c r="T66" s="166">
        <f>IF($E66=0,0,($P66/$E66)*100)</f>
        <v>20.767233733078104</v>
      </c>
      <c r="U66" s="168">
        <f>IF($E66=0,0,($Q66/$E66)*100)</f>
        <v>23.690362964225827</v>
      </c>
      <c r="V66" s="164">
        <f>V65</f>
        <v>0</v>
      </c>
      <c r="W66" s="165">
        <f>W65</f>
        <v>0</v>
      </c>
    </row>
    <row r="67" spans="1:23" ht="12.75" customHeight="1">
      <c r="A67" s="169" t="s">
        <v>80</v>
      </c>
      <c r="B67" s="170">
        <f>B65</f>
        <v>463379000</v>
      </c>
      <c r="C67" s="170">
        <f>C65</f>
        <v>0</v>
      </c>
      <c r="D67" s="170"/>
      <c r="E67" s="170">
        <f>$B67+$C67+$D67</f>
        <v>463379000</v>
      </c>
      <c r="F67" s="171">
        <f aca="true" t="shared" si="32" ref="F67:O67">F65</f>
        <v>205708000</v>
      </c>
      <c r="G67" s="172">
        <f t="shared" si="32"/>
        <v>201423000</v>
      </c>
      <c r="H67" s="171">
        <f t="shared" si="32"/>
        <v>96231000</v>
      </c>
      <c r="I67" s="172">
        <f t="shared" si="32"/>
        <v>109776167</v>
      </c>
      <c r="J67" s="171">
        <f t="shared" si="32"/>
        <v>0</v>
      </c>
      <c r="K67" s="172">
        <f t="shared" si="32"/>
        <v>0</v>
      </c>
      <c r="L67" s="171">
        <f t="shared" si="32"/>
        <v>0</v>
      </c>
      <c r="M67" s="172">
        <f t="shared" si="32"/>
        <v>0</v>
      </c>
      <c r="N67" s="171">
        <f t="shared" si="32"/>
        <v>0</v>
      </c>
      <c r="O67" s="172">
        <f t="shared" si="32"/>
        <v>0</v>
      </c>
      <c r="P67" s="171">
        <f>$H67+$J67+$L67+$N67</f>
        <v>96231000</v>
      </c>
      <c r="Q67" s="172">
        <f>$I67+$K67+$M67+$O67</f>
        <v>109776167</v>
      </c>
      <c r="R67" s="173">
        <f>IF($H67=0,0,(($H67-$H67)/$H67)*100)</f>
        <v>0</v>
      </c>
      <c r="S67" s="174">
        <f>IF($I67=0,0,(($I67-$I67)/$I67)*100)</f>
        <v>0</v>
      </c>
      <c r="T67" s="173">
        <f>IF($E67=0,0,($P67/$E67)*100)</f>
        <v>20.767233733078104</v>
      </c>
      <c r="U67" s="175">
        <f>IF($E67=0,0,($Q67/$E67)*100)</f>
        <v>23.690362964225827</v>
      </c>
      <c r="V67" s="171">
        <f>V65</f>
        <v>0</v>
      </c>
      <c r="W67" s="172">
        <f>W65</f>
        <v>0</v>
      </c>
    </row>
    <row r="68" spans="1:23" ht="12.75" customHeight="1" thickBot="1">
      <c r="A68" s="169" t="s">
        <v>82</v>
      </c>
      <c r="B68" s="170">
        <f>SUM(B9:B14,B17:B21,B24:B27,B30,B33:B37,B40:B50,B53:B56,B59:B61,B65)</f>
        <v>1157506000</v>
      </c>
      <c r="C68" s="170">
        <f>SUM(C9:C14,C17:C21,C24:C27,C30,C33:C37,C40:C50,C53:C56,C59:C61,C65)</f>
        <v>0</v>
      </c>
      <c r="D68" s="170"/>
      <c r="E68" s="170">
        <f>$B68+$C68+$D68</f>
        <v>1157506000</v>
      </c>
      <c r="F68" s="171">
        <f aca="true" t="shared" si="33" ref="F68:O68">SUM(F9:F14,F17:F21,F24:F27,F30,F33:F37,F40:F50,F53:F56,F59:F61,F65)</f>
        <v>489377000</v>
      </c>
      <c r="G68" s="172">
        <f t="shared" si="33"/>
        <v>326229000</v>
      </c>
      <c r="H68" s="171">
        <f t="shared" si="33"/>
        <v>140872000</v>
      </c>
      <c r="I68" s="172">
        <f t="shared" si="33"/>
        <v>162472662</v>
      </c>
      <c r="J68" s="171">
        <f t="shared" si="33"/>
        <v>0</v>
      </c>
      <c r="K68" s="172">
        <f t="shared" si="33"/>
        <v>0</v>
      </c>
      <c r="L68" s="171">
        <f t="shared" si="33"/>
        <v>0</v>
      </c>
      <c r="M68" s="172">
        <f t="shared" si="33"/>
        <v>0</v>
      </c>
      <c r="N68" s="171">
        <f t="shared" si="33"/>
        <v>0</v>
      </c>
      <c r="O68" s="172">
        <f t="shared" si="33"/>
        <v>0</v>
      </c>
      <c r="P68" s="171">
        <f>$H68+$J68+$L68+$N68</f>
        <v>140872000</v>
      </c>
      <c r="Q68" s="172">
        <f>$I68+$K68+$M68+$O68</f>
        <v>162472662</v>
      </c>
      <c r="R68" s="173">
        <f>IF($H68=0,0,(($H68-$H68)/$H68)*100)</f>
        <v>0</v>
      </c>
      <c r="S68" s="174">
        <f>IF($I68=0,0,(($I68-$I68)/$I68)*100)</f>
        <v>0</v>
      </c>
      <c r="T68" s="173">
        <f>IF((+$E9+$E10+$E11+$E12+$E13+$E17+$E19+$E20+$E21+$E24+$E25+$E26+$E27+$E30+$E33+$E36+$E41+$E43+$E45+$E46+$E49+$E53+$E54+$E55+$E56+$E59+$E61+$E65)=0,0,(P68/(+$E9+$E10+$E11+$E12+$E13+$E17+$E19+$E20+$E21+$E24+$E25+$E26+$E27+$E30+$E33+$E36+$E41+$E43+$E45+$E46+$E49+$E53+$E54+$E55+$E56+$E59+$E61+$E65)*100))</f>
        <v>15.952926681222312</v>
      </c>
      <c r="U68" s="175">
        <f>IF((+$E9+$E10+$E11+$E12+$E13+$E17+$E19+$E20+$E21+$E24+$E25+$E26+$E27+$E30+$E33+$E36+$E41+$E43+$E45+$E46+$E49+$E53+$E54+$E55+$E56+$E59+$E61+$E65)=0,0,(Q68/(+$E9+$E10+$E11+$E12+$E13+$E17+$E19+$E20+$E21+$E24+$E25+$E26+$E27+$E30+$E33+$E36+$E41+$E43+$E45+$E46+$E49+$E53+$E54+$E55+$E56+$E59+$E61+$E65)*100))</f>
        <v>18.399074795481106</v>
      </c>
      <c r="V68" s="171">
        <f>SUM(V9:V14,V17:V21,V24:V27,V30,V33:V37,V40:V50,V53:V56,V59:V61,V65)</f>
        <v>0</v>
      </c>
      <c r="W68" s="172">
        <f>SUM(W9:W14,W17:W21,W24:W27,W30,W33:W37,W40:W50,W53:W56,W59:W61,W65)</f>
        <v>0</v>
      </c>
    </row>
    <row r="69" spans="1:23" ht="13.5" thickTop="1">
      <c r="A69" s="51"/>
      <c r="B69" s="52"/>
      <c r="C69" s="53"/>
      <c r="D69" s="53"/>
      <c r="E69" s="54"/>
      <c r="F69" s="52"/>
      <c r="G69" s="53"/>
      <c r="H69" s="53"/>
      <c r="I69" s="54"/>
      <c r="J69" s="53"/>
      <c r="K69" s="54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2"/>
      <c r="W69" s="54"/>
    </row>
    <row r="70" spans="1:23" ht="12.75">
      <c r="A70" s="55"/>
      <c r="B70" s="56"/>
      <c r="C70" s="57"/>
      <c r="D70" s="57"/>
      <c r="E70" s="58"/>
      <c r="F70" s="59" t="s">
        <v>3</v>
      </c>
      <c r="G70" s="60"/>
      <c r="H70" s="59" t="s">
        <v>4</v>
      </c>
      <c r="I70" s="61"/>
      <c r="J70" s="59" t="s">
        <v>5</v>
      </c>
      <c r="K70" s="61"/>
      <c r="L70" s="59" t="s">
        <v>6</v>
      </c>
      <c r="M70" s="59"/>
      <c r="N70" s="62" t="s">
        <v>7</v>
      </c>
      <c r="O70" s="59"/>
      <c r="P70" s="181" t="s">
        <v>8</v>
      </c>
      <c r="Q70" s="182"/>
      <c r="R70" s="183" t="s">
        <v>9</v>
      </c>
      <c r="S70" s="182"/>
      <c r="T70" s="183" t="s">
        <v>10</v>
      </c>
      <c r="U70" s="182"/>
      <c r="V70" s="181"/>
      <c r="W70" s="182"/>
    </row>
    <row r="71" spans="1:23" ht="67.5">
      <c r="A71" s="63" t="s">
        <v>83</v>
      </c>
      <c r="B71" s="64" t="s">
        <v>84</v>
      </c>
      <c r="C71" s="64" t="s">
        <v>85</v>
      </c>
      <c r="D71" s="65" t="s">
        <v>15</v>
      </c>
      <c r="E71" s="64" t="s">
        <v>16</v>
      </c>
      <c r="F71" s="64" t="s">
        <v>17</v>
      </c>
      <c r="G71" s="64" t="s">
        <v>86</v>
      </c>
      <c r="H71" s="64" t="s">
        <v>87</v>
      </c>
      <c r="I71" s="66" t="s">
        <v>20</v>
      </c>
      <c r="J71" s="64" t="s">
        <v>88</v>
      </c>
      <c r="K71" s="66" t="s">
        <v>22</v>
      </c>
      <c r="L71" s="64" t="s">
        <v>89</v>
      </c>
      <c r="M71" s="66" t="s">
        <v>24</v>
      </c>
      <c r="N71" s="64" t="s">
        <v>90</v>
      </c>
      <c r="O71" s="66" t="s">
        <v>26</v>
      </c>
      <c r="P71" s="66" t="s">
        <v>91</v>
      </c>
      <c r="Q71" s="67" t="s">
        <v>28</v>
      </c>
      <c r="R71" s="68" t="s">
        <v>91</v>
      </c>
      <c r="S71" s="69" t="s">
        <v>28</v>
      </c>
      <c r="T71" s="68" t="s">
        <v>92</v>
      </c>
      <c r="U71" s="65" t="s">
        <v>30</v>
      </c>
      <c r="V71" s="64"/>
      <c r="W71" s="66"/>
    </row>
    <row r="72" spans="1:23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1"/>
      <c r="O72" s="72"/>
      <c r="P72" s="71"/>
      <c r="Q72" s="72"/>
      <c r="R72" s="71"/>
      <c r="S72" s="72"/>
      <c r="T72" s="71"/>
      <c r="U72" s="71"/>
      <c r="V72" s="71"/>
      <c r="W72" s="71"/>
    </row>
    <row r="73" spans="1:23" ht="12.75" hidden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74"/>
      <c r="O73" s="75"/>
      <c r="P73" s="74"/>
      <c r="Q73" s="75"/>
      <c r="R73" s="76"/>
      <c r="S73" s="77"/>
      <c r="T73" s="76"/>
      <c r="U73" s="76"/>
      <c r="V73" s="74"/>
      <c r="W73" s="74"/>
    </row>
    <row r="74" spans="1:23" ht="12.75" hidden="1">
      <c r="A74" s="78" t="s">
        <v>93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79"/>
      <c r="O74" s="80"/>
      <c r="P74" s="79"/>
      <c r="Q74" s="80"/>
      <c r="R74" s="81"/>
      <c r="S74" s="82"/>
      <c r="T74" s="81"/>
      <c r="U74" s="81"/>
      <c r="V74" s="79"/>
      <c r="W74" s="79"/>
    </row>
    <row r="75" spans="1:23" ht="12.75" hidden="1">
      <c r="A75" s="83" t="s">
        <v>94</v>
      </c>
      <c r="B75" s="84">
        <f>SUM(B76:B79)</f>
        <v>0</v>
      </c>
      <c r="C75" s="84">
        <f aca="true" t="shared" si="34" ref="C75:I75">SUM(C76:C79)</f>
        <v>0</v>
      </c>
      <c r="D75" s="84">
        <f t="shared" si="34"/>
        <v>0</v>
      </c>
      <c r="E75" s="84">
        <f t="shared" si="34"/>
        <v>0</v>
      </c>
      <c r="F75" s="84">
        <f t="shared" si="34"/>
        <v>0</v>
      </c>
      <c r="G75" s="84">
        <f t="shared" si="34"/>
        <v>0</v>
      </c>
      <c r="H75" s="84">
        <f t="shared" si="34"/>
        <v>0</v>
      </c>
      <c r="I75" s="84">
        <f t="shared" si="34"/>
        <v>0</v>
      </c>
      <c r="J75" s="84">
        <f>SUM(J76:J79)</f>
        <v>0</v>
      </c>
      <c r="K75" s="84">
        <f>SUM(K76:K79)</f>
        <v>0</v>
      </c>
      <c r="L75" s="84">
        <f>SUM(L76:L79)</f>
        <v>0</v>
      </c>
      <c r="M75" s="85">
        <f>SUM(M76:M79)</f>
        <v>0</v>
      </c>
      <c r="N75" s="84"/>
      <c r="O75" s="85"/>
      <c r="P75" s="84"/>
      <c r="Q75" s="85"/>
      <c r="R75" s="86"/>
      <c r="S75" s="87"/>
      <c r="T75" s="86"/>
      <c r="U75" s="86"/>
      <c r="V75" s="84">
        <f>SUM(V76:V79)</f>
        <v>0</v>
      </c>
      <c r="W75" s="84">
        <f>SUM(W76:W79)</f>
        <v>0</v>
      </c>
    </row>
    <row r="76" spans="1:23" ht="12.75" hidden="1">
      <c r="A76" s="55" t="s">
        <v>95</v>
      </c>
      <c r="B76" s="88"/>
      <c r="C76" s="88"/>
      <c r="D76" s="88"/>
      <c r="E76" s="88">
        <f>SUM(B76:D76)</f>
        <v>0</v>
      </c>
      <c r="F76" s="88"/>
      <c r="G76" s="88"/>
      <c r="H76" s="88"/>
      <c r="I76" s="89"/>
      <c r="J76" s="88"/>
      <c r="K76" s="89"/>
      <c r="L76" s="88"/>
      <c r="M76" s="90"/>
      <c r="N76" s="88"/>
      <c r="O76" s="90"/>
      <c r="P76" s="88"/>
      <c r="Q76" s="90"/>
      <c r="R76" s="91"/>
      <c r="S76" s="92"/>
      <c r="T76" s="91"/>
      <c r="U76" s="91"/>
      <c r="V76" s="88"/>
      <c r="W76" s="88"/>
    </row>
    <row r="77" spans="1:23" ht="12.75" hidden="1">
      <c r="A77" s="55" t="s">
        <v>96</v>
      </c>
      <c r="B77" s="88"/>
      <c r="C77" s="88"/>
      <c r="D77" s="88"/>
      <c r="E77" s="88">
        <f>SUM(B77:D77)</f>
        <v>0</v>
      </c>
      <c r="F77" s="88"/>
      <c r="G77" s="88"/>
      <c r="H77" s="88"/>
      <c r="I77" s="89"/>
      <c r="J77" s="88"/>
      <c r="K77" s="89"/>
      <c r="L77" s="88"/>
      <c r="M77" s="90"/>
      <c r="N77" s="88"/>
      <c r="O77" s="90"/>
      <c r="P77" s="88"/>
      <c r="Q77" s="90"/>
      <c r="R77" s="91"/>
      <c r="S77" s="92"/>
      <c r="T77" s="91"/>
      <c r="U77" s="91"/>
      <c r="V77" s="88"/>
      <c r="W77" s="88"/>
    </row>
    <row r="78" spans="1:23" ht="12.75" hidden="1">
      <c r="A78" s="55" t="s">
        <v>97</v>
      </c>
      <c r="B78" s="88"/>
      <c r="C78" s="88"/>
      <c r="D78" s="88"/>
      <c r="E78" s="88">
        <f>SUM(B78:D78)</f>
        <v>0</v>
      </c>
      <c r="F78" s="88"/>
      <c r="G78" s="88"/>
      <c r="H78" s="88"/>
      <c r="I78" s="89"/>
      <c r="J78" s="88"/>
      <c r="K78" s="89"/>
      <c r="L78" s="88"/>
      <c r="M78" s="90"/>
      <c r="N78" s="88"/>
      <c r="O78" s="90"/>
      <c r="P78" s="88"/>
      <c r="Q78" s="90"/>
      <c r="R78" s="91"/>
      <c r="S78" s="92"/>
      <c r="T78" s="91"/>
      <c r="U78" s="91"/>
      <c r="V78" s="88"/>
      <c r="W78" s="88"/>
    </row>
    <row r="79" spans="1:23" ht="12.75" hidden="1">
      <c r="A79" s="55" t="s">
        <v>98</v>
      </c>
      <c r="B79" s="88"/>
      <c r="C79" s="88"/>
      <c r="D79" s="88"/>
      <c r="E79" s="88">
        <f>SUM(B79:D79)</f>
        <v>0</v>
      </c>
      <c r="F79" s="88"/>
      <c r="G79" s="88"/>
      <c r="H79" s="88"/>
      <c r="I79" s="89"/>
      <c r="J79" s="88"/>
      <c r="K79" s="89"/>
      <c r="L79" s="88"/>
      <c r="M79" s="90"/>
      <c r="N79" s="88"/>
      <c r="O79" s="90"/>
      <c r="P79" s="88"/>
      <c r="Q79" s="90"/>
      <c r="R79" s="91"/>
      <c r="S79" s="92"/>
      <c r="T79" s="91"/>
      <c r="U79" s="91"/>
      <c r="V79" s="88"/>
      <c r="W79" s="88"/>
    </row>
    <row r="80" spans="1:23" ht="12.75" hidden="1">
      <c r="A80" s="55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88"/>
      <c r="O80" s="90"/>
      <c r="P80" s="88"/>
      <c r="Q80" s="90"/>
      <c r="R80" s="91"/>
      <c r="S80" s="92"/>
      <c r="T80" s="91"/>
      <c r="U80" s="91"/>
      <c r="V80" s="88"/>
      <c r="W80" s="88"/>
    </row>
    <row r="81" spans="1:23" ht="12.75">
      <c r="A81" s="93" t="s">
        <v>99</v>
      </c>
      <c r="B81" s="94">
        <f aca="true" t="shared" si="35" ref="B81:S81">+B82+B83+B84+B85+B86+B87+B88+B89+B90</f>
        <v>109873000</v>
      </c>
      <c r="C81" s="94">
        <f t="shared" si="35"/>
        <v>0</v>
      </c>
      <c r="D81" s="94">
        <f t="shared" si="35"/>
        <v>0</v>
      </c>
      <c r="E81" s="94">
        <f t="shared" si="35"/>
        <v>109873000</v>
      </c>
      <c r="F81" s="94">
        <f t="shared" si="35"/>
        <v>0</v>
      </c>
      <c r="G81" s="94">
        <f t="shared" si="35"/>
        <v>0</v>
      </c>
      <c r="H81" s="94">
        <f t="shared" si="35"/>
        <v>30881000</v>
      </c>
      <c r="I81" s="94">
        <f t="shared" si="35"/>
        <v>0</v>
      </c>
      <c r="J81" s="94">
        <f t="shared" si="35"/>
        <v>0</v>
      </c>
      <c r="K81" s="94">
        <f t="shared" si="35"/>
        <v>0</v>
      </c>
      <c r="L81" s="94">
        <f t="shared" si="35"/>
        <v>0</v>
      </c>
      <c r="M81" s="94">
        <f t="shared" si="35"/>
        <v>0</v>
      </c>
      <c r="N81" s="94">
        <f t="shared" si="35"/>
        <v>0</v>
      </c>
      <c r="O81" s="94">
        <f t="shared" si="35"/>
        <v>0</v>
      </c>
      <c r="P81" s="94">
        <f t="shared" si="35"/>
        <v>30881000</v>
      </c>
      <c r="Q81" s="95">
        <f t="shared" si="35"/>
        <v>0</v>
      </c>
      <c r="R81" s="96">
        <f t="shared" si="35"/>
        <v>0</v>
      </c>
      <c r="S81" s="96">
        <f t="shared" si="35"/>
        <v>0</v>
      </c>
      <c r="T81" s="97">
        <f>IF(SUM($E82:$E90)=0,0,(P81/SUM($E82:$E90))*100)</f>
        <v>28.106086117608513</v>
      </c>
      <c r="U81" s="98">
        <f>IF(SUM($E82:$E90)=0,0,(Q81/SUM($E82:$E90))*100)</f>
        <v>0</v>
      </c>
      <c r="V81" s="94">
        <f>+V82+V83+V84+V85+V86+V87+V88+V89+V90</f>
        <v>0</v>
      </c>
      <c r="W81" s="94">
        <f>+W82+W83+W84+W85+W86+W87+W88+W89+W90</f>
        <v>0</v>
      </c>
    </row>
    <row r="82" spans="1:23" ht="12.75">
      <c r="A82" s="99" t="s">
        <v>100</v>
      </c>
      <c r="B82" s="100">
        <v>0</v>
      </c>
      <c r="C82" s="100">
        <v>0</v>
      </c>
      <c r="D82" s="100"/>
      <c r="E82" s="100">
        <f aca="true" t="shared" si="36" ref="E82:E90">$B82+$C82+$D82</f>
        <v>0</v>
      </c>
      <c r="F82" s="100">
        <v>0</v>
      </c>
      <c r="G82" s="100">
        <v>0</v>
      </c>
      <c r="H82" s="100">
        <v>0</v>
      </c>
      <c r="I82" s="100">
        <v>0</v>
      </c>
      <c r="J82" s="100"/>
      <c r="K82" s="100"/>
      <c r="L82" s="100"/>
      <c r="M82" s="100"/>
      <c r="N82" s="100"/>
      <c r="O82" s="100"/>
      <c r="P82" s="100">
        <f aca="true" t="shared" si="37" ref="P82:P90">$H82+$J82+$L82+$N82</f>
        <v>0</v>
      </c>
      <c r="Q82" s="88">
        <f aca="true" t="shared" si="38" ref="Q82:Q90">$I82+$K82+$M82+$O82</f>
        <v>0</v>
      </c>
      <c r="R82" s="101">
        <f aca="true" t="shared" si="39" ref="R82:R90">IF($H82=0,0,(($H82-$H82)/$H82)*100)</f>
        <v>0</v>
      </c>
      <c r="S82" s="102">
        <f aca="true" t="shared" si="40" ref="S82:S90">IF($I82=0,0,(($I82-$I82)/$I82)*100)</f>
        <v>0</v>
      </c>
      <c r="T82" s="101">
        <f aca="true" t="shared" si="41" ref="T82:T90">IF($E82=0,0,($P82/$E82)*100)</f>
        <v>0</v>
      </c>
      <c r="U82" s="102">
        <f aca="true" t="shared" si="42" ref="U82:U90">IF($E82=0,0,($Q82/$E82)*100)</f>
        <v>0</v>
      </c>
      <c r="V82" s="100"/>
      <c r="W82" s="100"/>
    </row>
    <row r="83" spans="1:23" ht="12.75">
      <c r="A83" s="103" t="s">
        <v>101</v>
      </c>
      <c r="B83" s="88">
        <v>7556000</v>
      </c>
      <c r="C83" s="88">
        <v>0</v>
      </c>
      <c r="D83" s="88"/>
      <c r="E83" s="88">
        <f t="shared" si="36"/>
        <v>7556000</v>
      </c>
      <c r="F83" s="88">
        <v>0</v>
      </c>
      <c r="G83" s="88">
        <v>0</v>
      </c>
      <c r="H83" s="88">
        <v>169000</v>
      </c>
      <c r="I83" s="88">
        <v>0</v>
      </c>
      <c r="J83" s="88"/>
      <c r="K83" s="88"/>
      <c r="L83" s="88"/>
      <c r="M83" s="88"/>
      <c r="N83" s="88"/>
      <c r="O83" s="88"/>
      <c r="P83" s="90">
        <f t="shared" si="37"/>
        <v>169000</v>
      </c>
      <c r="Q83" s="90">
        <f t="shared" si="38"/>
        <v>0</v>
      </c>
      <c r="R83" s="101">
        <f t="shared" si="39"/>
        <v>0</v>
      </c>
      <c r="S83" s="102">
        <f t="shared" si="40"/>
        <v>0</v>
      </c>
      <c r="T83" s="101">
        <f t="shared" si="41"/>
        <v>2.2366331392271044</v>
      </c>
      <c r="U83" s="102">
        <f t="shared" si="42"/>
        <v>0</v>
      </c>
      <c r="V83" s="88"/>
      <c r="W83" s="88"/>
    </row>
    <row r="84" spans="1:23" ht="12.75">
      <c r="A84" s="103" t="s">
        <v>102</v>
      </c>
      <c r="B84" s="88">
        <v>0</v>
      </c>
      <c r="C84" s="88">
        <v>0</v>
      </c>
      <c r="D84" s="88"/>
      <c r="E84" s="88">
        <f t="shared" si="36"/>
        <v>0</v>
      </c>
      <c r="F84" s="88">
        <v>0</v>
      </c>
      <c r="G84" s="88">
        <v>0</v>
      </c>
      <c r="H84" s="88">
        <v>0</v>
      </c>
      <c r="I84" s="88">
        <v>0</v>
      </c>
      <c r="J84" s="88"/>
      <c r="K84" s="88"/>
      <c r="L84" s="88"/>
      <c r="M84" s="88"/>
      <c r="N84" s="88"/>
      <c r="O84" s="88"/>
      <c r="P84" s="90">
        <f t="shared" si="37"/>
        <v>0</v>
      </c>
      <c r="Q84" s="90">
        <f t="shared" si="38"/>
        <v>0</v>
      </c>
      <c r="R84" s="101">
        <f t="shared" si="39"/>
        <v>0</v>
      </c>
      <c r="S84" s="102">
        <f t="shared" si="40"/>
        <v>0</v>
      </c>
      <c r="T84" s="101">
        <f t="shared" si="41"/>
        <v>0</v>
      </c>
      <c r="U84" s="102">
        <f t="shared" si="42"/>
        <v>0</v>
      </c>
      <c r="V84" s="88"/>
      <c r="W84" s="88"/>
    </row>
    <row r="85" spans="1:23" ht="12.75">
      <c r="A85" s="103" t="s">
        <v>103</v>
      </c>
      <c r="B85" s="88">
        <v>45515000</v>
      </c>
      <c r="C85" s="88">
        <v>0</v>
      </c>
      <c r="D85" s="88"/>
      <c r="E85" s="88">
        <f t="shared" si="36"/>
        <v>45515000</v>
      </c>
      <c r="F85" s="88">
        <v>0</v>
      </c>
      <c r="G85" s="88">
        <v>0</v>
      </c>
      <c r="H85" s="88">
        <v>11821000</v>
      </c>
      <c r="I85" s="88">
        <v>0</v>
      </c>
      <c r="J85" s="88"/>
      <c r="K85" s="88"/>
      <c r="L85" s="88"/>
      <c r="M85" s="88"/>
      <c r="N85" s="88"/>
      <c r="O85" s="88"/>
      <c r="P85" s="90">
        <f t="shared" si="37"/>
        <v>11821000</v>
      </c>
      <c r="Q85" s="90">
        <f t="shared" si="38"/>
        <v>0</v>
      </c>
      <c r="R85" s="101">
        <f t="shared" si="39"/>
        <v>0</v>
      </c>
      <c r="S85" s="102">
        <f t="shared" si="40"/>
        <v>0</v>
      </c>
      <c r="T85" s="101">
        <f t="shared" si="41"/>
        <v>25.9716576952653</v>
      </c>
      <c r="U85" s="102">
        <f t="shared" si="42"/>
        <v>0</v>
      </c>
      <c r="V85" s="88"/>
      <c r="W85" s="88"/>
    </row>
    <row r="86" spans="1:23" ht="12.75">
      <c r="A86" s="103" t="s">
        <v>104</v>
      </c>
      <c r="B86" s="88">
        <v>0</v>
      </c>
      <c r="C86" s="88">
        <v>0</v>
      </c>
      <c r="D86" s="88"/>
      <c r="E86" s="88">
        <f t="shared" si="36"/>
        <v>0</v>
      </c>
      <c r="F86" s="88">
        <v>0</v>
      </c>
      <c r="G86" s="88">
        <v>0</v>
      </c>
      <c r="H86" s="88">
        <v>12000</v>
      </c>
      <c r="I86" s="88">
        <v>0</v>
      </c>
      <c r="J86" s="88"/>
      <c r="K86" s="88"/>
      <c r="L86" s="88"/>
      <c r="M86" s="88"/>
      <c r="N86" s="88"/>
      <c r="O86" s="88"/>
      <c r="P86" s="90">
        <f t="shared" si="37"/>
        <v>12000</v>
      </c>
      <c r="Q86" s="90">
        <f t="shared" si="38"/>
        <v>0</v>
      </c>
      <c r="R86" s="101">
        <f t="shared" si="39"/>
        <v>0</v>
      </c>
      <c r="S86" s="102">
        <f t="shared" si="40"/>
        <v>0</v>
      </c>
      <c r="T86" s="101">
        <f t="shared" si="41"/>
        <v>0</v>
      </c>
      <c r="U86" s="102">
        <f t="shared" si="42"/>
        <v>0</v>
      </c>
      <c r="V86" s="88"/>
      <c r="W86" s="88"/>
    </row>
    <row r="87" spans="1:23" ht="12.75">
      <c r="A87" s="103" t="s">
        <v>105</v>
      </c>
      <c r="B87" s="88">
        <v>46770000</v>
      </c>
      <c r="C87" s="88">
        <v>0</v>
      </c>
      <c r="D87" s="88"/>
      <c r="E87" s="88">
        <f t="shared" si="36"/>
        <v>46770000</v>
      </c>
      <c r="F87" s="88">
        <v>0</v>
      </c>
      <c r="G87" s="88">
        <v>0</v>
      </c>
      <c r="H87" s="88">
        <v>13965000</v>
      </c>
      <c r="I87" s="88">
        <v>0</v>
      </c>
      <c r="J87" s="88"/>
      <c r="K87" s="88"/>
      <c r="L87" s="88"/>
      <c r="M87" s="88"/>
      <c r="N87" s="88"/>
      <c r="O87" s="88"/>
      <c r="P87" s="90">
        <f t="shared" si="37"/>
        <v>13965000</v>
      </c>
      <c r="Q87" s="90">
        <f t="shared" si="38"/>
        <v>0</v>
      </c>
      <c r="R87" s="101">
        <f t="shared" si="39"/>
        <v>0</v>
      </c>
      <c r="S87" s="102">
        <f t="shared" si="40"/>
        <v>0</v>
      </c>
      <c r="T87" s="101">
        <f t="shared" si="41"/>
        <v>29.858883899935858</v>
      </c>
      <c r="U87" s="102">
        <f t="shared" si="42"/>
        <v>0</v>
      </c>
      <c r="V87" s="88"/>
      <c r="W87" s="88"/>
    </row>
    <row r="88" spans="1:23" ht="12.75">
      <c r="A88" s="103" t="s">
        <v>106</v>
      </c>
      <c r="B88" s="88">
        <v>9332000</v>
      </c>
      <c r="C88" s="88">
        <v>0</v>
      </c>
      <c r="D88" s="88"/>
      <c r="E88" s="88">
        <f t="shared" si="36"/>
        <v>9332000</v>
      </c>
      <c r="F88" s="88">
        <v>0</v>
      </c>
      <c r="G88" s="88">
        <v>0</v>
      </c>
      <c r="H88" s="88">
        <v>3888000</v>
      </c>
      <c r="I88" s="88">
        <v>0</v>
      </c>
      <c r="J88" s="88"/>
      <c r="K88" s="88"/>
      <c r="L88" s="88"/>
      <c r="M88" s="88"/>
      <c r="N88" s="88"/>
      <c r="O88" s="88"/>
      <c r="P88" s="90">
        <f t="shared" si="37"/>
        <v>3888000</v>
      </c>
      <c r="Q88" s="90">
        <f t="shared" si="38"/>
        <v>0</v>
      </c>
      <c r="R88" s="101">
        <f t="shared" si="39"/>
        <v>0</v>
      </c>
      <c r="S88" s="102">
        <f t="shared" si="40"/>
        <v>0</v>
      </c>
      <c r="T88" s="101">
        <f t="shared" si="41"/>
        <v>41.66309472781826</v>
      </c>
      <c r="U88" s="102">
        <f t="shared" si="42"/>
        <v>0</v>
      </c>
      <c r="V88" s="88"/>
      <c r="W88" s="88"/>
    </row>
    <row r="89" spans="1:23" ht="12.75">
      <c r="A89" s="103" t="s">
        <v>107</v>
      </c>
      <c r="B89" s="88">
        <v>0</v>
      </c>
      <c r="C89" s="88">
        <v>0</v>
      </c>
      <c r="D89" s="88"/>
      <c r="E89" s="88">
        <f t="shared" si="36"/>
        <v>0</v>
      </c>
      <c r="F89" s="88">
        <v>0</v>
      </c>
      <c r="G89" s="88">
        <v>0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90">
        <f t="shared" si="37"/>
        <v>0</v>
      </c>
      <c r="Q89" s="90">
        <f t="shared" si="38"/>
        <v>0</v>
      </c>
      <c r="R89" s="101">
        <f t="shared" si="39"/>
        <v>0</v>
      </c>
      <c r="S89" s="102">
        <f t="shared" si="40"/>
        <v>0</v>
      </c>
      <c r="T89" s="101">
        <f t="shared" si="41"/>
        <v>0</v>
      </c>
      <c r="U89" s="102">
        <f t="shared" si="42"/>
        <v>0</v>
      </c>
      <c r="V89" s="88"/>
      <c r="W89" s="88"/>
    </row>
    <row r="90" spans="1:23" ht="12.75">
      <c r="A90" s="104" t="s">
        <v>108</v>
      </c>
      <c r="B90" s="105">
        <v>700000</v>
      </c>
      <c r="C90" s="105">
        <v>0</v>
      </c>
      <c r="D90" s="105"/>
      <c r="E90" s="105">
        <f t="shared" si="36"/>
        <v>700000</v>
      </c>
      <c r="F90" s="105">
        <v>0</v>
      </c>
      <c r="G90" s="105">
        <v>0</v>
      </c>
      <c r="H90" s="105">
        <v>1026000</v>
      </c>
      <c r="I90" s="105">
        <v>0</v>
      </c>
      <c r="J90" s="105"/>
      <c r="K90" s="105"/>
      <c r="L90" s="105"/>
      <c r="M90" s="105"/>
      <c r="N90" s="105"/>
      <c r="O90" s="105"/>
      <c r="P90" s="106">
        <f t="shared" si="37"/>
        <v>1026000</v>
      </c>
      <c r="Q90" s="106">
        <f t="shared" si="38"/>
        <v>0</v>
      </c>
      <c r="R90" s="107">
        <f t="shared" si="39"/>
        <v>0</v>
      </c>
      <c r="S90" s="108">
        <f t="shared" si="40"/>
        <v>0</v>
      </c>
      <c r="T90" s="107">
        <f t="shared" si="41"/>
        <v>146.57142857142858</v>
      </c>
      <c r="U90" s="108">
        <f t="shared" si="42"/>
        <v>0</v>
      </c>
      <c r="V90" s="105"/>
      <c r="W90" s="105"/>
    </row>
    <row r="91" spans="1:23" ht="22.5" hidden="1">
      <c r="A91" s="109" t="s">
        <v>109</v>
      </c>
      <c r="B91" s="110">
        <f aca="true" t="shared" si="43" ref="B91:I91">SUM(B92:B106)</f>
        <v>0</v>
      </c>
      <c r="C91" s="110">
        <f t="shared" si="43"/>
        <v>0</v>
      </c>
      <c r="D91" s="110">
        <f t="shared" si="43"/>
        <v>0</v>
      </c>
      <c r="E91" s="110">
        <f t="shared" si="43"/>
        <v>0</v>
      </c>
      <c r="F91" s="110">
        <f t="shared" si="43"/>
        <v>0</v>
      </c>
      <c r="G91" s="110">
        <f t="shared" si="43"/>
        <v>0</v>
      </c>
      <c r="H91" s="110">
        <f t="shared" si="43"/>
        <v>0</v>
      </c>
      <c r="I91" s="110">
        <f t="shared" si="43"/>
        <v>0</v>
      </c>
      <c r="J91" s="110">
        <f>SUM(J92:J106)</f>
        <v>0</v>
      </c>
      <c r="K91" s="110">
        <f>SUM(K92:K106)</f>
        <v>0</v>
      </c>
      <c r="L91" s="110">
        <f>SUM(L92:L106)</f>
        <v>0</v>
      </c>
      <c r="M91" s="111">
        <f>SUM(M92:M106)</f>
        <v>0</v>
      </c>
      <c r="N91" s="110"/>
      <c r="O91" s="111"/>
      <c r="P91" s="110"/>
      <c r="Q91" s="111"/>
      <c r="R91" s="112" t="str">
        <f aca="true" t="shared" si="44" ref="R91:S106">IF(L91=0," ",(N91-L91)/L91)</f>
        <v> </v>
      </c>
      <c r="S91" s="112" t="str">
        <f t="shared" si="44"/>
        <v> </v>
      </c>
      <c r="T91" s="112" t="str">
        <f aca="true" t="shared" si="45" ref="T91:T109">IF(E91=0," ",(P91/E91))</f>
        <v> </v>
      </c>
      <c r="U91" s="113" t="str">
        <f aca="true" t="shared" si="46" ref="U91:U109">IF(E91=0," ",(Q91/E91))</f>
        <v> </v>
      </c>
      <c r="V91" s="110">
        <f>SUM(V92:V106)</f>
        <v>0</v>
      </c>
      <c r="W91" s="110">
        <f>SUM(W92:W106)</f>
        <v>0</v>
      </c>
    </row>
    <row r="92" spans="1:23" ht="12.75" hidden="1">
      <c r="A92" s="114"/>
      <c r="B92" s="115"/>
      <c r="C92" s="115"/>
      <c r="D92" s="115"/>
      <c r="E92" s="116">
        <f>SUM(B92:D92)</f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44"/>
        <v> </v>
      </c>
      <c r="S92" s="118" t="str">
        <f t="shared" si="44"/>
        <v> </v>
      </c>
      <c r="T92" s="118" t="str">
        <f t="shared" si="45"/>
        <v> </v>
      </c>
      <c r="U92" s="119" t="str">
        <f t="shared" si="46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aca="true" t="shared" si="47" ref="E93:E106">SUM(B93:D93)</f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44"/>
        <v> </v>
      </c>
      <c r="S93" s="118" t="str">
        <f t="shared" si="44"/>
        <v> </v>
      </c>
      <c r="T93" s="118" t="str">
        <f t="shared" si="45"/>
        <v> </v>
      </c>
      <c r="U93" s="119" t="str">
        <f t="shared" si="46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7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44"/>
        <v> </v>
      </c>
      <c r="S94" s="118" t="str">
        <f t="shared" si="44"/>
        <v> </v>
      </c>
      <c r="T94" s="118" t="str">
        <f t="shared" si="45"/>
        <v> </v>
      </c>
      <c r="U94" s="119" t="str">
        <f t="shared" si="46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7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44"/>
        <v> </v>
      </c>
      <c r="S95" s="118" t="str">
        <f t="shared" si="44"/>
        <v> </v>
      </c>
      <c r="T95" s="118" t="str">
        <f t="shared" si="45"/>
        <v> </v>
      </c>
      <c r="U95" s="119" t="str">
        <f t="shared" si="46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7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44"/>
        <v> </v>
      </c>
      <c r="S96" s="118" t="str">
        <f t="shared" si="44"/>
        <v> </v>
      </c>
      <c r="T96" s="118" t="str">
        <f t="shared" si="45"/>
        <v> </v>
      </c>
      <c r="U96" s="119" t="str">
        <f t="shared" si="46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7"/>
        <v>0</v>
      </c>
      <c r="F97" s="115"/>
      <c r="G97" s="115"/>
      <c r="H97" s="115"/>
      <c r="I97" s="115"/>
      <c r="J97" s="115"/>
      <c r="K97" s="115"/>
      <c r="L97" s="115"/>
      <c r="M97" s="117"/>
      <c r="N97" s="115"/>
      <c r="O97" s="117"/>
      <c r="P97" s="115"/>
      <c r="Q97" s="117"/>
      <c r="R97" s="118" t="str">
        <f t="shared" si="44"/>
        <v> </v>
      </c>
      <c r="S97" s="118" t="str">
        <f t="shared" si="44"/>
        <v> </v>
      </c>
      <c r="T97" s="118" t="str">
        <f t="shared" si="45"/>
        <v> </v>
      </c>
      <c r="U97" s="119" t="str">
        <f t="shared" si="46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7"/>
        <v>0</v>
      </c>
      <c r="F98" s="115"/>
      <c r="G98" s="115"/>
      <c r="H98" s="115"/>
      <c r="I98" s="115"/>
      <c r="J98" s="115"/>
      <c r="K98" s="115"/>
      <c r="L98" s="115"/>
      <c r="M98" s="117"/>
      <c r="N98" s="115"/>
      <c r="O98" s="117"/>
      <c r="P98" s="115"/>
      <c r="Q98" s="117"/>
      <c r="R98" s="118" t="str">
        <f t="shared" si="44"/>
        <v> </v>
      </c>
      <c r="S98" s="118" t="str">
        <f t="shared" si="44"/>
        <v> </v>
      </c>
      <c r="T98" s="118" t="str">
        <f t="shared" si="45"/>
        <v> </v>
      </c>
      <c r="U98" s="119" t="str">
        <f t="shared" si="46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7"/>
        <v>0</v>
      </c>
      <c r="F99" s="115"/>
      <c r="G99" s="115"/>
      <c r="H99" s="115"/>
      <c r="I99" s="115"/>
      <c r="J99" s="115"/>
      <c r="K99" s="115"/>
      <c r="L99" s="115"/>
      <c r="M99" s="117"/>
      <c r="N99" s="115"/>
      <c r="O99" s="117"/>
      <c r="P99" s="115"/>
      <c r="Q99" s="117"/>
      <c r="R99" s="118" t="str">
        <f t="shared" si="44"/>
        <v> </v>
      </c>
      <c r="S99" s="118" t="str">
        <f t="shared" si="44"/>
        <v> </v>
      </c>
      <c r="T99" s="118" t="str">
        <f t="shared" si="45"/>
        <v> </v>
      </c>
      <c r="U99" s="119" t="str">
        <f t="shared" si="46"/>
        <v> </v>
      </c>
      <c r="V99" s="115"/>
      <c r="W99" s="115"/>
    </row>
    <row r="100" spans="1:23" ht="12.75" hidden="1">
      <c r="A100" s="114"/>
      <c r="B100" s="115"/>
      <c r="C100" s="115"/>
      <c r="D100" s="115"/>
      <c r="E100" s="116">
        <f t="shared" si="47"/>
        <v>0</v>
      </c>
      <c r="F100" s="115"/>
      <c r="G100" s="115"/>
      <c r="H100" s="115"/>
      <c r="I100" s="115"/>
      <c r="J100" s="115"/>
      <c r="K100" s="115"/>
      <c r="L100" s="115"/>
      <c r="M100" s="117"/>
      <c r="N100" s="115"/>
      <c r="O100" s="117"/>
      <c r="P100" s="115"/>
      <c r="Q100" s="117"/>
      <c r="R100" s="118" t="str">
        <f t="shared" si="44"/>
        <v> </v>
      </c>
      <c r="S100" s="118" t="str">
        <f t="shared" si="44"/>
        <v> </v>
      </c>
      <c r="T100" s="118" t="str">
        <f t="shared" si="45"/>
        <v> </v>
      </c>
      <c r="U100" s="119" t="str">
        <f t="shared" si="46"/>
        <v> </v>
      </c>
      <c r="V100" s="115"/>
      <c r="W100" s="115"/>
    </row>
    <row r="101" spans="1:23" ht="12.75" hidden="1">
      <c r="A101" s="114"/>
      <c r="B101" s="115"/>
      <c r="C101" s="115"/>
      <c r="D101" s="115"/>
      <c r="E101" s="116">
        <f t="shared" si="47"/>
        <v>0</v>
      </c>
      <c r="F101" s="115"/>
      <c r="G101" s="115"/>
      <c r="H101" s="115"/>
      <c r="I101" s="115"/>
      <c r="J101" s="115"/>
      <c r="K101" s="115"/>
      <c r="L101" s="115"/>
      <c r="M101" s="117"/>
      <c r="N101" s="115"/>
      <c r="O101" s="117"/>
      <c r="P101" s="115"/>
      <c r="Q101" s="117"/>
      <c r="R101" s="118" t="str">
        <f t="shared" si="44"/>
        <v> </v>
      </c>
      <c r="S101" s="118" t="str">
        <f t="shared" si="44"/>
        <v> </v>
      </c>
      <c r="T101" s="118" t="str">
        <f t="shared" si="45"/>
        <v> </v>
      </c>
      <c r="U101" s="119" t="str">
        <f t="shared" si="46"/>
        <v> </v>
      </c>
      <c r="V101" s="115"/>
      <c r="W101" s="115"/>
    </row>
    <row r="102" spans="1:23" ht="12.75" hidden="1">
      <c r="A102" s="114"/>
      <c r="B102" s="115"/>
      <c r="C102" s="115"/>
      <c r="D102" s="115"/>
      <c r="E102" s="116">
        <f t="shared" si="47"/>
        <v>0</v>
      </c>
      <c r="F102" s="115"/>
      <c r="G102" s="115"/>
      <c r="H102" s="115"/>
      <c r="I102" s="115"/>
      <c r="J102" s="115"/>
      <c r="K102" s="115"/>
      <c r="L102" s="115"/>
      <c r="M102" s="117"/>
      <c r="N102" s="115"/>
      <c r="O102" s="117"/>
      <c r="P102" s="115"/>
      <c r="Q102" s="117"/>
      <c r="R102" s="118" t="str">
        <f t="shared" si="44"/>
        <v> </v>
      </c>
      <c r="S102" s="118" t="str">
        <f t="shared" si="44"/>
        <v> </v>
      </c>
      <c r="T102" s="118" t="str">
        <f t="shared" si="45"/>
        <v> </v>
      </c>
      <c r="U102" s="119" t="str">
        <f t="shared" si="46"/>
        <v> </v>
      </c>
      <c r="V102" s="115"/>
      <c r="W102" s="115"/>
    </row>
    <row r="103" spans="1:23" ht="12.75" hidden="1">
      <c r="A103" s="114"/>
      <c r="B103" s="115"/>
      <c r="C103" s="115"/>
      <c r="D103" s="115"/>
      <c r="E103" s="116">
        <f t="shared" si="47"/>
        <v>0</v>
      </c>
      <c r="F103" s="115"/>
      <c r="G103" s="115"/>
      <c r="H103" s="115"/>
      <c r="I103" s="115"/>
      <c r="J103" s="115"/>
      <c r="K103" s="115"/>
      <c r="L103" s="115"/>
      <c r="M103" s="117"/>
      <c r="N103" s="115"/>
      <c r="O103" s="117"/>
      <c r="P103" s="115"/>
      <c r="Q103" s="117"/>
      <c r="R103" s="118" t="str">
        <f t="shared" si="44"/>
        <v> </v>
      </c>
      <c r="S103" s="118" t="str">
        <f t="shared" si="44"/>
        <v> </v>
      </c>
      <c r="T103" s="118" t="str">
        <f t="shared" si="45"/>
        <v> </v>
      </c>
      <c r="U103" s="119" t="str">
        <f t="shared" si="46"/>
        <v> </v>
      </c>
      <c r="V103" s="115"/>
      <c r="W103" s="115"/>
    </row>
    <row r="104" spans="1:23" ht="12.75" hidden="1">
      <c r="A104" s="114"/>
      <c r="B104" s="115"/>
      <c r="C104" s="115"/>
      <c r="D104" s="115"/>
      <c r="E104" s="116">
        <f t="shared" si="47"/>
        <v>0</v>
      </c>
      <c r="F104" s="115"/>
      <c r="G104" s="115"/>
      <c r="H104" s="117"/>
      <c r="I104" s="115"/>
      <c r="J104" s="117"/>
      <c r="K104" s="115"/>
      <c r="L104" s="117"/>
      <c r="M104" s="117"/>
      <c r="N104" s="117"/>
      <c r="O104" s="117"/>
      <c r="P104" s="117"/>
      <c r="Q104" s="117"/>
      <c r="R104" s="118" t="str">
        <f t="shared" si="44"/>
        <v> </v>
      </c>
      <c r="S104" s="118" t="str">
        <f t="shared" si="44"/>
        <v> </v>
      </c>
      <c r="T104" s="118" t="str">
        <f t="shared" si="45"/>
        <v> </v>
      </c>
      <c r="U104" s="119" t="str">
        <f t="shared" si="46"/>
        <v> </v>
      </c>
      <c r="V104" s="115"/>
      <c r="W104" s="115"/>
    </row>
    <row r="105" spans="1:23" ht="12.75" hidden="1">
      <c r="A105" s="114"/>
      <c r="B105" s="115"/>
      <c r="C105" s="115"/>
      <c r="D105" s="115"/>
      <c r="E105" s="116">
        <f t="shared" si="47"/>
        <v>0</v>
      </c>
      <c r="F105" s="115"/>
      <c r="G105" s="115"/>
      <c r="H105" s="117"/>
      <c r="I105" s="115"/>
      <c r="J105" s="117"/>
      <c r="K105" s="115"/>
      <c r="L105" s="117"/>
      <c r="M105" s="117"/>
      <c r="N105" s="117"/>
      <c r="O105" s="117"/>
      <c r="P105" s="117"/>
      <c r="Q105" s="117"/>
      <c r="R105" s="118" t="str">
        <f t="shared" si="44"/>
        <v> </v>
      </c>
      <c r="S105" s="118" t="str">
        <f t="shared" si="44"/>
        <v> </v>
      </c>
      <c r="T105" s="118" t="str">
        <f t="shared" si="45"/>
        <v> </v>
      </c>
      <c r="U105" s="119" t="str">
        <f t="shared" si="46"/>
        <v> </v>
      </c>
      <c r="V105" s="115"/>
      <c r="W105" s="115"/>
    </row>
    <row r="106" spans="1:23" ht="12.75" hidden="1">
      <c r="A106" s="114"/>
      <c r="B106" s="115"/>
      <c r="C106" s="115"/>
      <c r="D106" s="115"/>
      <c r="E106" s="116">
        <f t="shared" si="47"/>
        <v>0</v>
      </c>
      <c r="F106" s="115"/>
      <c r="G106" s="115"/>
      <c r="H106" s="117"/>
      <c r="I106" s="115"/>
      <c r="J106" s="117"/>
      <c r="K106" s="115"/>
      <c r="L106" s="117"/>
      <c r="M106" s="117"/>
      <c r="N106" s="117"/>
      <c r="O106" s="117"/>
      <c r="P106" s="117"/>
      <c r="Q106" s="117"/>
      <c r="R106" s="118" t="str">
        <f t="shared" si="44"/>
        <v> </v>
      </c>
      <c r="S106" s="118" t="str">
        <f t="shared" si="44"/>
        <v> </v>
      </c>
      <c r="T106" s="118" t="str">
        <f t="shared" si="45"/>
        <v> </v>
      </c>
      <c r="U106" s="119" t="str">
        <f t="shared" si="46"/>
        <v> </v>
      </c>
      <c r="V106" s="115"/>
      <c r="W106" s="115"/>
    </row>
    <row r="107" spans="1:23" ht="12.75" hidden="1">
      <c r="A107" s="120"/>
      <c r="B107" s="121"/>
      <c r="C107" s="122"/>
      <c r="D107" s="122"/>
      <c r="E107" s="122"/>
      <c r="F107" s="121"/>
      <c r="G107" s="122"/>
      <c r="H107" s="121"/>
      <c r="I107" s="122"/>
      <c r="J107" s="121"/>
      <c r="K107" s="122"/>
      <c r="L107" s="121"/>
      <c r="M107" s="121"/>
      <c r="N107" s="121"/>
      <c r="O107" s="121"/>
      <c r="P107" s="121"/>
      <c r="Q107" s="121"/>
      <c r="R107" s="112" t="str">
        <f aca="true" t="shared" si="48" ref="R107:S109">IF(L107=0," ",(N107-L107)/L107)</f>
        <v> </v>
      </c>
      <c r="S107" s="113" t="str">
        <f t="shared" si="48"/>
        <v> </v>
      </c>
      <c r="T107" s="112" t="str">
        <f t="shared" si="45"/>
        <v> </v>
      </c>
      <c r="U107" s="113" t="str">
        <f t="shared" si="46"/>
        <v> </v>
      </c>
      <c r="V107" s="121"/>
      <c r="W107" s="122"/>
    </row>
    <row r="108" spans="1:23" ht="12.75" hidden="1">
      <c r="A108" s="120" t="s">
        <v>80</v>
      </c>
      <c r="B108" s="121">
        <f aca="true" t="shared" si="49" ref="B108:Q108">B91+B81</f>
        <v>109873000</v>
      </c>
      <c r="C108" s="121">
        <f t="shared" si="49"/>
        <v>0</v>
      </c>
      <c r="D108" s="121">
        <f t="shared" si="49"/>
        <v>0</v>
      </c>
      <c r="E108" s="121">
        <f t="shared" si="49"/>
        <v>109873000</v>
      </c>
      <c r="F108" s="121">
        <f t="shared" si="49"/>
        <v>0</v>
      </c>
      <c r="G108" s="121">
        <f t="shared" si="49"/>
        <v>0</v>
      </c>
      <c r="H108" s="121">
        <f t="shared" si="49"/>
        <v>30881000</v>
      </c>
      <c r="I108" s="121">
        <f t="shared" si="49"/>
        <v>0</v>
      </c>
      <c r="J108" s="121">
        <f t="shared" si="49"/>
        <v>0</v>
      </c>
      <c r="K108" s="121">
        <f t="shared" si="49"/>
        <v>0</v>
      </c>
      <c r="L108" s="121">
        <f t="shared" si="49"/>
        <v>0</v>
      </c>
      <c r="M108" s="121">
        <f t="shared" si="49"/>
        <v>0</v>
      </c>
      <c r="N108" s="121">
        <f t="shared" si="49"/>
        <v>0</v>
      </c>
      <c r="O108" s="121">
        <f t="shared" si="49"/>
        <v>0</v>
      </c>
      <c r="P108" s="121">
        <f t="shared" si="49"/>
        <v>30881000</v>
      </c>
      <c r="Q108" s="121">
        <f t="shared" si="49"/>
        <v>0</v>
      </c>
      <c r="R108" s="112" t="str">
        <f t="shared" si="48"/>
        <v> </v>
      </c>
      <c r="S108" s="113" t="str">
        <f t="shared" si="48"/>
        <v> </v>
      </c>
      <c r="T108" s="112">
        <f t="shared" si="45"/>
        <v>0.28106086117608514</v>
      </c>
      <c r="U108" s="113">
        <f t="shared" si="46"/>
        <v>0</v>
      </c>
      <c r="V108" s="121">
        <f>V91+V81</f>
        <v>0</v>
      </c>
      <c r="W108" s="121">
        <f>W91+W81</f>
        <v>0</v>
      </c>
    </row>
    <row r="109" spans="1:23" ht="12.75" hidden="1">
      <c r="A109" s="123" t="s">
        <v>110</v>
      </c>
      <c r="B109" s="124">
        <f>B81</f>
        <v>109873000</v>
      </c>
      <c r="C109" s="124">
        <f aca="true" t="shared" si="50" ref="C109:Q109">C81</f>
        <v>0</v>
      </c>
      <c r="D109" s="124">
        <f t="shared" si="50"/>
        <v>0</v>
      </c>
      <c r="E109" s="124">
        <f t="shared" si="50"/>
        <v>109873000</v>
      </c>
      <c r="F109" s="124">
        <f t="shared" si="50"/>
        <v>0</v>
      </c>
      <c r="G109" s="124">
        <f t="shared" si="50"/>
        <v>0</v>
      </c>
      <c r="H109" s="124">
        <f t="shared" si="50"/>
        <v>30881000</v>
      </c>
      <c r="I109" s="124">
        <f t="shared" si="50"/>
        <v>0</v>
      </c>
      <c r="J109" s="124">
        <f t="shared" si="50"/>
        <v>0</v>
      </c>
      <c r="K109" s="124">
        <f t="shared" si="50"/>
        <v>0</v>
      </c>
      <c r="L109" s="124">
        <f t="shared" si="50"/>
        <v>0</v>
      </c>
      <c r="M109" s="124">
        <f t="shared" si="50"/>
        <v>0</v>
      </c>
      <c r="N109" s="124">
        <f t="shared" si="50"/>
        <v>0</v>
      </c>
      <c r="O109" s="124">
        <f t="shared" si="50"/>
        <v>0</v>
      </c>
      <c r="P109" s="124">
        <f t="shared" si="50"/>
        <v>30881000</v>
      </c>
      <c r="Q109" s="124">
        <f t="shared" si="50"/>
        <v>0</v>
      </c>
      <c r="R109" s="112" t="str">
        <f t="shared" si="48"/>
        <v> </v>
      </c>
      <c r="S109" s="113" t="str">
        <f t="shared" si="48"/>
        <v> </v>
      </c>
      <c r="T109" s="112">
        <f t="shared" si="45"/>
        <v>0.28106086117608514</v>
      </c>
      <c r="U109" s="113">
        <f t="shared" si="46"/>
        <v>0</v>
      </c>
      <c r="V109" s="124">
        <f>V81</f>
        <v>0</v>
      </c>
      <c r="W109" s="124">
        <f>W81</f>
        <v>0</v>
      </c>
    </row>
    <row r="110" spans="1:23" ht="12.7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127"/>
      <c r="T110" s="127"/>
      <c r="U110" s="127"/>
      <c r="V110" s="126"/>
      <c r="W110" s="126"/>
    </row>
    <row r="111" ht="12.75">
      <c r="A111" s="128" t="s">
        <v>111</v>
      </c>
    </row>
    <row r="112" ht="12.75">
      <c r="A112" s="128" t="s">
        <v>112</v>
      </c>
    </row>
    <row r="113" spans="1:22" ht="12.75">
      <c r="A113" s="128" t="s">
        <v>113</v>
      </c>
      <c r="B113" s="129"/>
      <c r="C113" s="129"/>
      <c r="D113" s="129"/>
      <c r="E113" s="129"/>
      <c r="F113" s="129"/>
      <c r="H113" s="129"/>
      <c r="I113" s="129"/>
      <c r="J113" s="129"/>
      <c r="K113" s="129"/>
      <c r="V113" s="129"/>
    </row>
    <row r="114" spans="1:22" ht="12.75">
      <c r="A114" s="128" t="s">
        <v>114</v>
      </c>
      <c r="B114" s="129"/>
      <c r="C114" s="129"/>
      <c r="D114" s="129"/>
      <c r="E114" s="129"/>
      <c r="F114" s="129"/>
      <c r="H114" s="129"/>
      <c r="I114" s="129"/>
      <c r="J114" s="129"/>
      <c r="K114" s="129"/>
      <c r="V114" s="129"/>
    </row>
    <row r="115" spans="1:22" ht="12.75">
      <c r="A115" s="128" t="s">
        <v>115</v>
      </c>
      <c r="B115" s="129"/>
      <c r="C115" s="129"/>
      <c r="D115" s="129"/>
      <c r="E115" s="129"/>
      <c r="F115" s="129"/>
      <c r="H115" s="129"/>
      <c r="I115" s="129"/>
      <c r="J115" s="129"/>
      <c r="K115" s="129"/>
      <c r="V115" s="129"/>
    </row>
    <row r="116" ht="12.75">
      <c r="A116" s="128" t="s">
        <v>116</v>
      </c>
    </row>
    <row r="119" spans="1:23" ht="12.75">
      <c r="A119" s="129"/>
      <c r="G119" s="129"/>
      <c r="W119" s="129"/>
    </row>
    <row r="120" spans="1:23" ht="12.75">
      <c r="A120" s="129"/>
      <c r="G120" s="129"/>
      <c r="W120" s="129"/>
    </row>
    <row r="121" spans="1:23" ht="12.75">
      <c r="A121" s="129"/>
      <c r="G121" s="129"/>
      <c r="W121" s="129"/>
    </row>
  </sheetData>
  <sheetProtection password="F954" sheet="1" objects="1" scenarios="1"/>
  <mergeCells count="18">
    <mergeCell ref="P6:Q6"/>
    <mergeCell ref="R6:S6"/>
    <mergeCell ref="T6:U6"/>
    <mergeCell ref="V6:W6"/>
    <mergeCell ref="P70:Q70"/>
    <mergeCell ref="R70:S70"/>
    <mergeCell ref="T70:U70"/>
    <mergeCell ref="V70:W70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Kgothatso Matlala</dc:creator>
  <cp:keywords/>
  <dc:description/>
  <cp:lastModifiedBy>Elsabe Rossouw</cp:lastModifiedBy>
  <cp:lastPrinted>2016-12-05T07:19:49Z</cp:lastPrinted>
  <dcterms:created xsi:type="dcterms:W3CDTF">2016-11-17T06:59:08Z</dcterms:created>
  <dcterms:modified xsi:type="dcterms:W3CDTF">2016-12-05T07:31:55Z</dcterms:modified>
  <cp:category/>
  <cp:version/>
  <cp:contentType/>
  <cp:contentStatus/>
</cp:coreProperties>
</file>