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<sst xmlns="http://schemas.openxmlformats.org/spreadsheetml/2006/main" count="857" uniqueCount="303">
  <si>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Ekurhuleni Metro(EKU)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</si>
  <si>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</si>
  <si>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</si>
  <si>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</si>
  <si>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</si>
  <si>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</si>
  <si>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</si>
  <si>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</si>
  <si>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</si>
  <si>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</si>
  <si>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</si>
  <si>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</si>
  <si>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</si>
  <si>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</si>
  <si>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</si>
  <si>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</si>
  <si>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</si>
  <si>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</si>
  <si>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</si>
  <si>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</si>
  <si>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</si>
  <si>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</si>
  <si>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</si>
  <si>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</si>
  <si>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</si>
  <si>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</si>
  <si>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</si>
  <si>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</si>
  <si>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</si>
  <si>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</si>
  <si>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</si>
  <si>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</si>
  <si>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</si>
  <si>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</si>
  <si>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</si>
  <si>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</si>
  <si>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</si>
  <si>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</si>
  <si>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</si>
  <si>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</si>
  <si>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</si>
  <si>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</si>
  <si>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</si>
  <si>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</si>
  <si>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</si>
  <si>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</si>
  <si>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</si>
  <si>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</si>
  <si>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</si>
  <si>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</si>
  <si>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</si>
  <si>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</si>
  <si>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</si>
  <si>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</si>
  <si>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</si>
  <si>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</si>
  <si>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</si>
  <si>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</si>
  <si>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</si>
  <si>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</si>
  <si>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</si>
  <si>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</si>
  <si>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</si>
  <si>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</si>
  <si>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</si>
  <si>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</si>
  <si>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</si>
  <si>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</si>
  <si>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</si>
  <si>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</si>
  <si>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Ekurhuleni Metro(EKU)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</si>
  <si>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</si>
  <si>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</si>
  <si>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</si>
  <si>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</si>
  <si>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</si>
  <si>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</si>
  <si>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</si>
  <si>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</si>
  <si>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</si>
  <si>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</si>
  <si>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</si>
  <si>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</si>
  <si>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</si>
  <si>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</si>
  <si>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</si>
  <si>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</si>
  <si>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</si>
  <si>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</si>
  <si>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</si>
  <si>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</si>
  <si>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</si>
  <si>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</si>
  <si>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</si>
  <si>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</si>
  <si>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</si>
  <si>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</si>
  <si>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</si>
  <si>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</si>
  <si>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</si>
  <si>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Ekurhuleni Metro(EKU)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</si>
  <si>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</si>
  <si>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</si>
  <si>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</si>
  <si>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</si>
  <si>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</si>
  <si>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</si>
  <si>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</si>
  <si>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</si>
  <si>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</si>
  <si>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</si>
  <si>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</si>
  <si>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</si>
  <si>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</si>
  <si>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</si>
  <si>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</si>
  <si>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</si>
  <si>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</si>
  <si>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</si>
  <si>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</si>
  <si>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</si>
  <si>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</si>
  <si>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</si>
  <si>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</si>
  <si>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</si>
  <si>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</si>
  <si>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</si>
  <si>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</si>
  <si>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</si>
  <si>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Ekurhuleni Metro(EKU)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</si>
  <si>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</si>
  <si>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</si>
  <si>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</si>
  <si>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</si>
  <si>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</si>
  <si>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</si>
  <si>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</si>
  <si>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</si>
  <si>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</si>
  <si>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</si>
  <si>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Ekurhuleni Metro(EKU)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</si>
  <si>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</si>
  <si>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</si>
  <si>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</si>
  <si>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</si>
  <si>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</si>
  <si>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</si>
  <si>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</si>
  <si>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</si>
  <si>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</si>
  <si>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</si>
  <si>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</si>
  <si>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</si>
  <si>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</si>
  <si>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</si>
  <si>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</si>
  <si>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</si>
  <si>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</si>
  <si>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</si>
  <si>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</si>
  <si>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</si>
  <si>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</si>
  <si>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</si>
  <si>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</si>
  <si>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</si>
  <si>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</si>
  <si>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</si>
  <si>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</si>
  <si>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</si>
  <si>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</si>
  <si>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</si>
  <si>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</si>
  <si>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</si>
  <si>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</si>
  <si>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Ekurhuleni Metro(EKU)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</si>
  <si>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</si>
  <si>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</si>
  <si>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</si>
  <si>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</si>
  <si>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</si>
  <si>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</si>
  <si>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</si>
  <si>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</si>
  <si>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</si>
  <si>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</si>
  <si>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</si>
  <si>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</si>
  <si>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</si>
  <si>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</si>
  <si>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</si>
  <si>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</si>
  <si>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</si>
  <si>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</si>
  <si>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</si>
  <si>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</si>
  <si>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</si>
  <si>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</si>
  <si>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</si>
  <si>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</si>
  <si>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</si>
  <si>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</si>
  <si>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</si>
  <si>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Ekurhuleni Metro(EKU)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</si>
  <si>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</si>
  <si>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</si>
  <si>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</si>
  <si>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</si>
  <si>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</si>
  <si>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</si>
  <si>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</si>
  <si>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</si>
  <si>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</si>
  <si>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</si>
  <si>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</si>
  <si>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</si>
  <si>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</si>
  <si>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</si>
  <si>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</si>
  <si>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</si>
  <si>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</si>
  <si>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</si>
  <si>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</si>
  <si>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</si>
  <si>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</si>
  <si>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</si>
  <si>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</si>
  <si>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</si>
  <si>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Ekurhuleni Metro(EKU)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</si>
  <si>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</si>
  <si>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</si>
  <si>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</si>
  <si>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</si>
  <si>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</si>
  <si>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</si>
  <si>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</si>
  <si>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</si>
  <si>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</si>
  <si>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</si>
  <si>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</si>
  <si>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</si>
  <si>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</si>
  <si>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</si>
  <si>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</si>
  <si>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</si>
  <si>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</si>
  <si>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</si>
  <si>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</si>
  <si>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</si>
  <si>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</si>
  <si>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</si>
  <si>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</si>
  <si>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</si>
  <si>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</si>
  <si>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</si>
  <si>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</si>
  <si>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</si>
  <si>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</si>
  <si>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</si>
  <si>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</si>
  <si>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</si>
  <si>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</si>
  <si>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</si>
  <si>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</si>
  <si>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Ekurhuleni Metro(EKU)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</si>
  <si>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</si>
  <si>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</si>
  <si>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Gauteng: Ekurhuleni Metro(EKU)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</si>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</sst>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4047575327</v>
      </c>
      <c r="C5" s="19">
        <v>0</v>
      </c>
      <c r="D5" s="59">
        <v>4795257731</v>
      </c>
      <c r="E5" s="60">
        <v>4795257731</v>
      </c>
      <c r="F5" s="60">
        <v>395025458</v>
      </c>
      <c r="G5" s="60">
        <v>362268078</v>
      </c>
      <c r="H5" s="60">
        <v>371190862</v>
      </c>
      <c r="I5" s="60">
        <v>1128484398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1128484398</v>
      </c>
      <c r="W5" s="60">
        <v>1162533325</v>
      </c>
      <c r="X5" s="60">
        <v>-34048927</v>
      </c>
      <c r="Y5" s="61">
        <v>-2.93</v>
      </c>
      <c r="Z5" s="62">
        <v>4795257731</v>
      </c>
    </row>
    <row r="6" spans="1:26" ht="12.75">
      <c r="A6" s="58" t="s">
        <v>32</v>
      </c>
      <c r="B6" s="19">
        <v>17546821530</v>
      </c>
      <c r="C6" s="19">
        <v>0</v>
      </c>
      <c r="D6" s="59">
        <v>20989266006</v>
      </c>
      <c r="E6" s="60">
        <v>20989266006</v>
      </c>
      <c r="F6" s="60">
        <v>1746381381</v>
      </c>
      <c r="G6" s="60">
        <v>2135485434</v>
      </c>
      <c r="H6" s="60">
        <v>2258500397</v>
      </c>
      <c r="I6" s="60">
        <v>6140367212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6140367212</v>
      </c>
      <c r="W6" s="60">
        <v>5670151091</v>
      </c>
      <c r="X6" s="60">
        <v>470216121</v>
      </c>
      <c r="Y6" s="61">
        <v>8.29</v>
      </c>
      <c r="Z6" s="62">
        <v>20989266006</v>
      </c>
    </row>
    <row r="7" spans="1:26" ht="12.75">
      <c r="A7" s="58" t="s">
        <v>33</v>
      </c>
      <c r="B7" s="19">
        <v>632624010</v>
      </c>
      <c r="C7" s="19">
        <v>0</v>
      </c>
      <c r="D7" s="59">
        <v>322080000</v>
      </c>
      <c r="E7" s="60">
        <v>322080000</v>
      </c>
      <c r="F7" s="60">
        <v>55037548</v>
      </c>
      <c r="G7" s="60">
        <v>60906675</v>
      </c>
      <c r="H7" s="60">
        <v>3767194</v>
      </c>
      <c r="I7" s="60">
        <v>119711417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119711417</v>
      </c>
      <c r="W7" s="60">
        <v>76268248</v>
      </c>
      <c r="X7" s="60">
        <v>43443169</v>
      </c>
      <c r="Y7" s="61">
        <v>56.96</v>
      </c>
      <c r="Z7" s="62">
        <v>322080000</v>
      </c>
    </row>
    <row r="8" spans="1:26" ht="12.75">
      <c r="A8" s="58" t="s">
        <v>34</v>
      </c>
      <c r="B8" s="19">
        <v>4464971852</v>
      </c>
      <c r="C8" s="19">
        <v>0</v>
      </c>
      <c r="D8" s="59">
        <v>3502418089</v>
      </c>
      <c r="E8" s="60">
        <v>3502418089</v>
      </c>
      <c r="F8" s="60">
        <v>1043006435</v>
      </c>
      <c r="G8" s="60">
        <v>65244111</v>
      </c>
      <c r="H8" s="60">
        <v>35988522</v>
      </c>
      <c r="I8" s="60">
        <v>1144239068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1144239068</v>
      </c>
      <c r="W8" s="60">
        <v>895551399</v>
      </c>
      <c r="X8" s="60">
        <v>248687669</v>
      </c>
      <c r="Y8" s="61">
        <v>27.77</v>
      </c>
      <c r="Z8" s="62">
        <v>3502418089</v>
      </c>
    </row>
    <row r="9" spans="1:26" ht="12.75">
      <c r="A9" s="58" t="s">
        <v>35</v>
      </c>
      <c r="B9" s="19">
        <v>1225474549</v>
      </c>
      <c r="C9" s="19">
        <v>0</v>
      </c>
      <c r="D9" s="59">
        <v>2769947477</v>
      </c>
      <c r="E9" s="60">
        <v>2769947477</v>
      </c>
      <c r="F9" s="60">
        <v>106120260</v>
      </c>
      <c r="G9" s="60">
        <v>643240656</v>
      </c>
      <c r="H9" s="60">
        <v>96359796</v>
      </c>
      <c r="I9" s="60">
        <v>845720712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845720712</v>
      </c>
      <c r="W9" s="60">
        <v>642306254</v>
      </c>
      <c r="X9" s="60">
        <v>203414458</v>
      </c>
      <c r="Y9" s="61">
        <v>31.67</v>
      </c>
      <c r="Z9" s="62">
        <v>2769947477</v>
      </c>
    </row>
    <row r="10" spans="1:26" ht="22.5">
      <c r="A10" s="63" t="s">
        <v>278</v>
      </c>
      <c r="B10" s="64">
        <f>SUM(B5:B9)</f>
        <v>27917467268</v>
      </c>
      <c r="C10" s="64">
        <f>SUM(C5:C9)</f>
        <v>0</v>
      </c>
      <c r="D10" s="65">
        <f aca="true" t="shared" si="0" ref="D10:Z10">SUM(D5:D9)</f>
        <v>32378969303</v>
      </c>
      <c r="E10" s="66">
        <f t="shared" si="0"/>
        <v>32378969303</v>
      </c>
      <c r="F10" s="66">
        <f t="shared" si="0"/>
        <v>3345571082</v>
      </c>
      <c r="G10" s="66">
        <f t="shared" si="0"/>
        <v>3267144954</v>
      </c>
      <c r="H10" s="66">
        <f t="shared" si="0"/>
        <v>2765806771</v>
      </c>
      <c r="I10" s="66">
        <f t="shared" si="0"/>
        <v>9378522807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9378522807</v>
      </c>
      <c r="W10" s="66">
        <f t="shared" si="0"/>
        <v>8446810317</v>
      </c>
      <c r="X10" s="66">
        <f t="shared" si="0"/>
        <v>931712490</v>
      </c>
      <c r="Y10" s="67">
        <f>+IF(W10&lt;&gt;0,(X10/W10)*100,0)</f>
        <v>11.030347018978762</v>
      </c>
      <c r="Z10" s="68">
        <f t="shared" si="0"/>
        <v>32378969303</v>
      </c>
    </row>
    <row r="11" spans="1:26" ht="12.75">
      <c r="A11" s="58" t="s">
        <v>37</v>
      </c>
      <c r="B11" s="19">
        <v>6338421148</v>
      </c>
      <c r="C11" s="19">
        <v>0</v>
      </c>
      <c r="D11" s="59">
        <v>6515448008</v>
      </c>
      <c r="E11" s="60">
        <v>6515448008</v>
      </c>
      <c r="F11" s="60">
        <v>501756046</v>
      </c>
      <c r="G11" s="60">
        <v>506717228</v>
      </c>
      <c r="H11" s="60">
        <v>504640239</v>
      </c>
      <c r="I11" s="60">
        <v>1513113513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1513113513</v>
      </c>
      <c r="W11" s="60">
        <v>1527725801</v>
      </c>
      <c r="X11" s="60">
        <v>-14612288</v>
      </c>
      <c r="Y11" s="61">
        <v>-0.96</v>
      </c>
      <c r="Z11" s="62">
        <v>6515448008</v>
      </c>
    </row>
    <row r="12" spans="1:26" ht="12.75">
      <c r="A12" s="58" t="s">
        <v>38</v>
      </c>
      <c r="B12" s="19">
        <v>105696037</v>
      </c>
      <c r="C12" s="19">
        <v>0</v>
      </c>
      <c r="D12" s="59">
        <v>126553233</v>
      </c>
      <c r="E12" s="60">
        <v>126553233</v>
      </c>
      <c r="F12" s="60">
        <v>8748158</v>
      </c>
      <c r="G12" s="60">
        <v>2538298</v>
      </c>
      <c r="H12" s="60">
        <v>15936858</v>
      </c>
      <c r="I12" s="60">
        <v>27223314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27223314</v>
      </c>
      <c r="W12" s="60">
        <v>27946177</v>
      </c>
      <c r="X12" s="60">
        <v>-722863</v>
      </c>
      <c r="Y12" s="61">
        <v>-2.59</v>
      </c>
      <c r="Z12" s="62">
        <v>126553233</v>
      </c>
    </row>
    <row r="13" spans="1:26" ht="12.75">
      <c r="A13" s="58" t="s">
        <v>279</v>
      </c>
      <c r="B13" s="19">
        <v>1945233619</v>
      </c>
      <c r="C13" s="19">
        <v>0</v>
      </c>
      <c r="D13" s="59">
        <v>1805346054</v>
      </c>
      <c r="E13" s="60">
        <v>1805346054</v>
      </c>
      <c r="F13" s="60">
        <v>14525446</v>
      </c>
      <c r="G13" s="60">
        <v>286365570</v>
      </c>
      <c r="H13" s="60">
        <v>150445508</v>
      </c>
      <c r="I13" s="60">
        <v>451336524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451336524</v>
      </c>
      <c r="W13" s="60">
        <v>433283052</v>
      </c>
      <c r="X13" s="60">
        <v>18053472</v>
      </c>
      <c r="Y13" s="61">
        <v>4.17</v>
      </c>
      <c r="Z13" s="62">
        <v>1805346054</v>
      </c>
    </row>
    <row r="14" spans="1:26" ht="12.75">
      <c r="A14" s="58" t="s">
        <v>40</v>
      </c>
      <c r="B14" s="19">
        <v>848639401</v>
      </c>
      <c r="C14" s="19">
        <v>0</v>
      </c>
      <c r="D14" s="59">
        <v>662382802</v>
      </c>
      <c r="E14" s="60">
        <v>662382802</v>
      </c>
      <c r="F14" s="60">
        <v>43031999</v>
      </c>
      <c r="G14" s="60">
        <v>18493996</v>
      </c>
      <c r="H14" s="60">
        <v>52152981</v>
      </c>
      <c r="I14" s="60">
        <v>113678976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113678976</v>
      </c>
      <c r="W14" s="60">
        <v>11818529</v>
      </c>
      <c r="X14" s="60">
        <v>101860447</v>
      </c>
      <c r="Y14" s="61">
        <v>861.87</v>
      </c>
      <c r="Z14" s="62">
        <v>662382802</v>
      </c>
    </row>
    <row r="15" spans="1:26" ht="12.75">
      <c r="A15" s="58" t="s">
        <v>41</v>
      </c>
      <c r="B15" s="19">
        <v>13322916287</v>
      </c>
      <c r="C15" s="19">
        <v>0</v>
      </c>
      <c r="D15" s="59">
        <v>15423187536</v>
      </c>
      <c r="E15" s="60">
        <v>15423187536</v>
      </c>
      <c r="F15" s="60">
        <v>1479227117</v>
      </c>
      <c r="G15" s="60">
        <v>1569988554</v>
      </c>
      <c r="H15" s="60">
        <v>1143101701</v>
      </c>
      <c r="I15" s="60">
        <v>4192317372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4192317372</v>
      </c>
      <c r="W15" s="60">
        <v>4618921712</v>
      </c>
      <c r="X15" s="60">
        <v>-426604340</v>
      </c>
      <c r="Y15" s="61">
        <v>-9.24</v>
      </c>
      <c r="Z15" s="62">
        <v>15423187536</v>
      </c>
    </row>
    <row r="16" spans="1:26" ht="12.75">
      <c r="A16" s="69" t="s">
        <v>42</v>
      </c>
      <c r="B16" s="19">
        <v>1512843809</v>
      </c>
      <c r="C16" s="19">
        <v>0</v>
      </c>
      <c r="D16" s="59">
        <v>1941317890</v>
      </c>
      <c r="E16" s="60">
        <v>1941317890</v>
      </c>
      <c r="F16" s="60">
        <v>29930784</v>
      </c>
      <c r="G16" s="60">
        <v>242219691</v>
      </c>
      <c r="H16" s="60">
        <v>142711923</v>
      </c>
      <c r="I16" s="60">
        <v>414862398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414862398</v>
      </c>
      <c r="W16" s="60">
        <v>411427214</v>
      </c>
      <c r="X16" s="60">
        <v>3435184</v>
      </c>
      <c r="Y16" s="61">
        <v>0.83</v>
      </c>
      <c r="Z16" s="62">
        <v>1941317890</v>
      </c>
    </row>
    <row r="17" spans="1:26" ht="12.75">
      <c r="A17" s="58" t="s">
        <v>43</v>
      </c>
      <c r="B17" s="19">
        <v>3485365165</v>
      </c>
      <c r="C17" s="19">
        <v>0</v>
      </c>
      <c r="D17" s="59">
        <v>5903961237</v>
      </c>
      <c r="E17" s="60">
        <v>5903961237</v>
      </c>
      <c r="F17" s="60">
        <v>243778689</v>
      </c>
      <c r="G17" s="60">
        <v>359678841</v>
      </c>
      <c r="H17" s="60">
        <v>435505859</v>
      </c>
      <c r="I17" s="60">
        <v>1038963389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1038963389</v>
      </c>
      <c r="W17" s="60">
        <v>1246150602</v>
      </c>
      <c r="X17" s="60">
        <v>-207187213</v>
      </c>
      <c r="Y17" s="61">
        <v>-16.63</v>
      </c>
      <c r="Z17" s="62">
        <v>5903961237</v>
      </c>
    </row>
    <row r="18" spans="1:26" ht="12.75">
      <c r="A18" s="70" t="s">
        <v>44</v>
      </c>
      <c r="B18" s="71">
        <f>SUM(B11:B17)</f>
        <v>27559115466</v>
      </c>
      <c r="C18" s="71">
        <f>SUM(C11:C17)</f>
        <v>0</v>
      </c>
      <c r="D18" s="72">
        <f aca="true" t="shared" si="1" ref="D18:Z18">SUM(D11:D17)</f>
        <v>32378196760</v>
      </c>
      <c r="E18" s="73">
        <f t="shared" si="1"/>
        <v>32378196760</v>
      </c>
      <c r="F18" s="73">
        <f t="shared" si="1"/>
        <v>2320998239</v>
      </c>
      <c r="G18" s="73">
        <f t="shared" si="1"/>
        <v>2986002178</v>
      </c>
      <c r="H18" s="73">
        <f t="shared" si="1"/>
        <v>2444495069</v>
      </c>
      <c r="I18" s="73">
        <f t="shared" si="1"/>
        <v>7751495486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7751495486</v>
      </c>
      <c r="W18" s="73">
        <f t="shared" si="1"/>
        <v>8277273087</v>
      </c>
      <c r="X18" s="73">
        <f t="shared" si="1"/>
        <v>-525777601</v>
      </c>
      <c r="Y18" s="67">
        <f>+IF(W18&lt;&gt;0,(X18/W18)*100,0)</f>
        <v>-6.352062997966905</v>
      </c>
      <c r="Z18" s="74">
        <f t="shared" si="1"/>
        <v>32378196760</v>
      </c>
    </row>
    <row r="19" spans="1:26" ht="12.75">
      <c r="A19" s="70" t="s">
        <v>45</v>
      </c>
      <c r="B19" s="75">
        <f>+B10-B18</f>
        <v>358351802</v>
      </c>
      <c r="C19" s="75">
        <f>+C10-C18</f>
        <v>0</v>
      </c>
      <c r="D19" s="76">
        <f aca="true" t="shared" si="2" ref="D19:Z19">+D10-D18</f>
        <v>772543</v>
      </c>
      <c r="E19" s="77">
        <f t="shared" si="2"/>
        <v>772543</v>
      </c>
      <c r="F19" s="77">
        <f t="shared" si="2"/>
        <v>1024572843</v>
      </c>
      <c r="G19" s="77">
        <f t="shared" si="2"/>
        <v>281142776</v>
      </c>
      <c r="H19" s="77">
        <f t="shared" si="2"/>
        <v>321311702</v>
      </c>
      <c r="I19" s="77">
        <f t="shared" si="2"/>
        <v>1627027321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1627027321</v>
      </c>
      <c r="W19" s="77">
        <f>IF(E10=E18,0,W10-W18)</f>
        <v>169537230</v>
      </c>
      <c r="X19" s="77">
        <f t="shared" si="2"/>
        <v>1457490091</v>
      </c>
      <c r="Y19" s="78">
        <f>+IF(W19&lt;&gt;0,(X19/W19)*100,0)</f>
        <v>859.68733298285</v>
      </c>
      <c r="Z19" s="79">
        <f t="shared" si="2"/>
        <v>772543</v>
      </c>
    </row>
    <row r="20" spans="1:26" ht="12.75">
      <c r="A20" s="58" t="s">
        <v>46</v>
      </c>
      <c r="B20" s="19">
        <v>2146787623</v>
      </c>
      <c r="C20" s="19">
        <v>0</v>
      </c>
      <c r="D20" s="59">
        <v>1876755252</v>
      </c>
      <c r="E20" s="60">
        <v>1876755252</v>
      </c>
      <c r="F20" s="60">
        <v>28653728</v>
      </c>
      <c r="G20" s="60">
        <v>-14206331</v>
      </c>
      <c r="H20" s="60">
        <v>212226873</v>
      </c>
      <c r="I20" s="60">
        <v>226674270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226674270</v>
      </c>
      <c r="W20" s="60">
        <v>528115116</v>
      </c>
      <c r="X20" s="60">
        <v>-301440846</v>
      </c>
      <c r="Y20" s="61">
        <v>-57.08</v>
      </c>
      <c r="Z20" s="62">
        <v>1876755252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2505139425</v>
      </c>
      <c r="C22" s="86">
        <f>SUM(C19:C21)</f>
        <v>0</v>
      </c>
      <c r="D22" s="87">
        <f aca="true" t="shared" si="3" ref="D22:Z22">SUM(D19:D21)</f>
        <v>1877527795</v>
      </c>
      <c r="E22" s="88">
        <f t="shared" si="3"/>
        <v>1877527795</v>
      </c>
      <c r="F22" s="88">
        <f t="shared" si="3"/>
        <v>1053226571</v>
      </c>
      <c r="G22" s="88">
        <f t="shared" si="3"/>
        <v>266936445</v>
      </c>
      <c r="H22" s="88">
        <f t="shared" si="3"/>
        <v>533538575</v>
      </c>
      <c r="I22" s="88">
        <f t="shared" si="3"/>
        <v>1853701591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1853701591</v>
      </c>
      <c r="W22" s="88">
        <f t="shared" si="3"/>
        <v>697652346</v>
      </c>
      <c r="X22" s="88">
        <f t="shared" si="3"/>
        <v>1156049245</v>
      </c>
      <c r="Y22" s="89">
        <f>+IF(W22&lt;&gt;0,(X22/W22)*100,0)</f>
        <v>165.70563427876726</v>
      </c>
      <c r="Z22" s="90">
        <f t="shared" si="3"/>
        <v>1877527795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2505139425</v>
      </c>
      <c r="C24" s="75">
        <f>SUM(C22:C23)</f>
        <v>0</v>
      </c>
      <c r="D24" s="76">
        <f aca="true" t="shared" si="4" ref="D24:Z24">SUM(D22:D23)</f>
        <v>1877527795</v>
      </c>
      <c r="E24" s="77">
        <f t="shared" si="4"/>
        <v>1877527795</v>
      </c>
      <c r="F24" s="77">
        <f t="shared" si="4"/>
        <v>1053226571</v>
      </c>
      <c r="G24" s="77">
        <f t="shared" si="4"/>
        <v>266936445</v>
      </c>
      <c r="H24" s="77">
        <f t="shared" si="4"/>
        <v>533538575</v>
      </c>
      <c r="I24" s="77">
        <f t="shared" si="4"/>
        <v>1853701591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1853701591</v>
      </c>
      <c r="W24" s="77">
        <f t="shared" si="4"/>
        <v>697652346</v>
      </c>
      <c r="X24" s="77">
        <f t="shared" si="4"/>
        <v>1156049245</v>
      </c>
      <c r="Y24" s="78">
        <f>+IF(W24&lt;&gt;0,(X24/W24)*100,0)</f>
        <v>165.70563427876726</v>
      </c>
      <c r="Z24" s="79">
        <f t="shared" si="4"/>
        <v>1877527795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5130961437</v>
      </c>
      <c r="E27" s="100">
        <v>5130961437</v>
      </c>
      <c r="F27" s="100">
        <v>110611095</v>
      </c>
      <c r="G27" s="100">
        <v>7225482</v>
      </c>
      <c r="H27" s="100">
        <v>250970137</v>
      </c>
      <c r="I27" s="100">
        <v>368806714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368806714</v>
      </c>
      <c r="W27" s="100">
        <v>1282740359</v>
      </c>
      <c r="X27" s="100">
        <v>-913933645</v>
      </c>
      <c r="Y27" s="101">
        <v>-71.25</v>
      </c>
      <c r="Z27" s="102">
        <v>5130961437</v>
      </c>
    </row>
    <row r="28" spans="1:26" ht="12.75">
      <c r="A28" s="103" t="s">
        <v>46</v>
      </c>
      <c r="B28" s="19">
        <v>0</v>
      </c>
      <c r="C28" s="19">
        <v>0</v>
      </c>
      <c r="D28" s="59">
        <v>1876755252</v>
      </c>
      <c r="E28" s="60">
        <v>1876755252</v>
      </c>
      <c r="F28" s="60">
        <v>104629546</v>
      </c>
      <c r="G28" s="60">
        <v>-15816673</v>
      </c>
      <c r="H28" s="60">
        <v>119375040</v>
      </c>
      <c r="I28" s="60">
        <v>208187913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208187913</v>
      </c>
      <c r="W28" s="60">
        <v>469188813</v>
      </c>
      <c r="X28" s="60">
        <v>-261000900</v>
      </c>
      <c r="Y28" s="61">
        <v>-55.63</v>
      </c>
      <c r="Z28" s="62">
        <v>1876755252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1790950140</v>
      </c>
      <c r="E30" s="60">
        <v>1790950140</v>
      </c>
      <c r="F30" s="60">
        <v>5452402</v>
      </c>
      <c r="G30" s="60">
        <v>6359032</v>
      </c>
      <c r="H30" s="60">
        <v>29433077</v>
      </c>
      <c r="I30" s="60">
        <v>41244511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41244511</v>
      </c>
      <c r="W30" s="60">
        <v>447737535</v>
      </c>
      <c r="X30" s="60">
        <v>-406493024</v>
      </c>
      <c r="Y30" s="61">
        <v>-90.79</v>
      </c>
      <c r="Z30" s="62">
        <v>1790950140</v>
      </c>
    </row>
    <row r="31" spans="1:26" ht="12.75">
      <c r="A31" s="58" t="s">
        <v>53</v>
      </c>
      <c r="B31" s="19">
        <v>0</v>
      </c>
      <c r="C31" s="19">
        <v>0</v>
      </c>
      <c r="D31" s="59">
        <v>1463256045</v>
      </c>
      <c r="E31" s="60">
        <v>1463256045</v>
      </c>
      <c r="F31" s="60">
        <v>529146</v>
      </c>
      <c r="G31" s="60">
        <v>16683120</v>
      </c>
      <c r="H31" s="60">
        <v>102162020</v>
      </c>
      <c r="I31" s="60">
        <v>119374286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119374286</v>
      </c>
      <c r="W31" s="60">
        <v>365814011</v>
      </c>
      <c r="X31" s="60">
        <v>-246439725</v>
      </c>
      <c r="Y31" s="61">
        <v>-67.37</v>
      </c>
      <c r="Z31" s="62">
        <v>1463256045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5130961437</v>
      </c>
      <c r="E32" s="100">
        <f t="shared" si="5"/>
        <v>5130961437</v>
      </c>
      <c r="F32" s="100">
        <f t="shared" si="5"/>
        <v>110611094</v>
      </c>
      <c r="G32" s="100">
        <f t="shared" si="5"/>
        <v>7225479</v>
      </c>
      <c r="H32" s="100">
        <f t="shared" si="5"/>
        <v>250970137</v>
      </c>
      <c r="I32" s="100">
        <f t="shared" si="5"/>
        <v>368806710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368806710</v>
      </c>
      <c r="W32" s="100">
        <f t="shared" si="5"/>
        <v>1282740359</v>
      </c>
      <c r="X32" s="100">
        <f t="shared" si="5"/>
        <v>-913933649</v>
      </c>
      <c r="Y32" s="101">
        <f>+IF(W32&lt;&gt;0,(X32/W32)*100,0)</f>
        <v>-71.24852996069176</v>
      </c>
      <c r="Z32" s="102">
        <f t="shared" si="5"/>
        <v>5130961437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14963273093</v>
      </c>
      <c r="C35" s="19">
        <v>0</v>
      </c>
      <c r="D35" s="59">
        <v>14555196093</v>
      </c>
      <c r="E35" s="60">
        <v>14555196093</v>
      </c>
      <c r="F35" s="60">
        <v>17612041266</v>
      </c>
      <c r="G35" s="60">
        <v>15603474268</v>
      </c>
      <c r="H35" s="60">
        <v>15878688449</v>
      </c>
      <c r="I35" s="60">
        <v>15878688449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15878688449</v>
      </c>
      <c r="W35" s="60">
        <v>3638799023</v>
      </c>
      <c r="X35" s="60">
        <v>12239889426</v>
      </c>
      <c r="Y35" s="61">
        <v>336.37</v>
      </c>
      <c r="Z35" s="62">
        <v>14555196093</v>
      </c>
    </row>
    <row r="36" spans="1:26" ht="12.75">
      <c r="A36" s="58" t="s">
        <v>57</v>
      </c>
      <c r="B36" s="19">
        <v>49532658053</v>
      </c>
      <c r="C36" s="19">
        <v>0</v>
      </c>
      <c r="D36" s="59">
        <v>49061352328</v>
      </c>
      <c r="E36" s="60">
        <v>49061352328</v>
      </c>
      <c r="F36" s="60">
        <v>50501168722</v>
      </c>
      <c r="G36" s="60">
        <v>49323190375</v>
      </c>
      <c r="H36" s="60">
        <v>49389171723</v>
      </c>
      <c r="I36" s="60">
        <v>49389171723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49389171723</v>
      </c>
      <c r="W36" s="60">
        <v>12265338082</v>
      </c>
      <c r="X36" s="60">
        <v>37123833641</v>
      </c>
      <c r="Y36" s="61">
        <v>302.67</v>
      </c>
      <c r="Z36" s="62">
        <v>49061352328</v>
      </c>
    </row>
    <row r="37" spans="1:26" ht="12.75">
      <c r="A37" s="58" t="s">
        <v>58</v>
      </c>
      <c r="B37" s="19">
        <v>8600757802</v>
      </c>
      <c r="C37" s="19">
        <v>0</v>
      </c>
      <c r="D37" s="59">
        <v>6307447429</v>
      </c>
      <c r="E37" s="60">
        <v>6307447429</v>
      </c>
      <c r="F37" s="60">
        <v>9199819762</v>
      </c>
      <c r="G37" s="60">
        <v>7773424316</v>
      </c>
      <c r="H37" s="60">
        <v>7615120801</v>
      </c>
      <c r="I37" s="60">
        <v>7615120801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7615120801</v>
      </c>
      <c r="W37" s="60">
        <v>1576861857</v>
      </c>
      <c r="X37" s="60">
        <v>6038258944</v>
      </c>
      <c r="Y37" s="61">
        <v>382.93</v>
      </c>
      <c r="Z37" s="62">
        <v>6307447429</v>
      </c>
    </row>
    <row r="38" spans="1:26" ht="12.75">
      <c r="A38" s="58" t="s">
        <v>59</v>
      </c>
      <c r="B38" s="19">
        <v>8524801350</v>
      </c>
      <c r="C38" s="19">
        <v>0</v>
      </c>
      <c r="D38" s="59">
        <v>8790779948</v>
      </c>
      <c r="E38" s="60">
        <v>8790779948</v>
      </c>
      <c r="F38" s="60">
        <v>7727004060</v>
      </c>
      <c r="G38" s="60">
        <v>8514624023</v>
      </c>
      <c r="H38" s="60">
        <v>8509596624</v>
      </c>
      <c r="I38" s="60">
        <v>8509596624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8509596624</v>
      </c>
      <c r="W38" s="60">
        <v>2197694987</v>
      </c>
      <c r="X38" s="60">
        <v>6311901637</v>
      </c>
      <c r="Y38" s="61">
        <v>287.21</v>
      </c>
      <c r="Z38" s="62">
        <v>8790779948</v>
      </c>
    </row>
    <row r="39" spans="1:26" ht="12.75">
      <c r="A39" s="58" t="s">
        <v>60</v>
      </c>
      <c r="B39" s="19">
        <v>47370371994</v>
      </c>
      <c r="C39" s="19">
        <v>0</v>
      </c>
      <c r="D39" s="59">
        <v>48518321044</v>
      </c>
      <c r="E39" s="60">
        <v>48518321044</v>
      </c>
      <c r="F39" s="60">
        <v>51186386166</v>
      </c>
      <c r="G39" s="60">
        <v>48638616304</v>
      </c>
      <c r="H39" s="60">
        <v>49143142747</v>
      </c>
      <c r="I39" s="60">
        <v>49143142747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49143142747</v>
      </c>
      <c r="W39" s="60">
        <v>12129580261</v>
      </c>
      <c r="X39" s="60">
        <v>37013562486</v>
      </c>
      <c r="Y39" s="61">
        <v>305.15</v>
      </c>
      <c r="Z39" s="62">
        <v>48518321044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4913815469</v>
      </c>
      <c r="C42" s="19">
        <v>0</v>
      </c>
      <c r="D42" s="59">
        <v>4702371968</v>
      </c>
      <c r="E42" s="60">
        <v>4702371968</v>
      </c>
      <c r="F42" s="60">
        <v>-2377353424</v>
      </c>
      <c r="G42" s="60">
        <v>-1149610389</v>
      </c>
      <c r="H42" s="60">
        <v>-720537011</v>
      </c>
      <c r="I42" s="60">
        <v>-4247500824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-4247500824</v>
      </c>
      <c r="W42" s="60">
        <v>2015299889</v>
      </c>
      <c r="X42" s="60">
        <v>-6262800713</v>
      </c>
      <c r="Y42" s="61">
        <v>-310.76</v>
      </c>
      <c r="Z42" s="62">
        <v>4702371968</v>
      </c>
    </row>
    <row r="43" spans="1:26" ht="12.75">
      <c r="A43" s="58" t="s">
        <v>63</v>
      </c>
      <c r="B43" s="19">
        <v>-4335054346</v>
      </c>
      <c r="C43" s="19">
        <v>0</v>
      </c>
      <c r="D43" s="59">
        <v>-4518103416</v>
      </c>
      <c r="E43" s="60">
        <v>-4518103416</v>
      </c>
      <c r="F43" s="60">
        <v>-101684103</v>
      </c>
      <c r="G43" s="60">
        <v>4074412063</v>
      </c>
      <c r="H43" s="60">
        <v>-242245294</v>
      </c>
      <c r="I43" s="60">
        <v>3730482666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3730482666</v>
      </c>
      <c r="W43" s="60">
        <v>-291768527</v>
      </c>
      <c r="X43" s="60">
        <v>4022251193</v>
      </c>
      <c r="Y43" s="61">
        <v>-1378.58</v>
      </c>
      <c r="Z43" s="62">
        <v>-4518103416</v>
      </c>
    </row>
    <row r="44" spans="1:26" ht="12.75">
      <c r="A44" s="58" t="s">
        <v>64</v>
      </c>
      <c r="B44" s="19">
        <v>-307551001</v>
      </c>
      <c r="C44" s="19">
        <v>0</v>
      </c>
      <c r="D44" s="59">
        <v>1427285191</v>
      </c>
      <c r="E44" s="60">
        <v>1427285191</v>
      </c>
      <c r="F44" s="60">
        <v>11629141</v>
      </c>
      <c r="G44" s="60">
        <v>-262881219</v>
      </c>
      <c r="H44" s="60">
        <v>4074768</v>
      </c>
      <c r="I44" s="60">
        <v>-247177310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-247177310</v>
      </c>
      <c r="W44" s="60">
        <v>-9694882</v>
      </c>
      <c r="X44" s="60">
        <v>-237482428</v>
      </c>
      <c r="Y44" s="61">
        <v>2449.56</v>
      </c>
      <c r="Z44" s="62">
        <v>1427285191</v>
      </c>
    </row>
    <row r="45" spans="1:26" ht="12.75">
      <c r="A45" s="70" t="s">
        <v>65</v>
      </c>
      <c r="B45" s="22">
        <v>7972586235</v>
      </c>
      <c r="C45" s="22">
        <v>0</v>
      </c>
      <c r="D45" s="99">
        <v>9312929856</v>
      </c>
      <c r="E45" s="100">
        <v>9312929856</v>
      </c>
      <c r="F45" s="100">
        <v>2684017544</v>
      </c>
      <c r="G45" s="100">
        <v>5345937999</v>
      </c>
      <c r="H45" s="100">
        <v>4387230462</v>
      </c>
      <c r="I45" s="100">
        <v>4387230462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4387230462</v>
      </c>
      <c r="W45" s="100">
        <v>9415212593</v>
      </c>
      <c r="X45" s="100">
        <v>-5027982131</v>
      </c>
      <c r="Y45" s="101">
        <v>-53.4</v>
      </c>
      <c r="Z45" s="102">
        <v>9312929856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2443793937</v>
      </c>
      <c r="C49" s="52">
        <v>0</v>
      </c>
      <c r="D49" s="129">
        <v>673443534</v>
      </c>
      <c r="E49" s="54">
        <v>407851156</v>
      </c>
      <c r="F49" s="54">
        <v>0</v>
      </c>
      <c r="G49" s="54">
        <v>0</v>
      </c>
      <c r="H49" s="54">
        <v>0</v>
      </c>
      <c r="I49" s="54">
        <v>441500849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303484182</v>
      </c>
      <c r="W49" s="54">
        <v>295520046</v>
      </c>
      <c r="X49" s="54">
        <v>2026115977</v>
      </c>
      <c r="Y49" s="54">
        <v>6277331662</v>
      </c>
      <c r="Z49" s="130">
        <v>12869041343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2515503358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2515503358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89.5063179900286</v>
      </c>
      <c r="C58" s="5">
        <f>IF(C67=0,0,+(C76/C67)*100)</f>
        <v>0</v>
      </c>
      <c r="D58" s="6">
        <f aca="true" t="shared" si="6" ref="D58:Z58">IF(D67=0,0,+(D76/D67)*100)</f>
        <v>93.12961074260785</v>
      </c>
      <c r="E58" s="7">
        <f t="shared" si="6"/>
        <v>93.12961074260785</v>
      </c>
      <c r="F58" s="7">
        <f t="shared" si="6"/>
        <v>84.40151555996378</v>
      </c>
      <c r="G58" s="7">
        <f t="shared" si="6"/>
        <v>227.7571168260352</v>
      </c>
      <c r="H58" s="7">
        <f t="shared" si="6"/>
        <v>74.14790647314285</v>
      </c>
      <c r="I58" s="7">
        <f t="shared" si="6"/>
        <v>129.97021305770485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129.97021305770485</v>
      </c>
      <c r="W58" s="7">
        <f t="shared" si="6"/>
        <v>95.06846098428655</v>
      </c>
      <c r="X58" s="7">
        <f t="shared" si="6"/>
        <v>0</v>
      </c>
      <c r="Y58" s="7">
        <f t="shared" si="6"/>
        <v>0</v>
      </c>
      <c r="Z58" s="8">
        <f t="shared" si="6"/>
        <v>93.12961074260785</v>
      </c>
    </row>
    <row r="59" spans="1:26" ht="12.75">
      <c r="A59" s="37" t="s">
        <v>31</v>
      </c>
      <c r="B59" s="9">
        <f aca="true" t="shared" si="7" ref="B59:Z66">IF(B68=0,0,+(B77/B68)*100)</f>
        <v>96.12832184200764</v>
      </c>
      <c r="C59" s="9">
        <f t="shared" si="7"/>
        <v>0</v>
      </c>
      <c r="D59" s="2">
        <f t="shared" si="7"/>
        <v>93.00000001523185</v>
      </c>
      <c r="E59" s="10">
        <f t="shared" si="7"/>
        <v>93.00000001523185</v>
      </c>
      <c r="F59" s="10">
        <f t="shared" si="7"/>
        <v>87.11366779950166</v>
      </c>
      <c r="G59" s="10">
        <f t="shared" si="7"/>
        <v>97.20106798032246</v>
      </c>
      <c r="H59" s="10">
        <f t="shared" si="7"/>
        <v>85.99909452355647</v>
      </c>
      <c r="I59" s="10">
        <f t="shared" si="7"/>
        <v>89.94861211533537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89.94861211533537</v>
      </c>
      <c r="W59" s="10">
        <f t="shared" si="7"/>
        <v>94.9999999779619</v>
      </c>
      <c r="X59" s="10">
        <f t="shared" si="7"/>
        <v>0</v>
      </c>
      <c r="Y59" s="10">
        <f t="shared" si="7"/>
        <v>0</v>
      </c>
      <c r="Z59" s="11">
        <f t="shared" si="7"/>
        <v>93.00000001523185</v>
      </c>
    </row>
    <row r="60" spans="1:26" ht="12.75">
      <c r="A60" s="38" t="s">
        <v>32</v>
      </c>
      <c r="B60" s="12">
        <f t="shared" si="7"/>
        <v>87.74236788513116</v>
      </c>
      <c r="C60" s="12">
        <f t="shared" si="7"/>
        <v>0</v>
      </c>
      <c r="D60" s="3">
        <f t="shared" si="7"/>
        <v>93.04560913381756</v>
      </c>
      <c r="E60" s="13">
        <f t="shared" si="7"/>
        <v>93.04560913381756</v>
      </c>
      <c r="F60" s="13">
        <f t="shared" si="7"/>
        <v>83.36957561734334</v>
      </c>
      <c r="G60" s="13">
        <f t="shared" si="7"/>
        <v>251.95143784811225</v>
      </c>
      <c r="H60" s="13">
        <f t="shared" si="7"/>
        <v>71.89377779861422</v>
      </c>
      <c r="I60" s="13">
        <f t="shared" si="7"/>
        <v>137.77772512475593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137.77772512475593</v>
      </c>
      <c r="W60" s="13">
        <f t="shared" si="7"/>
        <v>95.02963008433173</v>
      </c>
      <c r="X60" s="13">
        <f t="shared" si="7"/>
        <v>0</v>
      </c>
      <c r="Y60" s="13">
        <f t="shared" si="7"/>
        <v>0</v>
      </c>
      <c r="Z60" s="14">
        <f t="shared" si="7"/>
        <v>93.04560913381756</v>
      </c>
    </row>
    <row r="61" spans="1:26" ht="12.75">
      <c r="A61" s="39" t="s">
        <v>103</v>
      </c>
      <c r="B61" s="12">
        <f t="shared" si="7"/>
        <v>90.76032514214081</v>
      </c>
      <c r="C61" s="12">
        <f t="shared" si="7"/>
        <v>0</v>
      </c>
      <c r="D61" s="3">
        <f t="shared" si="7"/>
        <v>93.00000001560336</v>
      </c>
      <c r="E61" s="13">
        <f t="shared" si="7"/>
        <v>93.00000001560336</v>
      </c>
      <c r="F61" s="13">
        <f t="shared" si="7"/>
        <v>72.49622825293667</v>
      </c>
      <c r="G61" s="13">
        <f t="shared" si="7"/>
        <v>275.04776668707166</v>
      </c>
      <c r="H61" s="13">
        <f t="shared" si="7"/>
        <v>92.84223017753338</v>
      </c>
      <c r="I61" s="13">
        <f t="shared" si="7"/>
        <v>150.70752361739872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150.70752361739872</v>
      </c>
      <c r="W61" s="13">
        <f t="shared" si="7"/>
        <v>95.00000002039538</v>
      </c>
      <c r="X61" s="13">
        <f t="shared" si="7"/>
        <v>0</v>
      </c>
      <c r="Y61" s="13">
        <f t="shared" si="7"/>
        <v>0</v>
      </c>
      <c r="Z61" s="14">
        <f t="shared" si="7"/>
        <v>93.00000001560336</v>
      </c>
    </row>
    <row r="62" spans="1:26" ht="12.75">
      <c r="A62" s="39" t="s">
        <v>104</v>
      </c>
      <c r="B62" s="12">
        <f t="shared" si="7"/>
        <v>80.05166367639698</v>
      </c>
      <c r="C62" s="12">
        <f t="shared" si="7"/>
        <v>0</v>
      </c>
      <c r="D62" s="3">
        <f t="shared" si="7"/>
        <v>93.00000000821424</v>
      </c>
      <c r="E62" s="13">
        <f t="shared" si="7"/>
        <v>93.00000000821424</v>
      </c>
      <c r="F62" s="13">
        <f t="shared" si="7"/>
        <v>123.04531778029269</v>
      </c>
      <c r="G62" s="13">
        <f t="shared" si="7"/>
        <v>221.96150084754973</v>
      </c>
      <c r="H62" s="13">
        <f t="shared" si="7"/>
        <v>144.04825688490044</v>
      </c>
      <c r="I62" s="13">
        <f t="shared" si="7"/>
        <v>169.35287228518774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169.35287228518774</v>
      </c>
      <c r="W62" s="13">
        <f t="shared" si="7"/>
        <v>95.0000000635011</v>
      </c>
      <c r="X62" s="13">
        <f t="shared" si="7"/>
        <v>0</v>
      </c>
      <c r="Y62" s="13">
        <f t="shared" si="7"/>
        <v>0</v>
      </c>
      <c r="Z62" s="14">
        <f t="shared" si="7"/>
        <v>93.00000000821424</v>
      </c>
    </row>
    <row r="63" spans="1:26" ht="12.75">
      <c r="A63" s="39" t="s">
        <v>105</v>
      </c>
      <c r="B63" s="12">
        <f t="shared" si="7"/>
        <v>81.43659241208806</v>
      </c>
      <c r="C63" s="12">
        <f t="shared" si="7"/>
        <v>0</v>
      </c>
      <c r="D63" s="3">
        <f t="shared" si="7"/>
        <v>93.00000009475944</v>
      </c>
      <c r="E63" s="13">
        <f t="shared" si="7"/>
        <v>93.00000009475944</v>
      </c>
      <c r="F63" s="13">
        <f t="shared" si="7"/>
        <v>114.65839493083887</v>
      </c>
      <c r="G63" s="13">
        <f t="shared" si="7"/>
        <v>260.50144926791467</v>
      </c>
      <c r="H63" s="13">
        <f t="shared" si="7"/>
        <v>-62.7859590936808</v>
      </c>
      <c r="I63" s="13">
        <f t="shared" si="7"/>
        <v>45.94668303613238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45.94668303613238</v>
      </c>
      <c r="W63" s="13">
        <f t="shared" si="7"/>
        <v>94.99999991064708</v>
      </c>
      <c r="X63" s="13">
        <f t="shared" si="7"/>
        <v>0</v>
      </c>
      <c r="Y63" s="13">
        <f t="shared" si="7"/>
        <v>0</v>
      </c>
      <c r="Z63" s="14">
        <f t="shared" si="7"/>
        <v>93.00000009475944</v>
      </c>
    </row>
    <row r="64" spans="1:26" ht="12.75">
      <c r="A64" s="39" t="s">
        <v>106</v>
      </c>
      <c r="B64" s="12">
        <f t="shared" si="7"/>
        <v>83.7164103240108</v>
      </c>
      <c r="C64" s="12">
        <f t="shared" si="7"/>
        <v>0</v>
      </c>
      <c r="D64" s="3">
        <f t="shared" si="7"/>
        <v>93.0000000349766</v>
      </c>
      <c r="E64" s="13">
        <f t="shared" si="7"/>
        <v>93.0000000349766</v>
      </c>
      <c r="F64" s="13">
        <f t="shared" si="7"/>
        <v>77.5160009846056</v>
      </c>
      <c r="G64" s="13">
        <f t="shared" si="7"/>
        <v>266.9329911348227</v>
      </c>
      <c r="H64" s="13">
        <f t="shared" si="7"/>
        <v>82.03335072453572</v>
      </c>
      <c r="I64" s="13">
        <f t="shared" si="7"/>
        <v>143.05187567422945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143.05187567422945</v>
      </c>
      <c r="W64" s="13">
        <f t="shared" si="7"/>
        <v>94.99999984094988</v>
      </c>
      <c r="X64" s="13">
        <f t="shared" si="7"/>
        <v>0</v>
      </c>
      <c r="Y64" s="13">
        <f t="shared" si="7"/>
        <v>0</v>
      </c>
      <c r="Z64" s="14">
        <f t="shared" si="7"/>
        <v>93.0000000349766</v>
      </c>
    </row>
    <row r="65" spans="1:26" ht="12.75">
      <c r="A65" s="39" t="s">
        <v>107</v>
      </c>
      <c r="B65" s="12">
        <f t="shared" si="7"/>
        <v>86.5832066329648</v>
      </c>
      <c r="C65" s="12">
        <f t="shared" si="7"/>
        <v>0</v>
      </c>
      <c r="D65" s="3">
        <f t="shared" si="7"/>
        <v>99.99999853755658</v>
      </c>
      <c r="E65" s="13">
        <f t="shared" si="7"/>
        <v>99.99999853755658</v>
      </c>
      <c r="F65" s="13">
        <f t="shared" si="7"/>
        <v>406.63986464423294</v>
      </c>
      <c r="G65" s="13">
        <f t="shared" si="7"/>
        <v>-5038.361303194983</v>
      </c>
      <c r="H65" s="13">
        <f t="shared" si="7"/>
        <v>-570.7653966013804</v>
      </c>
      <c r="I65" s="13">
        <f t="shared" si="7"/>
        <v>-1400.9514768588588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-1400.9514768588588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99.99999853755658</v>
      </c>
    </row>
    <row r="66" spans="1:26" ht="12.75">
      <c r="A66" s="40" t="s">
        <v>110</v>
      </c>
      <c r="B66" s="15">
        <f t="shared" si="7"/>
        <v>99.99999956429991</v>
      </c>
      <c r="C66" s="15">
        <f t="shared" si="7"/>
        <v>0</v>
      </c>
      <c r="D66" s="4">
        <f t="shared" si="7"/>
        <v>99.99999970977764</v>
      </c>
      <c r="E66" s="16">
        <f t="shared" si="7"/>
        <v>99.99999970977764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99.99999970977764</v>
      </c>
    </row>
    <row r="67" spans="1:26" ht="12.75" hidden="1">
      <c r="A67" s="41" t="s">
        <v>286</v>
      </c>
      <c r="B67" s="24">
        <v>21952511538</v>
      </c>
      <c r="C67" s="24"/>
      <c r="D67" s="25">
        <v>25995113655</v>
      </c>
      <c r="E67" s="26">
        <v>25995113655</v>
      </c>
      <c r="F67" s="26">
        <v>2178828208</v>
      </c>
      <c r="G67" s="26">
        <v>2532169841</v>
      </c>
      <c r="H67" s="26">
        <v>2657122110</v>
      </c>
      <c r="I67" s="26">
        <v>7368120159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7368120159</v>
      </c>
      <c r="W67" s="26">
        <v>6864944755</v>
      </c>
      <c r="X67" s="26"/>
      <c r="Y67" s="25"/>
      <c r="Z67" s="27">
        <v>25995113655</v>
      </c>
    </row>
    <row r="68" spans="1:26" ht="12.75" hidden="1">
      <c r="A68" s="37" t="s">
        <v>31</v>
      </c>
      <c r="B68" s="19">
        <v>3946658652</v>
      </c>
      <c r="C68" s="19"/>
      <c r="D68" s="20">
        <v>4661284253</v>
      </c>
      <c r="E68" s="21">
        <v>4661284253</v>
      </c>
      <c r="F68" s="21">
        <v>383612212</v>
      </c>
      <c r="G68" s="21">
        <v>352764552</v>
      </c>
      <c r="H68" s="21">
        <v>372422720</v>
      </c>
      <c r="I68" s="21">
        <v>1108799484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1108799484</v>
      </c>
      <c r="W68" s="21">
        <v>1134398895</v>
      </c>
      <c r="X68" s="21"/>
      <c r="Y68" s="20"/>
      <c r="Z68" s="23">
        <v>4661284253</v>
      </c>
    </row>
    <row r="69" spans="1:26" ht="12.75" hidden="1">
      <c r="A69" s="38" t="s">
        <v>32</v>
      </c>
      <c r="B69" s="19">
        <v>17546821530</v>
      </c>
      <c r="C69" s="19"/>
      <c r="D69" s="20">
        <v>20989266006</v>
      </c>
      <c r="E69" s="21">
        <v>20989266006</v>
      </c>
      <c r="F69" s="21">
        <v>1746381381</v>
      </c>
      <c r="G69" s="21">
        <v>2135485434</v>
      </c>
      <c r="H69" s="21">
        <v>2258500397</v>
      </c>
      <c r="I69" s="21">
        <v>6140367212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6140367212</v>
      </c>
      <c r="W69" s="21">
        <v>5670151091</v>
      </c>
      <c r="X69" s="21"/>
      <c r="Y69" s="20"/>
      <c r="Z69" s="23">
        <v>20989266006</v>
      </c>
    </row>
    <row r="70" spans="1:26" ht="12.75" hidden="1">
      <c r="A70" s="39" t="s">
        <v>103</v>
      </c>
      <c r="B70" s="19">
        <v>12043743423</v>
      </c>
      <c r="C70" s="19"/>
      <c r="D70" s="20">
        <v>13458636830</v>
      </c>
      <c r="E70" s="21">
        <v>13458636830</v>
      </c>
      <c r="F70" s="21">
        <v>1290582300</v>
      </c>
      <c r="G70" s="21">
        <v>1462159180</v>
      </c>
      <c r="H70" s="21">
        <v>1397506339</v>
      </c>
      <c r="I70" s="21">
        <v>4150247819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4150247819</v>
      </c>
      <c r="W70" s="21">
        <v>4167611537</v>
      </c>
      <c r="X70" s="21"/>
      <c r="Y70" s="20"/>
      <c r="Z70" s="23">
        <v>13458636830</v>
      </c>
    </row>
    <row r="71" spans="1:26" ht="12.75" hidden="1">
      <c r="A71" s="39" t="s">
        <v>104</v>
      </c>
      <c r="B71" s="19">
        <v>3256062513</v>
      </c>
      <c r="C71" s="19"/>
      <c r="D71" s="20">
        <v>4260889205</v>
      </c>
      <c r="E71" s="21">
        <v>4260889205</v>
      </c>
      <c r="F71" s="21">
        <v>240634447</v>
      </c>
      <c r="G71" s="21">
        <v>380806565</v>
      </c>
      <c r="H71" s="21">
        <v>351339794</v>
      </c>
      <c r="I71" s="21">
        <v>972780806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972780806</v>
      </c>
      <c r="W71" s="21">
        <v>787387890</v>
      </c>
      <c r="X71" s="21"/>
      <c r="Y71" s="20"/>
      <c r="Z71" s="23">
        <v>4260889205</v>
      </c>
    </row>
    <row r="72" spans="1:26" ht="12.75" hidden="1">
      <c r="A72" s="39" t="s">
        <v>105</v>
      </c>
      <c r="B72" s="19">
        <v>1082973533</v>
      </c>
      <c r="C72" s="19"/>
      <c r="D72" s="20">
        <v>1646273908</v>
      </c>
      <c r="E72" s="21">
        <v>1646273908</v>
      </c>
      <c r="F72" s="21">
        <v>89793003</v>
      </c>
      <c r="G72" s="21">
        <v>168519221</v>
      </c>
      <c r="H72" s="21">
        <v>389270712</v>
      </c>
      <c r="I72" s="21">
        <v>647582936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647582936</v>
      </c>
      <c r="W72" s="21">
        <v>335747294</v>
      </c>
      <c r="X72" s="21"/>
      <c r="Y72" s="20"/>
      <c r="Z72" s="23">
        <v>1646273908</v>
      </c>
    </row>
    <row r="73" spans="1:26" ht="12.75" hidden="1">
      <c r="A73" s="39" t="s">
        <v>106</v>
      </c>
      <c r="B73" s="19">
        <v>1091039774</v>
      </c>
      <c r="C73" s="19"/>
      <c r="D73" s="20">
        <v>1486708636</v>
      </c>
      <c r="E73" s="21">
        <v>1486708636</v>
      </c>
      <c r="F73" s="21">
        <v>118049298</v>
      </c>
      <c r="G73" s="21">
        <v>119165919</v>
      </c>
      <c r="H73" s="21">
        <v>115144425</v>
      </c>
      <c r="I73" s="21">
        <v>352359642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352359642</v>
      </c>
      <c r="W73" s="21">
        <v>345802969</v>
      </c>
      <c r="X73" s="21"/>
      <c r="Y73" s="20"/>
      <c r="Z73" s="23">
        <v>1486708636</v>
      </c>
    </row>
    <row r="74" spans="1:26" ht="12.75" hidden="1">
      <c r="A74" s="39" t="s">
        <v>107</v>
      </c>
      <c r="B74" s="19">
        <v>73002287</v>
      </c>
      <c r="C74" s="19"/>
      <c r="D74" s="20">
        <v>136757427</v>
      </c>
      <c r="E74" s="21">
        <v>136757427</v>
      </c>
      <c r="F74" s="21">
        <v>7322333</v>
      </c>
      <c r="G74" s="21">
        <v>4834549</v>
      </c>
      <c r="H74" s="21">
        <v>5239127</v>
      </c>
      <c r="I74" s="21">
        <v>17396009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17396009</v>
      </c>
      <c r="W74" s="21">
        <v>33601401</v>
      </c>
      <c r="X74" s="21"/>
      <c r="Y74" s="20"/>
      <c r="Z74" s="23">
        <v>136757427</v>
      </c>
    </row>
    <row r="75" spans="1:26" ht="12.75" hidden="1">
      <c r="A75" s="40" t="s">
        <v>110</v>
      </c>
      <c r="B75" s="28">
        <v>459031356</v>
      </c>
      <c r="C75" s="28"/>
      <c r="D75" s="29">
        <v>344563396</v>
      </c>
      <c r="E75" s="30">
        <v>344563396</v>
      </c>
      <c r="F75" s="30">
        <v>48834615</v>
      </c>
      <c r="G75" s="30">
        <v>43919855</v>
      </c>
      <c r="H75" s="30">
        <v>26198993</v>
      </c>
      <c r="I75" s="30">
        <v>118953463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118953463</v>
      </c>
      <c r="W75" s="30">
        <v>60394769</v>
      </c>
      <c r="X75" s="30"/>
      <c r="Y75" s="29"/>
      <c r="Z75" s="31">
        <v>344563396</v>
      </c>
    </row>
    <row r="76" spans="1:26" ht="12.75" hidden="1">
      <c r="A76" s="42" t="s">
        <v>287</v>
      </c>
      <c r="B76" s="32">
        <v>19648884784</v>
      </c>
      <c r="C76" s="32"/>
      <c r="D76" s="33">
        <v>24209148159</v>
      </c>
      <c r="E76" s="34">
        <v>24209148159</v>
      </c>
      <c r="F76" s="34">
        <v>1838964029</v>
      </c>
      <c r="G76" s="34">
        <v>5767197023</v>
      </c>
      <c r="H76" s="34">
        <v>1970200417</v>
      </c>
      <c r="I76" s="34">
        <v>9576361469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9576361469</v>
      </c>
      <c r="W76" s="34">
        <v>6526397326</v>
      </c>
      <c r="X76" s="34"/>
      <c r="Y76" s="33"/>
      <c r="Z76" s="35">
        <v>24209148159</v>
      </c>
    </row>
    <row r="77" spans="1:26" ht="12.75" hidden="1">
      <c r="A77" s="37" t="s">
        <v>31</v>
      </c>
      <c r="B77" s="19">
        <v>3793856731</v>
      </c>
      <c r="C77" s="19"/>
      <c r="D77" s="20">
        <v>4334994356</v>
      </c>
      <c r="E77" s="21">
        <v>4334994356</v>
      </c>
      <c r="F77" s="21">
        <v>334178668</v>
      </c>
      <c r="G77" s="21">
        <v>342890912</v>
      </c>
      <c r="H77" s="21">
        <v>320280167</v>
      </c>
      <c r="I77" s="21">
        <v>997349747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997349747</v>
      </c>
      <c r="W77" s="21">
        <v>1077678950</v>
      </c>
      <c r="X77" s="21"/>
      <c r="Y77" s="20"/>
      <c r="Z77" s="23">
        <v>4334994356</v>
      </c>
    </row>
    <row r="78" spans="1:26" ht="12.75" hidden="1">
      <c r="A78" s="38" t="s">
        <v>32</v>
      </c>
      <c r="B78" s="19">
        <v>15395996699</v>
      </c>
      <c r="C78" s="19"/>
      <c r="D78" s="20">
        <v>19529590408</v>
      </c>
      <c r="E78" s="21">
        <v>19529590408</v>
      </c>
      <c r="F78" s="21">
        <v>1455950746</v>
      </c>
      <c r="G78" s="21">
        <v>5380386256</v>
      </c>
      <c r="H78" s="21">
        <v>1623721257</v>
      </c>
      <c r="I78" s="21">
        <v>8460058259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8460058259</v>
      </c>
      <c r="W78" s="21">
        <v>5388323607</v>
      </c>
      <c r="X78" s="21"/>
      <c r="Y78" s="20"/>
      <c r="Z78" s="23">
        <v>19529590408</v>
      </c>
    </row>
    <row r="79" spans="1:26" ht="12.75" hidden="1">
      <c r="A79" s="39" t="s">
        <v>103</v>
      </c>
      <c r="B79" s="19">
        <v>10930940690</v>
      </c>
      <c r="C79" s="19"/>
      <c r="D79" s="20">
        <v>12516532254</v>
      </c>
      <c r="E79" s="21">
        <v>12516532254</v>
      </c>
      <c r="F79" s="21">
        <v>935623490</v>
      </c>
      <c r="G79" s="21">
        <v>4021636170</v>
      </c>
      <c r="H79" s="21">
        <v>1297476052</v>
      </c>
      <c r="I79" s="21">
        <v>6254735712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6254735712</v>
      </c>
      <c r="W79" s="21">
        <v>3959230961</v>
      </c>
      <c r="X79" s="21"/>
      <c r="Y79" s="20"/>
      <c r="Z79" s="23">
        <v>12516532254</v>
      </c>
    </row>
    <row r="80" spans="1:26" ht="12.75" hidden="1">
      <c r="A80" s="39" t="s">
        <v>104</v>
      </c>
      <c r="B80" s="19">
        <v>2606532212</v>
      </c>
      <c r="C80" s="19"/>
      <c r="D80" s="20">
        <v>3962626961</v>
      </c>
      <c r="E80" s="21">
        <v>3962626961</v>
      </c>
      <c r="F80" s="21">
        <v>296089420</v>
      </c>
      <c r="G80" s="21">
        <v>845243967</v>
      </c>
      <c r="H80" s="21">
        <v>506098849</v>
      </c>
      <c r="I80" s="21">
        <v>1647432236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1647432236</v>
      </c>
      <c r="W80" s="21">
        <v>748018496</v>
      </c>
      <c r="X80" s="21"/>
      <c r="Y80" s="20"/>
      <c r="Z80" s="23">
        <v>3962626961</v>
      </c>
    </row>
    <row r="81" spans="1:26" ht="12.75" hidden="1">
      <c r="A81" s="39" t="s">
        <v>105</v>
      </c>
      <c r="B81" s="19">
        <v>881936742</v>
      </c>
      <c r="C81" s="19"/>
      <c r="D81" s="20">
        <v>1531034736</v>
      </c>
      <c r="E81" s="21">
        <v>1531034736</v>
      </c>
      <c r="F81" s="21">
        <v>102955216</v>
      </c>
      <c r="G81" s="21">
        <v>438995013</v>
      </c>
      <c r="H81" s="21">
        <v>-244407350</v>
      </c>
      <c r="I81" s="21">
        <v>297542879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297542879</v>
      </c>
      <c r="W81" s="21">
        <v>318959929</v>
      </c>
      <c r="X81" s="21"/>
      <c r="Y81" s="20"/>
      <c r="Z81" s="23">
        <v>1531034736</v>
      </c>
    </row>
    <row r="82" spans="1:26" ht="12.75" hidden="1">
      <c r="A82" s="39" t="s">
        <v>106</v>
      </c>
      <c r="B82" s="19">
        <v>913379334</v>
      </c>
      <c r="C82" s="19"/>
      <c r="D82" s="20">
        <v>1382639032</v>
      </c>
      <c r="E82" s="21">
        <v>1382639032</v>
      </c>
      <c r="F82" s="21">
        <v>91507095</v>
      </c>
      <c r="G82" s="21">
        <v>318093152</v>
      </c>
      <c r="H82" s="21">
        <v>94456830</v>
      </c>
      <c r="I82" s="21">
        <v>504057077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504057077</v>
      </c>
      <c r="W82" s="21">
        <v>328512820</v>
      </c>
      <c r="X82" s="21"/>
      <c r="Y82" s="20"/>
      <c r="Z82" s="23">
        <v>1382639032</v>
      </c>
    </row>
    <row r="83" spans="1:26" ht="12.75" hidden="1">
      <c r="A83" s="39" t="s">
        <v>107</v>
      </c>
      <c r="B83" s="19">
        <v>63207721</v>
      </c>
      <c r="C83" s="19"/>
      <c r="D83" s="20">
        <v>136757425</v>
      </c>
      <c r="E83" s="21">
        <v>136757425</v>
      </c>
      <c r="F83" s="21">
        <v>29775525</v>
      </c>
      <c r="G83" s="21">
        <v>-243582046</v>
      </c>
      <c r="H83" s="21">
        <v>-29903124</v>
      </c>
      <c r="I83" s="21">
        <v>-243709645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-243709645</v>
      </c>
      <c r="W83" s="21">
        <v>33601401</v>
      </c>
      <c r="X83" s="21"/>
      <c r="Y83" s="20"/>
      <c r="Z83" s="23">
        <v>136757425</v>
      </c>
    </row>
    <row r="84" spans="1:26" ht="12.75" hidden="1">
      <c r="A84" s="40" t="s">
        <v>110</v>
      </c>
      <c r="B84" s="28">
        <v>459031354</v>
      </c>
      <c r="C84" s="28"/>
      <c r="D84" s="29">
        <v>344563395</v>
      </c>
      <c r="E84" s="30">
        <v>344563395</v>
      </c>
      <c r="F84" s="30">
        <v>48834615</v>
      </c>
      <c r="G84" s="30">
        <v>43919855</v>
      </c>
      <c r="H84" s="30">
        <v>26198993</v>
      </c>
      <c r="I84" s="30">
        <v>118953463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118953463</v>
      </c>
      <c r="W84" s="30">
        <v>60394769</v>
      </c>
      <c r="X84" s="30"/>
      <c r="Y84" s="29"/>
      <c r="Z84" s="31">
        <v>344563395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2162936886</v>
      </c>
      <c r="F5" s="358">
        <f t="shared" si="0"/>
        <v>2162936886</v>
      </c>
      <c r="G5" s="358">
        <f t="shared" si="0"/>
        <v>71398620</v>
      </c>
      <c r="H5" s="356">
        <f t="shared" si="0"/>
        <v>112929048</v>
      </c>
      <c r="I5" s="356">
        <f t="shared" si="0"/>
        <v>125101630</v>
      </c>
      <c r="J5" s="358">
        <f t="shared" si="0"/>
        <v>309429298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309429298</v>
      </c>
      <c r="X5" s="356">
        <f t="shared" si="0"/>
        <v>540734221</v>
      </c>
      <c r="Y5" s="358">
        <f t="shared" si="0"/>
        <v>-231304923</v>
      </c>
      <c r="Z5" s="359">
        <f>+IF(X5&lt;&gt;0,+(Y5/X5)*100,0)</f>
        <v>-42.77608370563993</v>
      </c>
      <c r="AA5" s="360">
        <f>+AA6+AA8+AA11+AA13+AA15</f>
        <v>2162936886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593533252</v>
      </c>
      <c r="F6" s="59">
        <f t="shared" si="1"/>
        <v>593533252</v>
      </c>
      <c r="G6" s="59">
        <f t="shared" si="1"/>
        <v>12853448</v>
      </c>
      <c r="H6" s="60">
        <f t="shared" si="1"/>
        <v>28599012</v>
      </c>
      <c r="I6" s="60">
        <f t="shared" si="1"/>
        <v>44789277</v>
      </c>
      <c r="J6" s="59">
        <f t="shared" si="1"/>
        <v>86241737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86241737</v>
      </c>
      <c r="X6" s="60">
        <f t="shared" si="1"/>
        <v>148383313</v>
      </c>
      <c r="Y6" s="59">
        <f t="shared" si="1"/>
        <v>-62141576</v>
      </c>
      <c r="Z6" s="61">
        <f>+IF(X6&lt;&gt;0,+(Y6/X6)*100,0)</f>
        <v>-41.87908649808891</v>
      </c>
      <c r="AA6" s="62">
        <f t="shared" si="1"/>
        <v>593533252</v>
      </c>
    </row>
    <row r="7" spans="1:27" ht="12.75">
      <c r="A7" s="291" t="s">
        <v>229</v>
      </c>
      <c r="B7" s="142"/>
      <c r="C7" s="60"/>
      <c r="D7" s="340"/>
      <c r="E7" s="60">
        <v>593533252</v>
      </c>
      <c r="F7" s="59">
        <v>593533252</v>
      </c>
      <c r="G7" s="59">
        <v>12853448</v>
      </c>
      <c r="H7" s="60">
        <v>28599012</v>
      </c>
      <c r="I7" s="60">
        <v>44789277</v>
      </c>
      <c r="J7" s="59">
        <v>86241737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86241737</v>
      </c>
      <c r="X7" s="60">
        <v>148383313</v>
      </c>
      <c r="Y7" s="59">
        <v>-62141576</v>
      </c>
      <c r="Z7" s="61">
        <v>-41.88</v>
      </c>
      <c r="AA7" s="62">
        <v>593533252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948414547</v>
      </c>
      <c r="F8" s="59">
        <f t="shared" si="2"/>
        <v>948414547</v>
      </c>
      <c r="G8" s="59">
        <f t="shared" si="2"/>
        <v>38236972</v>
      </c>
      <c r="H8" s="60">
        <f t="shared" si="2"/>
        <v>48631821</v>
      </c>
      <c r="I8" s="60">
        <f t="shared" si="2"/>
        <v>57963605</v>
      </c>
      <c r="J8" s="59">
        <f t="shared" si="2"/>
        <v>144832398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144832398</v>
      </c>
      <c r="X8" s="60">
        <f t="shared" si="2"/>
        <v>237103637</v>
      </c>
      <c r="Y8" s="59">
        <f t="shared" si="2"/>
        <v>-92271239</v>
      </c>
      <c r="Z8" s="61">
        <f>+IF(X8&lt;&gt;0,+(Y8/X8)*100,0)</f>
        <v>-38.91599478079706</v>
      </c>
      <c r="AA8" s="62">
        <f>SUM(AA9:AA10)</f>
        <v>948414547</v>
      </c>
    </row>
    <row r="9" spans="1:27" ht="12.75">
      <c r="A9" s="291" t="s">
        <v>230</v>
      </c>
      <c r="B9" s="142"/>
      <c r="C9" s="60"/>
      <c r="D9" s="340"/>
      <c r="E9" s="60">
        <v>889878217</v>
      </c>
      <c r="F9" s="59">
        <v>889878217</v>
      </c>
      <c r="G9" s="59">
        <v>34009079</v>
      </c>
      <c r="H9" s="60">
        <v>41983116</v>
      </c>
      <c r="I9" s="60">
        <v>50866726</v>
      </c>
      <c r="J9" s="59">
        <v>126858921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126858921</v>
      </c>
      <c r="X9" s="60">
        <v>222469554</v>
      </c>
      <c r="Y9" s="59">
        <v>-95610633</v>
      </c>
      <c r="Z9" s="61">
        <v>-42.98</v>
      </c>
      <c r="AA9" s="62">
        <v>889878217</v>
      </c>
    </row>
    <row r="10" spans="1:27" ht="12.75">
      <c r="A10" s="291" t="s">
        <v>231</v>
      </c>
      <c r="B10" s="142"/>
      <c r="C10" s="60"/>
      <c r="D10" s="340"/>
      <c r="E10" s="60">
        <v>58536330</v>
      </c>
      <c r="F10" s="59">
        <v>58536330</v>
      </c>
      <c r="G10" s="59">
        <v>4227893</v>
      </c>
      <c r="H10" s="60">
        <v>6648705</v>
      </c>
      <c r="I10" s="60">
        <v>7096879</v>
      </c>
      <c r="J10" s="59">
        <v>17973477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17973477</v>
      </c>
      <c r="X10" s="60">
        <v>14634083</v>
      </c>
      <c r="Y10" s="59">
        <v>3339394</v>
      </c>
      <c r="Z10" s="61">
        <v>22.82</v>
      </c>
      <c r="AA10" s="62">
        <v>58536330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398542876</v>
      </c>
      <c r="F11" s="364">
        <f t="shared" si="3"/>
        <v>398542876</v>
      </c>
      <c r="G11" s="364">
        <f t="shared" si="3"/>
        <v>14476148</v>
      </c>
      <c r="H11" s="362">
        <f t="shared" si="3"/>
        <v>16053960</v>
      </c>
      <c r="I11" s="362">
        <f t="shared" si="3"/>
        <v>11254827</v>
      </c>
      <c r="J11" s="364">
        <f t="shared" si="3"/>
        <v>41784935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41784935</v>
      </c>
      <c r="X11" s="362">
        <f t="shared" si="3"/>
        <v>99635719</v>
      </c>
      <c r="Y11" s="364">
        <f t="shared" si="3"/>
        <v>-57850784</v>
      </c>
      <c r="Z11" s="365">
        <f>+IF(X11&lt;&gt;0,+(Y11/X11)*100,0)</f>
        <v>-58.062293904859565</v>
      </c>
      <c r="AA11" s="366">
        <f t="shared" si="3"/>
        <v>398542876</v>
      </c>
    </row>
    <row r="12" spans="1:27" ht="12.75">
      <c r="A12" s="291" t="s">
        <v>232</v>
      </c>
      <c r="B12" s="136"/>
      <c r="C12" s="60"/>
      <c r="D12" s="340"/>
      <c r="E12" s="60">
        <v>398542876</v>
      </c>
      <c r="F12" s="59">
        <v>398542876</v>
      </c>
      <c r="G12" s="59">
        <v>14476148</v>
      </c>
      <c r="H12" s="60">
        <v>16053960</v>
      </c>
      <c r="I12" s="60">
        <v>11254827</v>
      </c>
      <c r="J12" s="59">
        <v>41784935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41784935</v>
      </c>
      <c r="X12" s="60">
        <v>99635719</v>
      </c>
      <c r="Y12" s="59">
        <v>-57850784</v>
      </c>
      <c r="Z12" s="61">
        <v>-58.06</v>
      </c>
      <c r="AA12" s="62">
        <v>398542876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161304693</v>
      </c>
      <c r="F13" s="342">
        <f t="shared" si="4"/>
        <v>161304693</v>
      </c>
      <c r="G13" s="342">
        <f t="shared" si="4"/>
        <v>4175138</v>
      </c>
      <c r="H13" s="275">
        <f t="shared" si="4"/>
        <v>19993909</v>
      </c>
      <c r="I13" s="275">
        <f t="shared" si="4"/>
        <v>6433965</v>
      </c>
      <c r="J13" s="342">
        <f t="shared" si="4"/>
        <v>30603012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30603012</v>
      </c>
      <c r="X13" s="275">
        <f t="shared" si="4"/>
        <v>40326173</v>
      </c>
      <c r="Y13" s="342">
        <f t="shared" si="4"/>
        <v>-9723161</v>
      </c>
      <c r="Z13" s="335">
        <f>+IF(X13&lt;&gt;0,+(Y13/X13)*100,0)</f>
        <v>-24.111291195422883</v>
      </c>
      <c r="AA13" s="273">
        <f t="shared" si="4"/>
        <v>161304693</v>
      </c>
    </row>
    <row r="14" spans="1:27" ht="12.75">
      <c r="A14" s="291" t="s">
        <v>233</v>
      </c>
      <c r="B14" s="136"/>
      <c r="C14" s="60"/>
      <c r="D14" s="340"/>
      <c r="E14" s="60">
        <v>161304693</v>
      </c>
      <c r="F14" s="59">
        <v>161304693</v>
      </c>
      <c r="G14" s="59">
        <v>4175138</v>
      </c>
      <c r="H14" s="60">
        <v>19993909</v>
      </c>
      <c r="I14" s="60">
        <v>6433965</v>
      </c>
      <c r="J14" s="59">
        <v>30603012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30603012</v>
      </c>
      <c r="X14" s="60">
        <v>40326173</v>
      </c>
      <c r="Y14" s="59">
        <v>-9723161</v>
      </c>
      <c r="Z14" s="61">
        <v>-24.11</v>
      </c>
      <c r="AA14" s="62">
        <v>161304693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61141518</v>
      </c>
      <c r="F15" s="59">
        <f t="shared" si="5"/>
        <v>61141518</v>
      </c>
      <c r="G15" s="59">
        <f t="shared" si="5"/>
        <v>1656914</v>
      </c>
      <c r="H15" s="60">
        <f t="shared" si="5"/>
        <v>-349654</v>
      </c>
      <c r="I15" s="60">
        <f t="shared" si="5"/>
        <v>4659956</v>
      </c>
      <c r="J15" s="59">
        <f t="shared" si="5"/>
        <v>5967216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5967216</v>
      </c>
      <c r="X15" s="60">
        <f t="shared" si="5"/>
        <v>15285379</v>
      </c>
      <c r="Y15" s="59">
        <f t="shared" si="5"/>
        <v>-9318163</v>
      </c>
      <c r="Z15" s="61">
        <f>+IF(X15&lt;&gt;0,+(Y15/X15)*100,0)</f>
        <v>-60.96128201989627</v>
      </c>
      <c r="AA15" s="62">
        <f>SUM(AA16:AA20)</f>
        <v>61141518</v>
      </c>
    </row>
    <row r="16" spans="1:27" ht="12.75">
      <c r="A16" s="291" t="s">
        <v>234</v>
      </c>
      <c r="B16" s="300"/>
      <c r="C16" s="60"/>
      <c r="D16" s="340"/>
      <c r="E16" s="60">
        <v>35767793</v>
      </c>
      <c r="F16" s="59">
        <v>35767793</v>
      </c>
      <c r="G16" s="59">
        <v>1655269</v>
      </c>
      <c r="H16" s="60">
        <v>-349654</v>
      </c>
      <c r="I16" s="60">
        <v>4659956</v>
      </c>
      <c r="J16" s="59">
        <v>5965571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5965571</v>
      </c>
      <c r="X16" s="60">
        <v>8941948</v>
      </c>
      <c r="Y16" s="59">
        <v>-2976377</v>
      </c>
      <c r="Z16" s="61">
        <v>-33.29</v>
      </c>
      <c r="AA16" s="62">
        <v>35767793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25373725</v>
      </c>
      <c r="F18" s="59">
        <v>25373725</v>
      </c>
      <c r="G18" s="59">
        <v>1645</v>
      </c>
      <c r="H18" s="60"/>
      <c r="I18" s="60"/>
      <c r="J18" s="59">
        <v>1645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1645</v>
      </c>
      <c r="X18" s="60">
        <v>6343431</v>
      </c>
      <c r="Y18" s="59">
        <v>-6341786</v>
      </c>
      <c r="Z18" s="61">
        <v>-99.97</v>
      </c>
      <c r="AA18" s="62">
        <v>25373725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135413471</v>
      </c>
      <c r="F22" s="345">
        <f t="shared" si="6"/>
        <v>135413471</v>
      </c>
      <c r="G22" s="345">
        <f t="shared" si="6"/>
        <v>767431</v>
      </c>
      <c r="H22" s="343">
        <f t="shared" si="6"/>
        <v>6565509</v>
      </c>
      <c r="I22" s="343">
        <f t="shared" si="6"/>
        <v>6683605</v>
      </c>
      <c r="J22" s="345">
        <f t="shared" si="6"/>
        <v>14016545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14016545</v>
      </c>
      <c r="X22" s="343">
        <f t="shared" si="6"/>
        <v>33853370</v>
      </c>
      <c r="Y22" s="345">
        <f t="shared" si="6"/>
        <v>-19836825</v>
      </c>
      <c r="Z22" s="336">
        <f>+IF(X22&lt;&gt;0,+(Y22/X22)*100,0)</f>
        <v>-58.596308137121945</v>
      </c>
      <c r="AA22" s="350">
        <f>SUM(AA23:AA32)</f>
        <v>135413471</v>
      </c>
    </row>
    <row r="23" spans="1:27" ht="12.75">
      <c r="A23" s="361" t="s">
        <v>237</v>
      </c>
      <c r="B23" s="142"/>
      <c r="C23" s="60"/>
      <c r="D23" s="340"/>
      <c r="E23" s="60">
        <v>85928193</v>
      </c>
      <c r="F23" s="59">
        <v>85928193</v>
      </c>
      <c r="G23" s="59">
        <v>57762</v>
      </c>
      <c r="H23" s="60">
        <v>2227328</v>
      </c>
      <c r="I23" s="60">
        <v>2393786</v>
      </c>
      <c r="J23" s="59">
        <v>4678876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4678876</v>
      </c>
      <c r="X23" s="60">
        <v>21482048</v>
      </c>
      <c r="Y23" s="59">
        <v>-16803172</v>
      </c>
      <c r="Z23" s="61">
        <v>-78.22</v>
      </c>
      <c r="AA23" s="62">
        <v>85928193</v>
      </c>
    </row>
    <row r="24" spans="1:27" ht="12.75">
      <c r="A24" s="361" t="s">
        <v>238</v>
      </c>
      <c r="B24" s="142"/>
      <c r="C24" s="60"/>
      <c r="D24" s="340"/>
      <c r="E24" s="60">
        <v>2642050</v>
      </c>
      <c r="F24" s="59">
        <v>2642050</v>
      </c>
      <c r="G24" s="59">
        <v>731</v>
      </c>
      <c r="H24" s="60">
        <v>756525</v>
      </c>
      <c r="I24" s="60">
        <v>321944</v>
      </c>
      <c r="J24" s="59">
        <v>1079200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1079200</v>
      </c>
      <c r="X24" s="60">
        <v>660513</v>
      </c>
      <c r="Y24" s="59">
        <v>418687</v>
      </c>
      <c r="Z24" s="61">
        <v>63.39</v>
      </c>
      <c r="AA24" s="62">
        <v>2642050</v>
      </c>
    </row>
    <row r="25" spans="1:27" ht="12.75">
      <c r="A25" s="361" t="s">
        <v>239</v>
      </c>
      <c r="B25" s="142"/>
      <c r="C25" s="60"/>
      <c r="D25" s="340"/>
      <c r="E25" s="60">
        <v>6457200</v>
      </c>
      <c r="F25" s="59">
        <v>6457200</v>
      </c>
      <c r="G25" s="59">
        <v>90714</v>
      </c>
      <c r="H25" s="60">
        <v>447047</v>
      </c>
      <c r="I25" s="60">
        <v>638489</v>
      </c>
      <c r="J25" s="59">
        <v>1176250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1176250</v>
      </c>
      <c r="X25" s="60">
        <v>1614300</v>
      </c>
      <c r="Y25" s="59">
        <v>-438050</v>
      </c>
      <c r="Z25" s="61">
        <v>-27.14</v>
      </c>
      <c r="AA25" s="62">
        <v>6457200</v>
      </c>
    </row>
    <row r="26" spans="1:27" ht="12.75">
      <c r="A26" s="361" t="s">
        <v>240</v>
      </c>
      <c r="B26" s="302"/>
      <c r="C26" s="362"/>
      <c r="D26" s="363"/>
      <c r="E26" s="362">
        <v>1227000</v>
      </c>
      <c r="F26" s="364">
        <v>1227000</v>
      </c>
      <c r="G26" s="364">
        <v>1975</v>
      </c>
      <c r="H26" s="362">
        <v>33422</v>
      </c>
      <c r="I26" s="362">
        <v>143931</v>
      </c>
      <c r="J26" s="364">
        <v>179328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179328</v>
      </c>
      <c r="X26" s="362">
        <v>306750</v>
      </c>
      <c r="Y26" s="364">
        <v>-127422</v>
      </c>
      <c r="Z26" s="365">
        <v>-41.54</v>
      </c>
      <c r="AA26" s="366">
        <v>1227000</v>
      </c>
    </row>
    <row r="27" spans="1:27" ht="12.75">
      <c r="A27" s="361" t="s">
        <v>241</v>
      </c>
      <c r="B27" s="147"/>
      <c r="C27" s="60"/>
      <c r="D27" s="340"/>
      <c r="E27" s="60">
        <v>110250</v>
      </c>
      <c r="F27" s="59">
        <v>110250</v>
      </c>
      <c r="G27" s="59">
        <v>23080</v>
      </c>
      <c r="H27" s="60">
        <v>20261</v>
      </c>
      <c r="I27" s="60">
        <v>76601</v>
      </c>
      <c r="J27" s="59">
        <v>119942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119942</v>
      </c>
      <c r="X27" s="60">
        <v>27563</v>
      </c>
      <c r="Y27" s="59">
        <v>92379</v>
      </c>
      <c r="Z27" s="61">
        <v>335.16</v>
      </c>
      <c r="AA27" s="62">
        <v>110250</v>
      </c>
    </row>
    <row r="28" spans="1:27" ht="12.75">
      <c r="A28" s="361" t="s">
        <v>242</v>
      </c>
      <c r="B28" s="147"/>
      <c r="C28" s="275"/>
      <c r="D28" s="341"/>
      <c r="E28" s="275">
        <v>343000</v>
      </c>
      <c r="F28" s="342">
        <v>343000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85750</v>
      </c>
      <c r="Y28" s="342">
        <v>-85750</v>
      </c>
      <c r="Z28" s="335">
        <v>-100</v>
      </c>
      <c r="AA28" s="273">
        <v>343000</v>
      </c>
    </row>
    <row r="29" spans="1:27" ht="12.75">
      <c r="A29" s="361" t="s">
        <v>243</v>
      </c>
      <c r="B29" s="147"/>
      <c r="C29" s="60"/>
      <c r="D29" s="340"/>
      <c r="E29" s="60">
        <v>35789206</v>
      </c>
      <c r="F29" s="59">
        <v>35789206</v>
      </c>
      <c r="G29" s="59">
        <v>579247</v>
      </c>
      <c r="H29" s="60">
        <v>2895790</v>
      </c>
      <c r="I29" s="60">
        <v>2833455</v>
      </c>
      <c r="J29" s="59">
        <v>6308492</v>
      </c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>
        <v>6308492</v>
      </c>
      <c r="X29" s="60">
        <v>8947302</v>
      </c>
      <c r="Y29" s="59">
        <v>-2638810</v>
      </c>
      <c r="Z29" s="61">
        <v>-29.49</v>
      </c>
      <c r="AA29" s="62">
        <v>35789206</v>
      </c>
    </row>
    <row r="30" spans="1:27" ht="12.75">
      <c r="A30" s="361" t="s">
        <v>244</v>
      </c>
      <c r="B30" s="136"/>
      <c r="C30" s="60"/>
      <c r="D30" s="340"/>
      <c r="E30" s="60">
        <v>1151822</v>
      </c>
      <c r="F30" s="59">
        <v>1151822</v>
      </c>
      <c r="G30" s="59">
        <v>13922</v>
      </c>
      <c r="H30" s="60">
        <v>123696</v>
      </c>
      <c r="I30" s="60">
        <v>163368</v>
      </c>
      <c r="J30" s="59">
        <v>300986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300986</v>
      </c>
      <c r="X30" s="60">
        <v>287956</v>
      </c>
      <c r="Y30" s="59">
        <v>13030</v>
      </c>
      <c r="Z30" s="61">
        <v>4.52</v>
      </c>
      <c r="AA30" s="62">
        <v>1151822</v>
      </c>
    </row>
    <row r="31" spans="1:27" ht="12.75">
      <c r="A31" s="361" t="s">
        <v>245</v>
      </c>
      <c r="B31" s="300"/>
      <c r="C31" s="60"/>
      <c r="D31" s="340"/>
      <c r="E31" s="60">
        <v>945750</v>
      </c>
      <c r="F31" s="59">
        <v>945750</v>
      </c>
      <c r="G31" s="59"/>
      <c r="H31" s="60">
        <v>61440</v>
      </c>
      <c r="I31" s="60">
        <v>112031</v>
      </c>
      <c r="J31" s="59">
        <v>173471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173471</v>
      </c>
      <c r="X31" s="60">
        <v>236438</v>
      </c>
      <c r="Y31" s="59">
        <v>-62967</v>
      </c>
      <c r="Z31" s="61">
        <v>-26.63</v>
      </c>
      <c r="AA31" s="62">
        <v>945750</v>
      </c>
    </row>
    <row r="32" spans="1:27" ht="12.75">
      <c r="A32" s="361" t="s">
        <v>93</v>
      </c>
      <c r="B32" s="136"/>
      <c r="C32" s="60"/>
      <c r="D32" s="340"/>
      <c r="E32" s="60">
        <v>819000</v>
      </c>
      <c r="F32" s="59">
        <v>819000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204750</v>
      </c>
      <c r="Y32" s="59">
        <v>-204750</v>
      </c>
      <c r="Z32" s="61">
        <v>-100</v>
      </c>
      <c r="AA32" s="62">
        <v>819000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252238191</v>
      </c>
      <c r="F34" s="345">
        <f t="shared" si="7"/>
        <v>252238191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63059548</v>
      </c>
      <c r="Y34" s="345">
        <f t="shared" si="7"/>
        <v>-63059548</v>
      </c>
      <c r="Z34" s="336">
        <f>+IF(X34&lt;&gt;0,+(Y34/X34)*100,0)</f>
        <v>-100</v>
      </c>
      <c r="AA34" s="350">
        <f t="shared" si="7"/>
        <v>252238191</v>
      </c>
    </row>
    <row r="35" spans="1:27" ht="12.75">
      <c r="A35" s="361" t="s">
        <v>246</v>
      </c>
      <c r="B35" s="136"/>
      <c r="C35" s="54"/>
      <c r="D35" s="368"/>
      <c r="E35" s="54">
        <v>252238191</v>
      </c>
      <c r="F35" s="53">
        <v>252238191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63059548</v>
      </c>
      <c r="Y35" s="53">
        <v>-63059548</v>
      </c>
      <c r="Z35" s="94">
        <v>-100</v>
      </c>
      <c r="AA35" s="95">
        <v>252238191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31942142</v>
      </c>
      <c r="F37" s="345">
        <f t="shared" si="8"/>
        <v>31942142</v>
      </c>
      <c r="G37" s="345">
        <f t="shared" si="8"/>
        <v>0</v>
      </c>
      <c r="H37" s="343">
        <f t="shared" si="8"/>
        <v>3467808</v>
      </c>
      <c r="I37" s="343">
        <f t="shared" si="8"/>
        <v>8657879</v>
      </c>
      <c r="J37" s="345">
        <f t="shared" si="8"/>
        <v>12125687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12125687</v>
      </c>
      <c r="X37" s="343">
        <f t="shared" si="8"/>
        <v>7985536</v>
      </c>
      <c r="Y37" s="345">
        <f t="shared" si="8"/>
        <v>4140151</v>
      </c>
      <c r="Z37" s="336">
        <f>+IF(X37&lt;&gt;0,+(Y37/X37)*100,0)</f>
        <v>51.84562438889512</v>
      </c>
      <c r="AA37" s="350">
        <f t="shared" si="8"/>
        <v>31942142</v>
      </c>
    </row>
    <row r="38" spans="1:27" ht="12.75">
      <c r="A38" s="361" t="s">
        <v>213</v>
      </c>
      <c r="B38" s="142"/>
      <c r="C38" s="60"/>
      <c r="D38" s="340"/>
      <c r="E38" s="60">
        <v>31942142</v>
      </c>
      <c r="F38" s="59">
        <v>31942142</v>
      </c>
      <c r="G38" s="59"/>
      <c r="H38" s="60">
        <v>3467808</v>
      </c>
      <c r="I38" s="60">
        <v>8657879</v>
      </c>
      <c r="J38" s="59">
        <v>12125687</v>
      </c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>
        <v>12125687</v>
      </c>
      <c r="X38" s="60">
        <v>7985536</v>
      </c>
      <c r="Y38" s="59">
        <v>4140151</v>
      </c>
      <c r="Z38" s="61">
        <v>51.85</v>
      </c>
      <c r="AA38" s="62">
        <v>31942142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351634382</v>
      </c>
      <c r="F40" s="345">
        <f t="shared" si="9"/>
        <v>351634382</v>
      </c>
      <c r="G40" s="345">
        <f t="shared" si="9"/>
        <v>6122877</v>
      </c>
      <c r="H40" s="343">
        <f t="shared" si="9"/>
        <v>26411303</v>
      </c>
      <c r="I40" s="343">
        <f t="shared" si="9"/>
        <v>40332714</v>
      </c>
      <c r="J40" s="345">
        <f t="shared" si="9"/>
        <v>72866894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72866894</v>
      </c>
      <c r="X40" s="343">
        <f t="shared" si="9"/>
        <v>87908596</v>
      </c>
      <c r="Y40" s="345">
        <f t="shared" si="9"/>
        <v>-15041702</v>
      </c>
      <c r="Z40" s="336">
        <f>+IF(X40&lt;&gt;0,+(Y40/X40)*100,0)</f>
        <v>-17.110615667209608</v>
      </c>
      <c r="AA40" s="350">
        <f>SUM(AA41:AA49)</f>
        <v>351634382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>
        <v>2449828</v>
      </c>
      <c r="H41" s="362">
        <v>11015259</v>
      </c>
      <c r="I41" s="362">
        <v>10097494</v>
      </c>
      <c r="J41" s="364">
        <v>23562581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23562581</v>
      </c>
      <c r="X41" s="362"/>
      <c r="Y41" s="364">
        <v>23562581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72517969</v>
      </c>
      <c r="F42" s="53">
        <f t="shared" si="10"/>
        <v>72517969</v>
      </c>
      <c r="G42" s="53">
        <f t="shared" si="10"/>
        <v>2049524</v>
      </c>
      <c r="H42" s="54">
        <f t="shared" si="10"/>
        <v>5045311</v>
      </c>
      <c r="I42" s="54">
        <f t="shared" si="10"/>
        <v>4160366</v>
      </c>
      <c r="J42" s="53">
        <f t="shared" si="10"/>
        <v>11255201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11255201</v>
      </c>
      <c r="X42" s="54">
        <f t="shared" si="10"/>
        <v>18129492</v>
      </c>
      <c r="Y42" s="53">
        <f t="shared" si="10"/>
        <v>-6874291</v>
      </c>
      <c r="Z42" s="94">
        <f>+IF(X42&lt;&gt;0,+(Y42/X42)*100,0)</f>
        <v>-37.917725438749194</v>
      </c>
      <c r="AA42" s="95">
        <f>+AA62</f>
        <v>72517969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>
        <v>647</v>
      </c>
      <c r="H43" s="305"/>
      <c r="I43" s="305"/>
      <c r="J43" s="370">
        <v>647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647</v>
      </c>
      <c r="X43" s="305"/>
      <c r="Y43" s="370">
        <v>647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25308787</v>
      </c>
      <c r="F44" s="53">
        <v>25308787</v>
      </c>
      <c r="G44" s="53">
        <v>1037062</v>
      </c>
      <c r="H44" s="54">
        <v>4597827</v>
      </c>
      <c r="I44" s="54">
        <v>14232326</v>
      </c>
      <c r="J44" s="53">
        <v>19867215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19867215</v>
      </c>
      <c r="X44" s="54">
        <v>6327197</v>
      </c>
      <c r="Y44" s="53">
        <v>13540018</v>
      </c>
      <c r="Z44" s="94">
        <v>214</v>
      </c>
      <c r="AA44" s="95">
        <v>25308787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1569435</v>
      </c>
      <c r="F47" s="53">
        <v>1569435</v>
      </c>
      <c r="G47" s="53">
        <v>3900</v>
      </c>
      <c r="H47" s="54">
        <v>31791</v>
      </c>
      <c r="I47" s="54">
        <v>212234</v>
      </c>
      <c r="J47" s="53">
        <v>247925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247925</v>
      </c>
      <c r="X47" s="54">
        <v>392359</v>
      </c>
      <c r="Y47" s="53">
        <v>-144434</v>
      </c>
      <c r="Z47" s="94">
        <v>-36.81</v>
      </c>
      <c r="AA47" s="95">
        <v>1569435</v>
      </c>
    </row>
    <row r="48" spans="1:27" ht="12.75">
      <c r="A48" s="361" t="s">
        <v>255</v>
      </c>
      <c r="B48" s="136"/>
      <c r="C48" s="60"/>
      <c r="D48" s="368"/>
      <c r="E48" s="54">
        <v>252238191</v>
      </c>
      <c r="F48" s="53">
        <v>252238191</v>
      </c>
      <c r="G48" s="53">
        <v>581916</v>
      </c>
      <c r="H48" s="54">
        <v>5721115</v>
      </c>
      <c r="I48" s="54">
        <v>11630294</v>
      </c>
      <c r="J48" s="53">
        <v>17933325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17933325</v>
      </c>
      <c r="X48" s="54">
        <v>63059548</v>
      </c>
      <c r="Y48" s="53">
        <v>-45126223</v>
      </c>
      <c r="Z48" s="94">
        <v>-71.56</v>
      </c>
      <c r="AA48" s="95">
        <v>252238191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2934165072</v>
      </c>
      <c r="F60" s="264">
        <f t="shared" si="14"/>
        <v>2934165072</v>
      </c>
      <c r="G60" s="264">
        <f t="shared" si="14"/>
        <v>78288928</v>
      </c>
      <c r="H60" s="219">
        <f t="shared" si="14"/>
        <v>149373668</v>
      </c>
      <c r="I60" s="219">
        <f t="shared" si="14"/>
        <v>180775828</v>
      </c>
      <c r="J60" s="264">
        <f t="shared" si="14"/>
        <v>408438424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408438424</v>
      </c>
      <c r="X60" s="219">
        <f t="shared" si="14"/>
        <v>733541271</v>
      </c>
      <c r="Y60" s="264">
        <f t="shared" si="14"/>
        <v>-325102847</v>
      </c>
      <c r="Z60" s="337">
        <f>+IF(X60&lt;&gt;0,+(Y60/X60)*100,0)</f>
        <v>-44.319639514870595</v>
      </c>
      <c r="AA60" s="232">
        <f>+AA57+AA54+AA51+AA40+AA37+AA34+AA22+AA5</f>
        <v>2934165072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72517969</v>
      </c>
      <c r="F62" s="349">
        <f t="shared" si="15"/>
        <v>72517969</v>
      </c>
      <c r="G62" s="349">
        <f t="shared" si="15"/>
        <v>2049524</v>
      </c>
      <c r="H62" s="347">
        <f t="shared" si="15"/>
        <v>5045311</v>
      </c>
      <c r="I62" s="347">
        <f t="shared" si="15"/>
        <v>4160366</v>
      </c>
      <c r="J62" s="349">
        <f t="shared" si="15"/>
        <v>11255201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11255201</v>
      </c>
      <c r="X62" s="347">
        <f t="shared" si="15"/>
        <v>18129492</v>
      </c>
      <c r="Y62" s="349">
        <f t="shared" si="15"/>
        <v>-6874291</v>
      </c>
      <c r="Z62" s="338">
        <f>+IF(X62&lt;&gt;0,+(Y62/X62)*100,0)</f>
        <v>-37.917725438749194</v>
      </c>
      <c r="AA62" s="351">
        <f>SUM(AA63:AA66)</f>
        <v>72517969</v>
      </c>
    </row>
    <row r="63" spans="1:27" ht="12.75">
      <c r="A63" s="361" t="s">
        <v>259</v>
      </c>
      <c r="B63" s="136"/>
      <c r="C63" s="60"/>
      <c r="D63" s="340"/>
      <c r="E63" s="60">
        <v>40785063</v>
      </c>
      <c r="F63" s="59">
        <v>40785063</v>
      </c>
      <c r="G63" s="59">
        <v>1754082</v>
      </c>
      <c r="H63" s="60">
        <v>4167312</v>
      </c>
      <c r="I63" s="60">
        <v>3146717</v>
      </c>
      <c r="J63" s="59">
        <v>9068111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9068111</v>
      </c>
      <c r="X63" s="60">
        <v>10196266</v>
      </c>
      <c r="Y63" s="59">
        <v>-1128155</v>
      </c>
      <c r="Z63" s="61">
        <v>-11.06</v>
      </c>
      <c r="AA63" s="62">
        <v>40785063</v>
      </c>
    </row>
    <row r="64" spans="1:27" ht="12.75">
      <c r="A64" s="361" t="s">
        <v>260</v>
      </c>
      <c r="B64" s="136"/>
      <c r="C64" s="60"/>
      <c r="D64" s="340"/>
      <c r="E64" s="60">
        <v>30207773</v>
      </c>
      <c r="F64" s="59">
        <v>30207773</v>
      </c>
      <c r="G64" s="59">
        <v>226520</v>
      </c>
      <c r="H64" s="60">
        <v>584820</v>
      </c>
      <c r="I64" s="60">
        <v>892752</v>
      </c>
      <c r="J64" s="59">
        <v>1704092</v>
      </c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>
        <v>1704092</v>
      </c>
      <c r="X64" s="60">
        <v>7551943</v>
      </c>
      <c r="Y64" s="59">
        <v>-5847851</v>
      </c>
      <c r="Z64" s="61">
        <v>-77.44</v>
      </c>
      <c r="AA64" s="62">
        <v>30207773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>
        <v>1525133</v>
      </c>
      <c r="F66" s="111">
        <v>1525133</v>
      </c>
      <c r="G66" s="111">
        <v>68922</v>
      </c>
      <c r="H66" s="112">
        <v>293179</v>
      </c>
      <c r="I66" s="112">
        <v>120897</v>
      </c>
      <c r="J66" s="111">
        <v>482998</v>
      </c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>
        <v>482998</v>
      </c>
      <c r="X66" s="112">
        <v>381283</v>
      </c>
      <c r="Y66" s="111">
        <v>101715</v>
      </c>
      <c r="Z66" s="113">
        <v>26.68</v>
      </c>
      <c r="AA66" s="114">
        <v>1525133</v>
      </c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7489888539</v>
      </c>
      <c r="D5" s="153">
        <f>SUM(D6:D8)</f>
        <v>0</v>
      </c>
      <c r="E5" s="154">
        <f t="shared" si="0"/>
        <v>7667768695</v>
      </c>
      <c r="F5" s="100">
        <f t="shared" si="0"/>
        <v>7667768695</v>
      </c>
      <c r="G5" s="100">
        <f t="shared" si="0"/>
        <v>704306864</v>
      </c>
      <c r="H5" s="100">
        <f t="shared" si="0"/>
        <v>954322958</v>
      </c>
      <c r="I5" s="100">
        <f t="shared" si="0"/>
        <v>469424759</v>
      </c>
      <c r="J5" s="100">
        <f t="shared" si="0"/>
        <v>2128054581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2128054581</v>
      </c>
      <c r="X5" s="100">
        <f t="shared" si="0"/>
        <v>1956690889</v>
      </c>
      <c r="Y5" s="100">
        <f t="shared" si="0"/>
        <v>171363692</v>
      </c>
      <c r="Z5" s="137">
        <f>+IF(X5&lt;&gt;0,+(Y5/X5)*100,0)</f>
        <v>8.75783154934494</v>
      </c>
      <c r="AA5" s="153">
        <f>SUM(AA6:AA8)</f>
        <v>7667768695</v>
      </c>
    </row>
    <row r="6" spans="1:27" ht="12.75">
      <c r="A6" s="138" t="s">
        <v>75</v>
      </c>
      <c r="B6" s="136"/>
      <c r="C6" s="155">
        <v>1562307</v>
      </c>
      <c r="D6" s="155"/>
      <c r="E6" s="156"/>
      <c r="F6" s="60"/>
      <c r="G6" s="60">
        <v>279655</v>
      </c>
      <c r="H6" s="60">
        <v>279655</v>
      </c>
      <c r="I6" s="60">
        <v>260792</v>
      </c>
      <c r="J6" s="60">
        <v>820102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820102</v>
      </c>
      <c r="X6" s="60"/>
      <c r="Y6" s="60">
        <v>820102</v>
      </c>
      <c r="Z6" s="140">
        <v>0</v>
      </c>
      <c r="AA6" s="155"/>
    </row>
    <row r="7" spans="1:27" ht="12.75">
      <c r="A7" s="138" t="s">
        <v>76</v>
      </c>
      <c r="B7" s="136"/>
      <c r="C7" s="157">
        <v>7569074575</v>
      </c>
      <c r="D7" s="157"/>
      <c r="E7" s="158">
        <v>7612868648</v>
      </c>
      <c r="F7" s="159">
        <v>7612868648</v>
      </c>
      <c r="G7" s="159">
        <v>701662655</v>
      </c>
      <c r="H7" s="159">
        <v>951963865</v>
      </c>
      <c r="I7" s="159">
        <v>466598289</v>
      </c>
      <c r="J7" s="159">
        <v>2120224809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2120224809</v>
      </c>
      <c r="X7" s="159">
        <v>1944629701</v>
      </c>
      <c r="Y7" s="159">
        <v>175595108</v>
      </c>
      <c r="Z7" s="141">
        <v>9.03</v>
      </c>
      <c r="AA7" s="157">
        <v>7612868648</v>
      </c>
    </row>
    <row r="8" spans="1:27" ht="12.75">
      <c r="A8" s="138" t="s">
        <v>77</v>
      </c>
      <c r="B8" s="136"/>
      <c r="C8" s="155">
        <v>-80748343</v>
      </c>
      <c r="D8" s="155"/>
      <c r="E8" s="156">
        <v>54900047</v>
      </c>
      <c r="F8" s="60">
        <v>54900047</v>
      </c>
      <c r="G8" s="60">
        <v>2364554</v>
      </c>
      <c r="H8" s="60">
        <v>2079438</v>
      </c>
      <c r="I8" s="60">
        <v>2565678</v>
      </c>
      <c r="J8" s="60">
        <v>7009670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7009670</v>
      </c>
      <c r="X8" s="60">
        <v>12061188</v>
      </c>
      <c r="Y8" s="60">
        <v>-5051518</v>
      </c>
      <c r="Z8" s="140">
        <v>-41.88</v>
      </c>
      <c r="AA8" s="155">
        <v>54900047</v>
      </c>
    </row>
    <row r="9" spans="1:27" ht="12.75">
      <c r="A9" s="135" t="s">
        <v>78</v>
      </c>
      <c r="B9" s="136"/>
      <c r="C9" s="153">
        <f aca="true" t="shared" si="1" ref="C9:Y9">SUM(C10:C14)</f>
        <v>694412347</v>
      </c>
      <c r="D9" s="153">
        <f>SUM(D10:D14)</f>
        <v>0</v>
      </c>
      <c r="E9" s="154">
        <f t="shared" si="1"/>
        <v>1371516301</v>
      </c>
      <c r="F9" s="100">
        <f t="shared" si="1"/>
        <v>1371516301</v>
      </c>
      <c r="G9" s="100">
        <f t="shared" si="1"/>
        <v>68727577</v>
      </c>
      <c r="H9" s="100">
        <f t="shared" si="1"/>
        <v>80801741</v>
      </c>
      <c r="I9" s="100">
        <f t="shared" si="1"/>
        <v>44405553</v>
      </c>
      <c r="J9" s="100">
        <f t="shared" si="1"/>
        <v>193934871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193934871</v>
      </c>
      <c r="X9" s="100">
        <f t="shared" si="1"/>
        <v>150150806</v>
      </c>
      <c r="Y9" s="100">
        <f t="shared" si="1"/>
        <v>43784065</v>
      </c>
      <c r="Z9" s="137">
        <f>+IF(X9&lt;&gt;0,+(Y9/X9)*100,0)</f>
        <v>29.160059920024672</v>
      </c>
      <c r="AA9" s="153">
        <f>SUM(AA10:AA14)</f>
        <v>1371516301</v>
      </c>
    </row>
    <row r="10" spans="1:27" ht="12.75">
      <c r="A10" s="138" t="s">
        <v>79</v>
      </c>
      <c r="B10" s="136"/>
      <c r="C10" s="155">
        <v>-2328370</v>
      </c>
      <c r="D10" s="155"/>
      <c r="E10" s="156">
        <v>41402938</v>
      </c>
      <c r="F10" s="60">
        <v>41402938</v>
      </c>
      <c r="G10" s="60">
        <v>2220635</v>
      </c>
      <c r="H10" s="60">
        <v>2492056</v>
      </c>
      <c r="I10" s="60">
        <v>2602592</v>
      </c>
      <c r="J10" s="60">
        <v>7315283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7315283</v>
      </c>
      <c r="X10" s="60">
        <v>7137505</v>
      </c>
      <c r="Y10" s="60">
        <v>177778</v>
      </c>
      <c r="Z10" s="140">
        <v>2.49</v>
      </c>
      <c r="AA10" s="155">
        <v>41402938</v>
      </c>
    </row>
    <row r="11" spans="1:27" ht="12.75">
      <c r="A11" s="138" t="s">
        <v>80</v>
      </c>
      <c r="B11" s="136"/>
      <c r="C11" s="155">
        <v>-52251742</v>
      </c>
      <c r="D11" s="155"/>
      <c r="E11" s="156">
        <v>21426256</v>
      </c>
      <c r="F11" s="60">
        <v>21426256</v>
      </c>
      <c r="G11" s="60">
        <v>955718</v>
      </c>
      <c r="H11" s="60">
        <v>904100</v>
      </c>
      <c r="I11" s="60">
        <v>3255841</v>
      </c>
      <c r="J11" s="60">
        <v>5115659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5115659</v>
      </c>
      <c r="X11" s="60">
        <v>2741951</v>
      </c>
      <c r="Y11" s="60">
        <v>2373708</v>
      </c>
      <c r="Z11" s="140">
        <v>86.57</v>
      </c>
      <c r="AA11" s="155">
        <v>21426256</v>
      </c>
    </row>
    <row r="12" spans="1:27" ht="12.75">
      <c r="A12" s="138" t="s">
        <v>81</v>
      </c>
      <c r="B12" s="136"/>
      <c r="C12" s="155">
        <v>116038802</v>
      </c>
      <c r="D12" s="155"/>
      <c r="E12" s="156">
        <v>288607904</v>
      </c>
      <c r="F12" s="60">
        <v>288607904</v>
      </c>
      <c r="G12" s="60">
        <v>6687558</v>
      </c>
      <c r="H12" s="60">
        <v>68336662</v>
      </c>
      <c r="I12" s="60">
        <v>10327203</v>
      </c>
      <c r="J12" s="60">
        <v>85351423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85351423</v>
      </c>
      <c r="X12" s="60">
        <v>57079327</v>
      </c>
      <c r="Y12" s="60">
        <v>28272096</v>
      </c>
      <c r="Z12" s="140">
        <v>49.53</v>
      </c>
      <c r="AA12" s="155">
        <v>288607904</v>
      </c>
    </row>
    <row r="13" spans="1:27" ht="12.75">
      <c r="A13" s="138" t="s">
        <v>82</v>
      </c>
      <c r="B13" s="136"/>
      <c r="C13" s="155">
        <v>497331404</v>
      </c>
      <c r="D13" s="155"/>
      <c r="E13" s="156">
        <v>816768459</v>
      </c>
      <c r="F13" s="60">
        <v>816768459</v>
      </c>
      <c r="G13" s="60">
        <v>3469721</v>
      </c>
      <c r="H13" s="60">
        <v>4154719</v>
      </c>
      <c r="I13" s="60">
        <v>18878414</v>
      </c>
      <c r="J13" s="60">
        <v>26502854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26502854</v>
      </c>
      <c r="X13" s="60">
        <v>56862728</v>
      </c>
      <c r="Y13" s="60">
        <v>-30359874</v>
      </c>
      <c r="Z13" s="140">
        <v>-53.39</v>
      </c>
      <c r="AA13" s="155">
        <v>816768459</v>
      </c>
    </row>
    <row r="14" spans="1:27" ht="12.75">
      <c r="A14" s="138" t="s">
        <v>83</v>
      </c>
      <c r="B14" s="136"/>
      <c r="C14" s="157">
        <v>135622253</v>
      </c>
      <c r="D14" s="157"/>
      <c r="E14" s="158">
        <v>203310744</v>
      </c>
      <c r="F14" s="159">
        <v>203310744</v>
      </c>
      <c r="G14" s="159">
        <v>55393945</v>
      </c>
      <c r="H14" s="159">
        <v>4914204</v>
      </c>
      <c r="I14" s="159">
        <v>9341503</v>
      </c>
      <c r="J14" s="159">
        <v>69649652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69649652</v>
      </c>
      <c r="X14" s="159">
        <v>26329295</v>
      </c>
      <c r="Y14" s="159">
        <v>43320357</v>
      </c>
      <c r="Z14" s="141">
        <v>164.53</v>
      </c>
      <c r="AA14" s="157">
        <v>203310744</v>
      </c>
    </row>
    <row r="15" spans="1:27" ht="12.75">
      <c r="A15" s="135" t="s">
        <v>84</v>
      </c>
      <c r="B15" s="142"/>
      <c r="C15" s="153">
        <f aca="true" t="shared" si="2" ref="C15:Y15">SUM(C16:C18)</f>
        <v>1378954593</v>
      </c>
      <c r="D15" s="153">
        <f>SUM(D16:D18)</f>
        <v>0</v>
      </c>
      <c r="E15" s="154">
        <f t="shared" si="2"/>
        <v>1173194829</v>
      </c>
      <c r="F15" s="100">
        <f t="shared" si="2"/>
        <v>1173194829</v>
      </c>
      <c r="G15" s="100">
        <f t="shared" si="2"/>
        <v>31573524</v>
      </c>
      <c r="H15" s="100">
        <f t="shared" si="2"/>
        <v>32997919</v>
      </c>
      <c r="I15" s="100">
        <f t="shared" si="2"/>
        <v>129247024</v>
      </c>
      <c r="J15" s="100">
        <f t="shared" si="2"/>
        <v>193818467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193818467</v>
      </c>
      <c r="X15" s="100">
        <f t="shared" si="2"/>
        <v>160566902</v>
      </c>
      <c r="Y15" s="100">
        <f t="shared" si="2"/>
        <v>33251565</v>
      </c>
      <c r="Z15" s="137">
        <f>+IF(X15&lt;&gt;0,+(Y15/X15)*100,0)</f>
        <v>20.708853808489124</v>
      </c>
      <c r="AA15" s="153">
        <f>SUM(AA16:AA18)</f>
        <v>1173194829</v>
      </c>
    </row>
    <row r="16" spans="1:27" ht="12.75">
      <c r="A16" s="138" t="s">
        <v>85</v>
      </c>
      <c r="B16" s="136"/>
      <c r="C16" s="155">
        <v>78903641</v>
      </c>
      <c r="D16" s="155"/>
      <c r="E16" s="156">
        <v>62708333</v>
      </c>
      <c r="F16" s="60">
        <v>62708333</v>
      </c>
      <c r="G16" s="60">
        <v>3357556</v>
      </c>
      <c r="H16" s="60">
        <v>5395199</v>
      </c>
      <c r="I16" s="60">
        <v>4450602</v>
      </c>
      <c r="J16" s="60">
        <v>13203357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13203357</v>
      </c>
      <c r="X16" s="60">
        <v>907482</v>
      </c>
      <c r="Y16" s="60">
        <v>12295875</v>
      </c>
      <c r="Z16" s="140">
        <v>1354.94</v>
      </c>
      <c r="AA16" s="155">
        <v>62708333</v>
      </c>
    </row>
    <row r="17" spans="1:27" ht="12.75">
      <c r="A17" s="138" t="s">
        <v>86</v>
      </c>
      <c r="B17" s="136"/>
      <c r="C17" s="155">
        <v>1284482250</v>
      </c>
      <c r="D17" s="155"/>
      <c r="E17" s="156">
        <v>1110361729</v>
      </c>
      <c r="F17" s="60">
        <v>1110361729</v>
      </c>
      <c r="G17" s="60">
        <v>28215177</v>
      </c>
      <c r="H17" s="60">
        <v>27600159</v>
      </c>
      <c r="I17" s="60">
        <v>124795699</v>
      </c>
      <c r="J17" s="60">
        <v>180611035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180611035</v>
      </c>
      <c r="X17" s="60">
        <v>159630404</v>
      </c>
      <c r="Y17" s="60">
        <v>20980631</v>
      </c>
      <c r="Z17" s="140">
        <v>13.14</v>
      </c>
      <c r="AA17" s="155">
        <v>1110361729</v>
      </c>
    </row>
    <row r="18" spans="1:27" ht="12.75">
      <c r="A18" s="138" t="s">
        <v>87</v>
      </c>
      <c r="B18" s="136"/>
      <c r="C18" s="155">
        <v>15568702</v>
      </c>
      <c r="D18" s="155"/>
      <c r="E18" s="156">
        <v>124767</v>
      </c>
      <c r="F18" s="60">
        <v>124767</v>
      </c>
      <c r="G18" s="60">
        <v>791</v>
      </c>
      <c r="H18" s="60">
        <v>2561</v>
      </c>
      <c r="I18" s="60">
        <v>723</v>
      </c>
      <c r="J18" s="60">
        <v>4075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4075</v>
      </c>
      <c r="X18" s="60">
        <v>29016</v>
      </c>
      <c r="Y18" s="60">
        <v>-24941</v>
      </c>
      <c r="Z18" s="140">
        <v>-85.96</v>
      </c>
      <c r="AA18" s="155">
        <v>124767</v>
      </c>
    </row>
    <row r="19" spans="1:27" ht="12.75">
      <c r="A19" s="135" t="s">
        <v>88</v>
      </c>
      <c r="B19" s="142"/>
      <c r="C19" s="153">
        <f aca="true" t="shared" si="3" ref="C19:Y19">SUM(C20:C23)</f>
        <v>20482781429</v>
      </c>
      <c r="D19" s="153">
        <f>SUM(D20:D23)</f>
        <v>0</v>
      </c>
      <c r="E19" s="154">
        <f t="shared" si="3"/>
        <v>24020970387</v>
      </c>
      <c r="F19" s="100">
        <f t="shared" si="3"/>
        <v>24020970387</v>
      </c>
      <c r="G19" s="100">
        <f t="shared" si="3"/>
        <v>2566732739</v>
      </c>
      <c r="H19" s="100">
        <f t="shared" si="3"/>
        <v>2184623923</v>
      </c>
      <c r="I19" s="100">
        <f t="shared" si="3"/>
        <v>2333886704</v>
      </c>
      <c r="J19" s="100">
        <f t="shared" si="3"/>
        <v>7085243366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7085243366</v>
      </c>
      <c r="X19" s="100">
        <f t="shared" si="3"/>
        <v>6700907510</v>
      </c>
      <c r="Y19" s="100">
        <f t="shared" si="3"/>
        <v>384335856</v>
      </c>
      <c r="Z19" s="137">
        <f>+IF(X19&lt;&gt;0,+(Y19/X19)*100,0)</f>
        <v>5.735579179781873</v>
      </c>
      <c r="AA19" s="153">
        <f>SUM(AA20:AA23)</f>
        <v>24020970387</v>
      </c>
    </row>
    <row r="20" spans="1:27" ht="12.75">
      <c r="A20" s="138" t="s">
        <v>89</v>
      </c>
      <c r="B20" s="136"/>
      <c r="C20" s="155">
        <v>12830798972</v>
      </c>
      <c r="D20" s="155"/>
      <c r="E20" s="156">
        <v>14221217680</v>
      </c>
      <c r="F20" s="60">
        <v>14221217680</v>
      </c>
      <c r="G20" s="60">
        <v>1467113671</v>
      </c>
      <c r="H20" s="60">
        <v>1476875080</v>
      </c>
      <c r="I20" s="60">
        <v>1421616797</v>
      </c>
      <c r="J20" s="60">
        <v>4365605548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4365605548</v>
      </c>
      <c r="X20" s="60">
        <v>4268162454</v>
      </c>
      <c r="Y20" s="60">
        <v>97443094</v>
      </c>
      <c r="Z20" s="140">
        <v>2.28</v>
      </c>
      <c r="AA20" s="155">
        <v>14221217680</v>
      </c>
    </row>
    <row r="21" spans="1:27" ht="12.75">
      <c r="A21" s="138" t="s">
        <v>90</v>
      </c>
      <c r="B21" s="136"/>
      <c r="C21" s="155">
        <v>5055798578</v>
      </c>
      <c r="D21" s="155"/>
      <c r="E21" s="156">
        <v>6083213347</v>
      </c>
      <c r="F21" s="60">
        <v>6083213347</v>
      </c>
      <c r="G21" s="60">
        <v>685718494</v>
      </c>
      <c r="H21" s="60">
        <v>413085408</v>
      </c>
      <c r="I21" s="60">
        <v>400070061</v>
      </c>
      <c r="J21" s="60">
        <v>1498873963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1498873963</v>
      </c>
      <c r="X21" s="60">
        <v>1701839697</v>
      </c>
      <c r="Y21" s="60">
        <v>-202965734</v>
      </c>
      <c r="Z21" s="140">
        <v>-11.93</v>
      </c>
      <c r="AA21" s="155">
        <v>6083213347</v>
      </c>
    </row>
    <row r="22" spans="1:27" ht="12.75">
      <c r="A22" s="138" t="s">
        <v>91</v>
      </c>
      <c r="B22" s="136"/>
      <c r="C22" s="157">
        <v>1085437552</v>
      </c>
      <c r="D22" s="157"/>
      <c r="E22" s="158">
        <v>1646691915</v>
      </c>
      <c r="F22" s="159">
        <v>1646691915</v>
      </c>
      <c r="G22" s="159">
        <v>90898011</v>
      </c>
      <c r="H22" s="159">
        <v>168683891</v>
      </c>
      <c r="I22" s="159">
        <v>389701150</v>
      </c>
      <c r="J22" s="159">
        <v>649283052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649283052</v>
      </c>
      <c r="X22" s="159">
        <v>297290130</v>
      </c>
      <c r="Y22" s="159">
        <v>351992922</v>
      </c>
      <c r="Z22" s="141">
        <v>118.4</v>
      </c>
      <c r="AA22" s="157">
        <v>1646691915</v>
      </c>
    </row>
    <row r="23" spans="1:27" ht="12.75">
      <c r="A23" s="138" t="s">
        <v>92</v>
      </c>
      <c r="B23" s="136"/>
      <c r="C23" s="155">
        <v>1510746327</v>
      </c>
      <c r="D23" s="155"/>
      <c r="E23" s="156">
        <v>2069847445</v>
      </c>
      <c r="F23" s="60">
        <v>2069847445</v>
      </c>
      <c r="G23" s="60">
        <v>323002563</v>
      </c>
      <c r="H23" s="60">
        <v>125979544</v>
      </c>
      <c r="I23" s="60">
        <v>122498696</v>
      </c>
      <c r="J23" s="60">
        <v>571480803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571480803</v>
      </c>
      <c r="X23" s="60">
        <v>433615229</v>
      </c>
      <c r="Y23" s="60">
        <v>137865574</v>
      </c>
      <c r="Z23" s="140">
        <v>31.79</v>
      </c>
      <c r="AA23" s="155">
        <v>2069847445</v>
      </c>
    </row>
    <row r="24" spans="1:27" ht="12.75">
      <c r="A24" s="135" t="s">
        <v>93</v>
      </c>
      <c r="B24" s="142" t="s">
        <v>94</v>
      </c>
      <c r="C24" s="153">
        <v>18217983</v>
      </c>
      <c r="D24" s="153"/>
      <c r="E24" s="154">
        <v>22274343</v>
      </c>
      <c r="F24" s="100">
        <v>22274343</v>
      </c>
      <c r="G24" s="100">
        <v>2884106</v>
      </c>
      <c r="H24" s="100">
        <v>192082</v>
      </c>
      <c r="I24" s="100">
        <v>1069604</v>
      </c>
      <c r="J24" s="100">
        <v>4145792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4145792</v>
      </c>
      <c r="X24" s="100">
        <v>6608689</v>
      </c>
      <c r="Y24" s="100">
        <v>-2462897</v>
      </c>
      <c r="Z24" s="137">
        <v>-37.27</v>
      </c>
      <c r="AA24" s="153">
        <v>22274343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30064254891</v>
      </c>
      <c r="D25" s="168">
        <f>+D5+D9+D15+D19+D24</f>
        <v>0</v>
      </c>
      <c r="E25" s="169">
        <f t="shared" si="4"/>
        <v>34255724555</v>
      </c>
      <c r="F25" s="73">
        <f t="shared" si="4"/>
        <v>34255724555</v>
      </c>
      <c r="G25" s="73">
        <f t="shared" si="4"/>
        <v>3374224810</v>
      </c>
      <c r="H25" s="73">
        <f t="shared" si="4"/>
        <v>3252938623</v>
      </c>
      <c r="I25" s="73">
        <f t="shared" si="4"/>
        <v>2978033644</v>
      </c>
      <c r="J25" s="73">
        <f t="shared" si="4"/>
        <v>9605197077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9605197077</v>
      </c>
      <c r="X25" s="73">
        <f t="shared" si="4"/>
        <v>8974924796</v>
      </c>
      <c r="Y25" s="73">
        <f t="shared" si="4"/>
        <v>630272281</v>
      </c>
      <c r="Z25" s="170">
        <f>+IF(X25&lt;&gt;0,+(Y25/X25)*100,0)</f>
        <v>7.022591223058533</v>
      </c>
      <c r="AA25" s="168">
        <f>+AA5+AA9+AA15+AA19+AA24</f>
        <v>34255724555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3227785461</v>
      </c>
      <c r="D28" s="153">
        <f>SUM(D29:D31)</f>
        <v>0</v>
      </c>
      <c r="E28" s="154">
        <f t="shared" si="5"/>
        <v>3164321537</v>
      </c>
      <c r="F28" s="100">
        <f t="shared" si="5"/>
        <v>3164321537</v>
      </c>
      <c r="G28" s="100">
        <f t="shared" si="5"/>
        <v>209016992</v>
      </c>
      <c r="H28" s="100">
        <f t="shared" si="5"/>
        <v>211393793</v>
      </c>
      <c r="I28" s="100">
        <f t="shared" si="5"/>
        <v>269402164</v>
      </c>
      <c r="J28" s="100">
        <f t="shared" si="5"/>
        <v>689812949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689812949</v>
      </c>
      <c r="X28" s="100">
        <f t="shared" si="5"/>
        <v>826073911</v>
      </c>
      <c r="Y28" s="100">
        <f t="shared" si="5"/>
        <v>-136260962</v>
      </c>
      <c r="Z28" s="137">
        <f>+IF(X28&lt;&gt;0,+(Y28/X28)*100,0)</f>
        <v>-16.495008519885335</v>
      </c>
      <c r="AA28" s="153">
        <f>SUM(AA29:AA31)</f>
        <v>3164321537</v>
      </c>
    </row>
    <row r="29" spans="1:27" ht="12.75">
      <c r="A29" s="138" t="s">
        <v>75</v>
      </c>
      <c r="B29" s="136"/>
      <c r="C29" s="155">
        <v>652179098</v>
      </c>
      <c r="D29" s="155"/>
      <c r="E29" s="156">
        <v>845204449</v>
      </c>
      <c r="F29" s="60">
        <v>845204449</v>
      </c>
      <c r="G29" s="60">
        <v>46783098</v>
      </c>
      <c r="H29" s="60">
        <v>46944504</v>
      </c>
      <c r="I29" s="60">
        <v>54270475</v>
      </c>
      <c r="J29" s="60">
        <v>147998077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147998077</v>
      </c>
      <c r="X29" s="60">
        <v>212535195</v>
      </c>
      <c r="Y29" s="60">
        <v>-64537118</v>
      </c>
      <c r="Z29" s="140">
        <v>-30.37</v>
      </c>
      <c r="AA29" s="155">
        <v>845204449</v>
      </c>
    </row>
    <row r="30" spans="1:27" ht="12.75">
      <c r="A30" s="138" t="s">
        <v>76</v>
      </c>
      <c r="B30" s="136"/>
      <c r="C30" s="157">
        <v>1550758664</v>
      </c>
      <c r="D30" s="157"/>
      <c r="E30" s="158">
        <v>1055363151</v>
      </c>
      <c r="F30" s="159">
        <v>1055363151</v>
      </c>
      <c r="G30" s="159">
        <v>102257175</v>
      </c>
      <c r="H30" s="159">
        <v>72545054</v>
      </c>
      <c r="I30" s="159">
        <v>118841946</v>
      </c>
      <c r="J30" s="159">
        <v>293644175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293644175</v>
      </c>
      <c r="X30" s="159">
        <v>368346939</v>
      </c>
      <c r="Y30" s="159">
        <v>-74702764</v>
      </c>
      <c r="Z30" s="141">
        <v>-20.28</v>
      </c>
      <c r="AA30" s="157">
        <v>1055363151</v>
      </c>
    </row>
    <row r="31" spans="1:27" ht="12.75">
      <c r="A31" s="138" t="s">
        <v>77</v>
      </c>
      <c r="B31" s="136"/>
      <c r="C31" s="155">
        <v>1024847699</v>
      </c>
      <c r="D31" s="155"/>
      <c r="E31" s="156">
        <v>1263753937</v>
      </c>
      <c r="F31" s="60">
        <v>1263753937</v>
      </c>
      <c r="G31" s="60">
        <v>59976719</v>
      </c>
      <c r="H31" s="60">
        <v>91904235</v>
      </c>
      <c r="I31" s="60">
        <v>96289743</v>
      </c>
      <c r="J31" s="60">
        <v>248170697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248170697</v>
      </c>
      <c r="X31" s="60">
        <v>245191777</v>
      </c>
      <c r="Y31" s="60">
        <v>2978920</v>
      </c>
      <c r="Z31" s="140">
        <v>1.21</v>
      </c>
      <c r="AA31" s="155">
        <v>1263753937</v>
      </c>
    </row>
    <row r="32" spans="1:27" ht="12.75">
      <c r="A32" s="135" t="s">
        <v>78</v>
      </c>
      <c r="B32" s="136"/>
      <c r="C32" s="153">
        <f aca="true" t="shared" si="6" ref="C32:Y32">SUM(C33:C37)</f>
        <v>4381042601</v>
      </c>
      <c r="D32" s="153">
        <f>SUM(D33:D37)</f>
        <v>0</v>
      </c>
      <c r="E32" s="154">
        <f t="shared" si="6"/>
        <v>5092759290</v>
      </c>
      <c r="F32" s="100">
        <f t="shared" si="6"/>
        <v>5092759290</v>
      </c>
      <c r="G32" s="100">
        <f t="shared" si="6"/>
        <v>303827180</v>
      </c>
      <c r="H32" s="100">
        <f t="shared" si="6"/>
        <v>381537708</v>
      </c>
      <c r="I32" s="100">
        <f t="shared" si="6"/>
        <v>381412571</v>
      </c>
      <c r="J32" s="100">
        <f t="shared" si="6"/>
        <v>1066777459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1066777459</v>
      </c>
      <c r="X32" s="100">
        <f t="shared" si="6"/>
        <v>934270019</v>
      </c>
      <c r="Y32" s="100">
        <f t="shared" si="6"/>
        <v>132507440</v>
      </c>
      <c r="Z32" s="137">
        <f>+IF(X32&lt;&gt;0,+(Y32/X32)*100,0)</f>
        <v>14.182991780238213</v>
      </c>
      <c r="AA32" s="153">
        <f>SUM(AA33:AA37)</f>
        <v>5092759290</v>
      </c>
    </row>
    <row r="33" spans="1:27" ht="12.75">
      <c r="A33" s="138" t="s">
        <v>79</v>
      </c>
      <c r="B33" s="136"/>
      <c r="C33" s="155">
        <v>287798871</v>
      </c>
      <c r="D33" s="155"/>
      <c r="E33" s="156">
        <v>312583171</v>
      </c>
      <c r="F33" s="60">
        <v>312583171</v>
      </c>
      <c r="G33" s="60">
        <v>36575494</v>
      </c>
      <c r="H33" s="60">
        <v>36965144</v>
      </c>
      <c r="I33" s="60">
        <v>32608276</v>
      </c>
      <c r="J33" s="60">
        <v>106148914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106148914</v>
      </c>
      <c r="X33" s="60">
        <v>62284893</v>
      </c>
      <c r="Y33" s="60">
        <v>43864021</v>
      </c>
      <c r="Z33" s="140">
        <v>70.42</v>
      </c>
      <c r="AA33" s="155">
        <v>312583171</v>
      </c>
    </row>
    <row r="34" spans="1:27" ht="12.75">
      <c r="A34" s="138" t="s">
        <v>80</v>
      </c>
      <c r="B34" s="136"/>
      <c r="C34" s="155">
        <v>867495402</v>
      </c>
      <c r="D34" s="155"/>
      <c r="E34" s="156">
        <v>923215877</v>
      </c>
      <c r="F34" s="60">
        <v>923215877</v>
      </c>
      <c r="G34" s="60">
        <v>44534701</v>
      </c>
      <c r="H34" s="60">
        <v>67258923</v>
      </c>
      <c r="I34" s="60">
        <v>60365490</v>
      </c>
      <c r="J34" s="60">
        <v>172159114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172159114</v>
      </c>
      <c r="X34" s="60">
        <v>159496598</v>
      </c>
      <c r="Y34" s="60">
        <v>12662516</v>
      </c>
      <c r="Z34" s="140">
        <v>7.94</v>
      </c>
      <c r="AA34" s="155">
        <v>923215877</v>
      </c>
    </row>
    <row r="35" spans="1:27" ht="12.75">
      <c r="A35" s="138" t="s">
        <v>81</v>
      </c>
      <c r="B35" s="136"/>
      <c r="C35" s="155">
        <v>1600748013</v>
      </c>
      <c r="D35" s="155"/>
      <c r="E35" s="156">
        <v>1920064071</v>
      </c>
      <c r="F35" s="60">
        <v>1920064071</v>
      </c>
      <c r="G35" s="60">
        <v>120451480</v>
      </c>
      <c r="H35" s="60">
        <v>147014078</v>
      </c>
      <c r="I35" s="60">
        <v>127623107</v>
      </c>
      <c r="J35" s="60">
        <v>395088665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395088665</v>
      </c>
      <c r="X35" s="60">
        <v>422537723</v>
      </c>
      <c r="Y35" s="60">
        <v>-27449058</v>
      </c>
      <c r="Z35" s="140">
        <v>-6.5</v>
      </c>
      <c r="AA35" s="155">
        <v>1920064071</v>
      </c>
    </row>
    <row r="36" spans="1:27" ht="12.75">
      <c r="A36" s="138" t="s">
        <v>82</v>
      </c>
      <c r="B36" s="136"/>
      <c r="C36" s="155">
        <v>480570171</v>
      </c>
      <c r="D36" s="155"/>
      <c r="E36" s="156">
        <v>681236190</v>
      </c>
      <c r="F36" s="60">
        <v>681236190</v>
      </c>
      <c r="G36" s="60">
        <v>4460720</v>
      </c>
      <c r="H36" s="60">
        <v>25464509</v>
      </c>
      <c r="I36" s="60">
        <v>66160855</v>
      </c>
      <c r="J36" s="60">
        <v>96086084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96086084</v>
      </c>
      <c r="X36" s="60">
        <v>101228781</v>
      </c>
      <c r="Y36" s="60">
        <v>-5142697</v>
      </c>
      <c r="Z36" s="140">
        <v>-5.08</v>
      </c>
      <c r="AA36" s="155">
        <v>681236190</v>
      </c>
    </row>
    <row r="37" spans="1:27" ht="12.75">
      <c r="A37" s="138" t="s">
        <v>83</v>
      </c>
      <c r="B37" s="136"/>
      <c r="C37" s="157">
        <v>1144430144</v>
      </c>
      <c r="D37" s="157"/>
      <c r="E37" s="158">
        <v>1255659981</v>
      </c>
      <c r="F37" s="159">
        <v>1255659981</v>
      </c>
      <c r="G37" s="159">
        <v>97804785</v>
      </c>
      <c r="H37" s="159">
        <v>104835054</v>
      </c>
      <c r="I37" s="159">
        <v>94654843</v>
      </c>
      <c r="J37" s="159">
        <v>297294682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297294682</v>
      </c>
      <c r="X37" s="159">
        <v>188722024</v>
      </c>
      <c r="Y37" s="159">
        <v>108572658</v>
      </c>
      <c r="Z37" s="141">
        <v>57.53</v>
      </c>
      <c r="AA37" s="157">
        <v>1255659981</v>
      </c>
    </row>
    <row r="38" spans="1:27" ht="12.75">
      <c r="A38" s="135" t="s">
        <v>84</v>
      </c>
      <c r="B38" s="142"/>
      <c r="C38" s="153">
        <f aca="true" t="shared" si="7" ref="C38:Y38">SUM(C39:C41)</f>
        <v>2304637856</v>
      </c>
      <c r="D38" s="153">
        <f>SUM(D39:D41)</f>
        <v>0</v>
      </c>
      <c r="E38" s="154">
        <f t="shared" si="7"/>
        <v>2806369378</v>
      </c>
      <c r="F38" s="100">
        <f t="shared" si="7"/>
        <v>2806369378</v>
      </c>
      <c r="G38" s="100">
        <f t="shared" si="7"/>
        <v>95205911</v>
      </c>
      <c r="H38" s="100">
        <f t="shared" si="7"/>
        <v>236122588</v>
      </c>
      <c r="I38" s="100">
        <f t="shared" si="7"/>
        <v>191456220</v>
      </c>
      <c r="J38" s="100">
        <f t="shared" si="7"/>
        <v>522784719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522784719</v>
      </c>
      <c r="X38" s="100">
        <f t="shared" si="7"/>
        <v>610057551</v>
      </c>
      <c r="Y38" s="100">
        <f t="shared" si="7"/>
        <v>-87272832</v>
      </c>
      <c r="Z38" s="137">
        <f>+IF(X38&lt;&gt;0,+(Y38/X38)*100,0)</f>
        <v>-14.305671957824845</v>
      </c>
      <c r="AA38" s="153">
        <f>SUM(AA39:AA41)</f>
        <v>2806369378</v>
      </c>
    </row>
    <row r="39" spans="1:27" ht="12.75">
      <c r="A39" s="138" t="s">
        <v>85</v>
      </c>
      <c r="B39" s="136"/>
      <c r="C39" s="155">
        <v>411819051</v>
      </c>
      <c r="D39" s="155"/>
      <c r="E39" s="156">
        <v>568528764</v>
      </c>
      <c r="F39" s="60">
        <v>568528764</v>
      </c>
      <c r="G39" s="60">
        <v>25420259</v>
      </c>
      <c r="H39" s="60">
        <v>28677383</v>
      </c>
      <c r="I39" s="60">
        <v>33726491</v>
      </c>
      <c r="J39" s="60">
        <v>87824133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87824133</v>
      </c>
      <c r="X39" s="60">
        <v>53576152</v>
      </c>
      <c r="Y39" s="60">
        <v>34247981</v>
      </c>
      <c r="Z39" s="140">
        <v>63.92</v>
      </c>
      <c r="AA39" s="155">
        <v>568528764</v>
      </c>
    </row>
    <row r="40" spans="1:27" ht="12.75">
      <c r="A40" s="138" t="s">
        <v>86</v>
      </c>
      <c r="B40" s="136"/>
      <c r="C40" s="155">
        <v>1815180006</v>
      </c>
      <c r="D40" s="155"/>
      <c r="E40" s="156">
        <v>2120230477</v>
      </c>
      <c r="F40" s="60">
        <v>2120230477</v>
      </c>
      <c r="G40" s="60">
        <v>65445758</v>
      </c>
      <c r="H40" s="60">
        <v>198841558</v>
      </c>
      <c r="I40" s="60">
        <v>151355966</v>
      </c>
      <c r="J40" s="60">
        <v>415643282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415643282</v>
      </c>
      <c r="X40" s="60">
        <v>534387719</v>
      </c>
      <c r="Y40" s="60">
        <v>-118744437</v>
      </c>
      <c r="Z40" s="140">
        <v>-22.22</v>
      </c>
      <c r="AA40" s="155">
        <v>2120230477</v>
      </c>
    </row>
    <row r="41" spans="1:27" ht="12.75">
      <c r="A41" s="138" t="s">
        <v>87</v>
      </c>
      <c r="B41" s="136"/>
      <c r="C41" s="155">
        <v>77638799</v>
      </c>
      <c r="D41" s="155"/>
      <c r="E41" s="156">
        <v>117610137</v>
      </c>
      <c r="F41" s="60">
        <v>117610137</v>
      </c>
      <c r="G41" s="60">
        <v>4339894</v>
      </c>
      <c r="H41" s="60">
        <v>8603647</v>
      </c>
      <c r="I41" s="60">
        <v>6373763</v>
      </c>
      <c r="J41" s="60">
        <v>19317304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19317304</v>
      </c>
      <c r="X41" s="60">
        <v>22093680</v>
      </c>
      <c r="Y41" s="60">
        <v>-2776376</v>
      </c>
      <c r="Z41" s="140">
        <v>-12.57</v>
      </c>
      <c r="AA41" s="155">
        <v>117610137</v>
      </c>
    </row>
    <row r="42" spans="1:27" ht="12.75">
      <c r="A42" s="135" t="s">
        <v>88</v>
      </c>
      <c r="B42" s="142"/>
      <c r="C42" s="153">
        <f aca="true" t="shared" si="8" ref="C42:Y42">SUM(C43:C46)</f>
        <v>17624060849</v>
      </c>
      <c r="D42" s="153">
        <f>SUM(D43:D46)</f>
        <v>0</v>
      </c>
      <c r="E42" s="154">
        <f t="shared" si="8"/>
        <v>21289101466</v>
      </c>
      <c r="F42" s="100">
        <f t="shared" si="8"/>
        <v>21289101466</v>
      </c>
      <c r="G42" s="100">
        <f t="shared" si="8"/>
        <v>1711489659</v>
      </c>
      <c r="H42" s="100">
        <f t="shared" si="8"/>
        <v>2155290500</v>
      </c>
      <c r="I42" s="100">
        <f t="shared" si="8"/>
        <v>1599725277</v>
      </c>
      <c r="J42" s="100">
        <f t="shared" si="8"/>
        <v>5466505436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5466505436</v>
      </c>
      <c r="X42" s="100">
        <f t="shared" si="8"/>
        <v>5900710889</v>
      </c>
      <c r="Y42" s="100">
        <f t="shared" si="8"/>
        <v>-434205453</v>
      </c>
      <c r="Z42" s="137">
        <f>+IF(X42&lt;&gt;0,+(Y42/X42)*100,0)</f>
        <v>-7.3585278311031646</v>
      </c>
      <c r="AA42" s="153">
        <f>SUM(AA43:AA46)</f>
        <v>21289101466</v>
      </c>
    </row>
    <row r="43" spans="1:27" ht="12.75">
      <c r="A43" s="138" t="s">
        <v>89</v>
      </c>
      <c r="B43" s="136"/>
      <c r="C43" s="155">
        <v>11569692926</v>
      </c>
      <c r="D43" s="155"/>
      <c r="E43" s="156">
        <v>13297949373</v>
      </c>
      <c r="F43" s="60">
        <v>13297949373</v>
      </c>
      <c r="G43" s="60">
        <v>1336646203</v>
      </c>
      <c r="H43" s="60">
        <v>1478886879</v>
      </c>
      <c r="I43" s="60">
        <v>981218444</v>
      </c>
      <c r="J43" s="60">
        <v>3796751526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3796751526</v>
      </c>
      <c r="X43" s="60">
        <v>3899432248</v>
      </c>
      <c r="Y43" s="60">
        <v>-102680722</v>
      </c>
      <c r="Z43" s="140">
        <v>-2.63</v>
      </c>
      <c r="AA43" s="155">
        <v>13297949373</v>
      </c>
    </row>
    <row r="44" spans="1:27" ht="12.75">
      <c r="A44" s="138" t="s">
        <v>90</v>
      </c>
      <c r="B44" s="136"/>
      <c r="C44" s="155">
        <v>3992585047</v>
      </c>
      <c r="D44" s="155"/>
      <c r="E44" s="156">
        <v>5637380521</v>
      </c>
      <c r="F44" s="60">
        <v>5637380521</v>
      </c>
      <c r="G44" s="60">
        <v>286318205</v>
      </c>
      <c r="H44" s="60">
        <v>487912299</v>
      </c>
      <c r="I44" s="60">
        <v>419254620</v>
      </c>
      <c r="J44" s="60">
        <v>1193485124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1193485124</v>
      </c>
      <c r="X44" s="60">
        <v>1438380560</v>
      </c>
      <c r="Y44" s="60">
        <v>-244895436</v>
      </c>
      <c r="Z44" s="140">
        <v>-17.03</v>
      </c>
      <c r="AA44" s="155">
        <v>5637380521</v>
      </c>
    </row>
    <row r="45" spans="1:27" ht="12.75">
      <c r="A45" s="138" t="s">
        <v>91</v>
      </c>
      <c r="B45" s="136"/>
      <c r="C45" s="157">
        <v>700313305</v>
      </c>
      <c r="D45" s="157"/>
      <c r="E45" s="158">
        <v>735382553</v>
      </c>
      <c r="F45" s="159">
        <v>735382553</v>
      </c>
      <c r="G45" s="159">
        <v>1003029</v>
      </c>
      <c r="H45" s="159">
        <v>65786632</v>
      </c>
      <c r="I45" s="159">
        <v>59394423</v>
      </c>
      <c r="J45" s="159">
        <v>126184084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126184084</v>
      </c>
      <c r="X45" s="159">
        <v>267382019</v>
      </c>
      <c r="Y45" s="159">
        <v>-141197935</v>
      </c>
      <c r="Z45" s="141">
        <v>-52.81</v>
      </c>
      <c r="AA45" s="157">
        <v>735382553</v>
      </c>
    </row>
    <row r="46" spans="1:27" ht="12.75">
      <c r="A46" s="138" t="s">
        <v>92</v>
      </c>
      <c r="B46" s="136"/>
      <c r="C46" s="155">
        <v>1361469571</v>
      </c>
      <c r="D46" s="155"/>
      <c r="E46" s="156">
        <v>1618389019</v>
      </c>
      <c r="F46" s="60">
        <v>1618389019</v>
      </c>
      <c r="G46" s="60">
        <v>87522222</v>
      </c>
      <c r="H46" s="60">
        <v>122704690</v>
      </c>
      <c r="I46" s="60">
        <v>139857790</v>
      </c>
      <c r="J46" s="60">
        <v>350084702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350084702</v>
      </c>
      <c r="X46" s="60">
        <v>295516062</v>
      </c>
      <c r="Y46" s="60">
        <v>54568640</v>
      </c>
      <c r="Z46" s="140">
        <v>18.47</v>
      </c>
      <c r="AA46" s="155">
        <v>1618389019</v>
      </c>
    </row>
    <row r="47" spans="1:27" ht="12.75">
      <c r="A47" s="135" t="s">
        <v>93</v>
      </c>
      <c r="B47" s="142" t="s">
        <v>94</v>
      </c>
      <c r="C47" s="153">
        <v>21588699</v>
      </c>
      <c r="D47" s="153"/>
      <c r="E47" s="154">
        <v>25645089</v>
      </c>
      <c r="F47" s="100">
        <v>25645089</v>
      </c>
      <c r="G47" s="100">
        <v>1458497</v>
      </c>
      <c r="H47" s="100">
        <v>1657589</v>
      </c>
      <c r="I47" s="100">
        <v>2498837</v>
      </c>
      <c r="J47" s="100">
        <v>5614923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5614923</v>
      </c>
      <c r="X47" s="100">
        <v>6160379</v>
      </c>
      <c r="Y47" s="100">
        <v>-545456</v>
      </c>
      <c r="Z47" s="137">
        <v>-8.85</v>
      </c>
      <c r="AA47" s="153">
        <v>25645089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27559115466</v>
      </c>
      <c r="D48" s="168">
        <f>+D28+D32+D38+D42+D47</f>
        <v>0</v>
      </c>
      <c r="E48" s="169">
        <f t="shared" si="9"/>
        <v>32378196760</v>
      </c>
      <c r="F48" s="73">
        <f t="shared" si="9"/>
        <v>32378196760</v>
      </c>
      <c r="G48" s="73">
        <f t="shared" si="9"/>
        <v>2320998239</v>
      </c>
      <c r="H48" s="73">
        <f t="shared" si="9"/>
        <v>2986002178</v>
      </c>
      <c r="I48" s="73">
        <f t="shared" si="9"/>
        <v>2444495069</v>
      </c>
      <c r="J48" s="73">
        <f t="shared" si="9"/>
        <v>7751495486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7751495486</v>
      </c>
      <c r="X48" s="73">
        <f t="shared" si="9"/>
        <v>8277272749</v>
      </c>
      <c r="Y48" s="73">
        <f t="shared" si="9"/>
        <v>-525777263</v>
      </c>
      <c r="Z48" s="170">
        <f>+IF(X48&lt;&gt;0,+(Y48/X48)*100,0)</f>
        <v>-6.352059173880921</v>
      </c>
      <c r="AA48" s="168">
        <f>+AA28+AA32+AA38+AA42+AA47</f>
        <v>32378196760</v>
      </c>
    </row>
    <row r="49" spans="1:27" ht="12.75">
      <c r="A49" s="148" t="s">
        <v>49</v>
      </c>
      <c r="B49" s="149"/>
      <c r="C49" s="171">
        <f aca="true" t="shared" si="10" ref="C49:Y49">+C25-C48</f>
        <v>2505139425</v>
      </c>
      <c r="D49" s="171">
        <f>+D25-D48</f>
        <v>0</v>
      </c>
      <c r="E49" s="172">
        <f t="shared" si="10"/>
        <v>1877527795</v>
      </c>
      <c r="F49" s="173">
        <f t="shared" si="10"/>
        <v>1877527795</v>
      </c>
      <c r="G49" s="173">
        <f t="shared" si="10"/>
        <v>1053226571</v>
      </c>
      <c r="H49" s="173">
        <f t="shared" si="10"/>
        <v>266936445</v>
      </c>
      <c r="I49" s="173">
        <f t="shared" si="10"/>
        <v>533538575</v>
      </c>
      <c r="J49" s="173">
        <f t="shared" si="10"/>
        <v>1853701591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1853701591</v>
      </c>
      <c r="X49" s="173">
        <f>IF(F25=F48,0,X25-X48)</f>
        <v>697652047</v>
      </c>
      <c r="Y49" s="173">
        <f t="shared" si="10"/>
        <v>1156049544</v>
      </c>
      <c r="Z49" s="174">
        <f>+IF(X49&lt;&gt;0,+(Y49/X49)*100,0)</f>
        <v>165.70574815499683</v>
      </c>
      <c r="AA49" s="171">
        <f>+AA25-AA48</f>
        <v>1877527795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3946658652</v>
      </c>
      <c r="D5" s="155">
        <v>0</v>
      </c>
      <c r="E5" s="156">
        <v>4661284253</v>
      </c>
      <c r="F5" s="60">
        <v>4661284253</v>
      </c>
      <c r="G5" s="60">
        <v>383612212</v>
      </c>
      <c r="H5" s="60">
        <v>352764552</v>
      </c>
      <c r="I5" s="60">
        <v>372422720</v>
      </c>
      <c r="J5" s="60">
        <v>1108799484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1108799484</v>
      </c>
      <c r="X5" s="60">
        <v>1134398895</v>
      </c>
      <c r="Y5" s="60">
        <v>-25599411</v>
      </c>
      <c r="Z5" s="140">
        <v>-2.26</v>
      </c>
      <c r="AA5" s="155">
        <v>4661284253</v>
      </c>
    </row>
    <row r="6" spans="1:27" ht="12.75">
      <c r="A6" s="181" t="s">
        <v>102</v>
      </c>
      <c r="B6" s="182"/>
      <c r="C6" s="155">
        <v>100916675</v>
      </c>
      <c r="D6" s="155">
        <v>0</v>
      </c>
      <c r="E6" s="156">
        <v>133973478</v>
      </c>
      <c r="F6" s="60">
        <v>133973478</v>
      </c>
      <c r="G6" s="60">
        <v>11413246</v>
      </c>
      <c r="H6" s="60">
        <v>9503526</v>
      </c>
      <c r="I6" s="60">
        <v>-1231858</v>
      </c>
      <c r="J6" s="60">
        <v>19684914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19684914</v>
      </c>
      <c r="X6" s="60">
        <v>28134430</v>
      </c>
      <c r="Y6" s="60">
        <v>-8449516</v>
      </c>
      <c r="Z6" s="140">
        <v>-30.03</v>
      </c>
      <c r="AA6" s="155">
        <v>133973478</v>
      </c>
    </row>
    <row r="7" spans="1:27" ht="12.75">
      <c r="A7" s="183" t="s">
        <v>103</v>
      </c>
      <c r="B7" s="182"/>
      <c r="C7" s="155">
        <v>12043743423</v>
      </c>
      <c r="D7" s="155">
        <v>0</v>
      </c>
      <c r="E7" s="156">
        <v>13458636830</v>
      </c>
      <c r="F7" s="60">
        <v>13458636830</v>
      </c>
      <c r="G7" s="60">
        <v>1290582300</v>
      </c>
      <c r="H7" s="60">
        <v>1462159180</v>
      </c>
      <c r="I7" s="60">
        <v>1397506339</v>
      </c>
      <c r="J7" s="60">
        <v>4150247819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4150247819</v>
      </c>
      <c r="X7" s="60">
        <v>4167611537</v>
      </c>
      <c r="Y7" s="60">
        <v>-17363718</v>
      </c>
      <c r="Z7" s="140">
        <v>-0.42</v>
      </c>
      <c r="AA7" s="155">
        <v>13458636830</v>
      </c>
    </row>
    <row r="8" spans="1:27" ht="12.75">
      <c r="A8" s="183" t="s">
        <v>104</v>
      </c>
      <c r="B8" s="182"/>
      <c r="C8" s="155">
        <v>3256062513</v>
      </c>
      <c r="D8" s="155">
        <v>0</v>
      </c>
      <c r="E8" s="156">
        <v>4260889205</v>
      </c>
      <c r="F8" s="60">
        <v>4260889205</v>
      </c>
      <c r="G8" s="60">
        <v>240634447</v>
      </c>
      <c r="H8" s="60">
        <v>380806565</v>
      </c>
      <c r="I8" s="60">
        <v>351339794</v>
      </c>
      <c r="J8" s="60">
        <v>972780806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972780806</v>
      </c>
      <c r="X8" s="60">
        <v>787387890</v>
      </c>
      <c r="Y8" s="60">
        <v>185392916</v>
      </c>
      <c r="Z8" s="140">
        <v>23.55</v>
      </c>
      <c r="AA8" s="155">
        <v>4260889205</v>
      </c>
    </row>
    <row r="9" spans="1:27" ht="12.75">
      <c r="A9" s="183" t="s">
        <v>105</v>
      </c>
      <c r="B9" s="182"/>
      <c r="C9" s="155">
        <v>1082973533</v>
      </c>
      <c r="D9" s="155">
        <v>0</v>
      </c>
      <c r="E9" s="156">
        <v>1646273908</v>
      </c>
      <c r="F9" s="60">
        <v>1646273908</v>
      </c>
      <c r="G9" s="60">
        <v>89793003</v>
      </c>
      <c r="H9" s="60">
        <v>168519221</v>
      </c>
      <c r="I9" s="60">
        <v>389270712</v>
      </c>
      <c r="J9" s="60">
        <v>647582936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647582936</v>
      </c>
      <c r="X9" s="60">
        <v>335747294</v>
      </c>
      <c r="Y9" s="60">
        <v>311835642</v>
      </c>
      <c r="Z9" s="140">
        <v>92.88</v>
      </c>
      <c r="AA9" s="155">
        <v>1646273908</v>
      </c>
    </row>
    <row r="10" spans="1:27" ht="12.75">
      <c r="A10" s="183" t="s">
        <v>106</v>
      </c>
      <c r="B10" s="182"/>
      <c r="C10" s="155">
        <v>1091039774</v>
      </c>
      <c r="D10" s="155">
        <v>0</v>
      </c>
      <c r="E10" s="156">
        <v>1486708636</v>
      </c>
      <c r="F10" s="54">
        <v>1486708636</v>
      </c>
      <c r="G10" s="54">
        <v>118049298</v>
      </c>
      <c r="H10" s="54">
        <v>119165919</v>
      </c>
      <c r="I10" s="54">
        <v>115144425</v>
      </c>
      <c r="J10" s="54">
        <v>352359642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352359642</v>
      </c>
      <c r="X10" s="54">
        <v>345802969</v>
      </c>
      <c r="Y10" s="54">
        <v>6556673</v>
      </c>
      <c r="Z10" s="184">
        <v>1.9</v>
      </c>
      <c r="AA10" s="130">
        <v>1486708636</v>
      </c>
    </row>
    <row r="11" spans="1:27" ht="12.75">
      <c r="A11" s="183" t="s">
        <v>107</v>
      </c>
      <c r="B11" s="185"/>
      <c r="C11" s="155">
        <v>73002287</v>
      </c>
      <c r="D11" s="155">
        <v>0</v>
      </c>
      <c r="E11" s="156">
        <v>136757427</v>
      </c>
      <c r="F11" s="60">
        <v>136757427</v>
      </c>
      <c r="G11" s="60">
        <v>7322333</v>
      </c>
      <c r="H11" s="60">
        <v>4834549</v>
      </c>
      <c r="I11" s="60">
        <v>5239127</v>
      </c>
      <c r="J11" s="60">
        <v>17396009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17396009</v>
      </c>
      <c r="X11" s="60">
        <v>33601401</v>
      </c>
      <c r="Y11" s="60">
        <v>-16205392</v>
      </c>
      <c r="Z11" s="140">
        <v>-48.23</v>
      </c>
      <c r="AA11" s="155">
        <v>136757427</v>
      </c>
    </row>
    <row r="12" spans="1:27" ht="12.75">
      <c r="A12" s="183" t="s">
        <v>108</v>
      </c>
      <c r="B12" s="185"/>
      <c r="C12" s="155">
        <v>59256124</v>
      </c>
      <c r="D12" s="155">
        <v>0</v>
      </c>
      <c r="E12" s="156">
        <v>65479248</v>
      </c>
      <c r="F12" s="60">
        <v>65479248</v>
      </c>
      <c r="G12" s="60">
        <v>5508248</v>
      </c>
      <c r="H12" s="60">
        <v>5376929</v>
      </c>
      <c r="I12" s="60">
        <v>5387843</v>
      </c>
      <c r="J12" s="60">
        <v>16273020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16273020</v>
      </c>
      <c r="X12" s="60">
        <v>16966257</v>
      </c>
      <c r="Y12" s="60">
        <v>-693237</v>
      </c>
      <c r="Z12" s="140">
        <v>-4.09</v>
      </c>
      <c r="AA12" s="155">
        <v>65479248</v>
      </c>
    </row>
    <row r="13" spans="1:27" ht="12.75">
      <c r="A13" s="181" t="s">
        <v>109</v>
      </c>
      <c r="B13" s="185"/>
      <c r="C13" s="155">
        <v>632624010</v>
      </c>
      <c r="D13" s="155">
        <v>0</v>
      </c>
      <c r="E13" s="156">
        <v>322080000</v>
      </c>
      <c r="F13" s="60">
        <v>322080000</v>
      </c>
      <c r="G13" s="60">
        <v>55037548</v>
      </c>
      <c r="H13" s="60">
        <v>60906675</v>
      </c>
      <c r="I13" s="60">
        <v>3767194</v>
      </c>
      <c r="J13" s="60">
        <v>119711417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119711417</v>
      </c>
      <c r="X13" s="60">
        <v>76268248</v>
      </c>
      <c r="Y13" s="60">
        <v>43443169</v>
      </c>
      <c r="Z13" s="140">
        <v>56.96</v>
      </c>
      <c r="AA13" s="155">
        <v>322080000</v>
      </c>
    </row>
    <row r="14" spans="1:27" ht="12.75">
      <c r="A14" s="181" t="s">
        <v>110</v>
      </c>
      <c r="B14" s="185"/>
      <c r="C14" s="155">
        <v>459031356</v>
      </c>
      <c r="D14" s="155">
        <v>0</v>
      </c>
      <c r="E14" s="156">
        <v>344563396</v>
      </c>
      <c r="F14" s="60">
        <v>344563396</v>
      </c>
      <c r="G14" s="60">
        <v>48834615</v>
      </c>
      <c r="H14" s="60">
        <v>43919855</v>
      </c>
      <c r="I14" s="60">
        <v>26198993</v>
      </c>
      <c r="J14" s="60">
        <v>118953463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118953463</v>
      </c>
      <c r="X14" s="60">
        <v>60394769</v>
      </c>
      <c r="Y14" s="60">
        <v>58558694</v>
      </c>
      <c r="Z14" s="140">
        <v>96.96</v>
      </c>
      <c r="AA14" s="155">
        <v>344563396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218443439</v>
      </c>
      <c r="D16" s="155">
        <v>0</v>
      </c>
      <c r="E16" s="156">
        <v>274237151</v>
      </c>
      <c r="F16" s="60">
        <v>274237151</v>
      </c>
      <c r="G16" s="60">
        <v>15551518</v>
      </c>
      <c r="H16" s="60">
        <v>15740667</v>
      </c>
      <c r="I16" s="60">
        <v>21789934</v>
      </c>
      <c r="J16" s="60">
        <v>53082119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53082119</v>
      </c>
      <c r="X16" s="60">
        <v>60799130</v>
      </c>
      <c r="Y16" s="60">
        <v>-7717011</v>
      </c>
      <c r="Z16" s="140">
        <v>-12.69</v>
      </c>
      <c r="AA16" s="155">
        <v>274237151</v>
      </c>
    </row>
    <row r="17" spans="1:27" ht="12.75">
      <c r="A17" s="181" t="s">
        <v>113</v>
      </c>
      <c r="B17" s="185"/>
      <c r="C17" s="155">
        <v>51650783</v>
      </c>
      <c r="D17" s="155">
        <v>0</v>
      </c>
      <c r="E17" s="156">
        <v>59052002</v>
      </c>
      <c r="F17" s="60">
        <v>59052002</v>
      </c>
      <c r="G17" s="60">
        <v>5116637</v>
      </c>
      <c r="H17" s="60">
        <v>3305706</v>
      </c>
      <c r="I17" s="60">
        <v>4577801</v>
      </c>
      <c r="J17" s="60">
        <v>13000144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13000144</v>
      </c>
      <c r="X17" s="60">
        <v>15863785</v>
      </c>
      <c r="Y17" s="60">
        <v>-2863641</v>
      </c>
      <c r="Z17" s="140">
        <v>-18.05</v>
      </c>
      <c r="AA17" s="155">
        <v>59052002</v>
      </c>
    </row>
    <row r="18" spans="1:27" ht="12.75">
      <c r="A18" s="183" t="s">
        <v>114</v>
      </c>
      <c r="B18" s="182"/>
      <c r="C18" s="155">
        <v>276375456</v>
      </c>
      <c r="D18" s="155">
        <v>0</v>
      </c>
      <c r="E18" s="156">
        <v>304931670</v>
      </c>
      <c r="F18" s="60">
        <v>304931670</v>
      </c>
      <c r="G18" s="60">
        <v>25304974</v>
      </c>
      <c r="H18" s="60">
        <v>24931030</v>
      </c>
      <c r="I18" s="60">
        <v>25129191</v>
      </c>
      <c r="J18" s="60">
        <v>75365195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75365195</v>
      </c>
      <c r="X18" s="60">
        <v>77539616</v>
      </c>
      <c r="Y18" s="60">
        <v>-2174421</v>
      </c>
      <c r="Z18" s="140">
        <v>-2.8</v>
      </c>
      <c r="AA18" s="155">
        <v>304931670</v>
      </c>
    </row>
    <row r="19" spans="1:27" ht="12.75">
      <c r="A19" s="181" t="s">
        <v>34</v>
      </c>
      <c r="B19" s="185"/>
      <c r="C19" s="155">
        <v>4464971852</v>
      </c>
      <c r="D19" s="155">
        <v>0</v>
      </c>
      <c r="E19" s="156">
        <v>3502418089</v>
      </c>
      <c r="F19" s="60">
        <v>3502418089</v>
      </c>
      <c r="G19" s="60">
        <v>1043006435</v>
      </c>
      <c r="H19" s="60">
        <v>65244111</v>
      </c>
      <c r="I19" s="60">
        <v>35988522</v>
      </c>
      <c r="J19" s="60">
        <v>1144239068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1144239068</v>
      </c>
      <c r="X19" s="60">
        <v>895551399</v>
      </c>
      <c r="Y19" s="60">
        <v>248687669</v>
      </c>
      <c r="Z19" s="140">
        <v>27.77</v>
      </c>
      <c r="AA19" s="155">
        <v>3502418089</v>
      </c>
    </row>
    <row r="20" spans="1:27" ht="12.75">
      <c r="A20" s="181" t="s">
        <v>35</v>
      </c>
      <c r="B20" s="185"/>
      <c r="C20" s="155">
        <v>160717391</v>
      </c>
      <c r="D20" s="155">
        <v>0</v>
      </c>
      <c r="E20" s="156">
        <v>1716684010</v>
      </c>
      <c r="F20" s="54">
        <v>1716684010</v>
      </c>
      <c r="G20" s="54">
        <v>5804268</v>
      </c>
      <c r="H20" s="54">
        <v>549966469</v>
      </c>
      <c r="I20" s="54">
        <v>13276034</v>
      </c>
      <c r="J20" s="54">
        <v>569046771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569046771</v>
      </c>
      <c r="X20" s="54">
        <v>410742697</v>
      </c>
      <c r="Y20" s="54">
        <v>158304074</v>
      </c>
      <c r="Z20" s="184">
        <v>38.54</v>
      </c>
      <c r="AA20" s="130">
        <v>1716684010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5000000</v>
      </c>
      <c r="F21" s="60">
        <v>5000000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27917467268</v>
      </c>
      <c r="D22" s="188">
        <f>SUM(D5:D21)</f>
        <v>0</v>
      </c>
      <c r="E22" s="189">
        <f t="shared" si="0"/>
        <v>32378969303</v>
      </c>
      <c r="F22" s="190">
        <f t="shared" si="0"/>
        <v>32378969303</v>
      </c>
      <c r="G22" s="190">
        <f t="shared" si="0"/>
        <v>3345571082</v>
      </c>
      <c r="H22" s="190">
        <f t="shared" si="0"/>
        <v>3267144954</v>
      </c>
      <c r="I22" s="190">
        <f t="shared" si="0"/>
        <v>2765806771</v>
      </c>
      <c r="J22" s="190">
        <f t="shared" si="0"/>
        <v>9378522807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9378522807</v>
      </c>
      <c r="X22" s="190">
        <f t="shared" si="0"/>
        <v>8446810317</v>
      </c>
      <c r="Y22" s="190">
        <f t="shared" si="0"/>
        <v>931712490</v>
      </c>
      <c r="Z22" s="191">
        <f>+IF(X22&lt;&gt;0,+(Y22/X22)*100,0)</f>
        <v>11.030347018978762</v>
      </c>
      <c r="AA22" s="188">
        <f>SUM(AA5:AA21)</f>
        <v>32378969303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6338421148</v>
      </c>
      <c r="D25" s="155">
        <v>0</v>
      </c>
      <c r="E25" s="156">
        <v>6515448008</v>
      </c>
      <c r="F25" s="60">
        <v>6515448008</v>
      </c>
      <c r="G25" s="60">
        <v>501756046</v>
      </c>
      <c r="H25" s="60">
        <v>506717228</v>
      </c>
      <c r="I25" s="60">
        <v>504640239</v>
      </c>
      <c r="J25" s="60">
        <v>1513113513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1513113513</v>
      </c>
      <c r="X25" s="60">
        <v>1527725801</v>
      </c>
      <c r="Y25" s="60">
        <v>-14612288</v>
      </c>
      <c r="Z25" s="140">
        <v>-0.96</v>
      </c>
      <c r="AA25" s="155">
        <v>6515448008</v>
      </c>
    </row>
    <row r="26" spans="1:27" ht="12.75">
      <c r="A26" s="183" t="s">
        <v>38</v>
      </c>
      <c r="B26" s="182"/>
      <c r="C26" s="155">
        <v>105696037</v>
      </c>
      <c r="D26" s="155">
        <v>0</v>
      </c>
      <c r="E26" s="156">
        <v>126553233</v>
      </c>
      <c r="F26" s="60">
        <v>126553233</v>
      </c>
      <c r="G26" s="60">
        <v>8748158</v>
      </c>
      <c r="H26" s="60">
        <v>2538298</v>
      </c>
      <c r="I26" s="60">
        <v>15936858</v>
      </c>
      <c r="J26" s="60">
        <v>27223314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27223314</v>
      </c>
      <c r="X26" s="60">
        <v>27946177</v>
      </c>
      <c r="Y26" s="60">
        <v>-722863</v>
      </c>
      <c r="Z26" s="140">
        <v>-2.59</v>
      </c>
      <c r="AA26" s="155">
        <v>126553233</v>
      </c>
    </row>
    <row r="27" spans="1:27" ht="12.75">
      <c r="A27" s="183" t="s">
        <v>118</v>
      </c>
      <c r="B27" s="182"/>
      <c r="C27" s="155">
        <v>1098886710</v>
      </c>
      <c r="D27" s="155">
        <v>0</v>
      </c>
      <c r="E27" s="156">
        <v>1468870977</v>
      </c>
      <c r="F27" s="60">
        <v>1468870977</v>
      </c>
      <c r="G27" s="60">
        <v>122405918</v>
      </c>
      <c r="H27" s="60">
        <v>122405918</v>
      </c>
      <c r="I27" s="60">
        <v>122405918</v>
      </c>
      <c r="J27" s="60">
        <v>367217754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367217754</v>
      </c>
      <c r="X27" s="60">
        <v>401117017</v>
      </c>
      <c r="Y27" s="60">
        <v>-33899263</v>
      </c>
      <c r="Z27" s="140">
        <v>-8.45</v>
      </c>
      <c r="AA27" s="155">
        <v>1468870977</v>
      </c>
    </row>
    <row r="28" spans="1:27" ht="12.75">
      <c r="A28" s="183" t="s">
        <v>39</v>
      </c>
      <c r="B28" s="182"/>
      <c r="C28" s="155">
        <v>1945233619</v>
      </c>
      <c r="D28" s="155">
        <v>0</v>
      </c>
      <c r="E28" s="156">
        <v>1805346054</v>
      </c>
      <c r="F28" s="60">
        <v>1805346054</v>
      </c>
      <c r="G28" s="60">
        <v>14525446</v>
      </c>
      <c r="H28" s="60">
        <v>286365570</v>
      </c>
      <c r="I28" s="60">
        <v>150445508</v>
      </c>
      <c r="J28" s="60">
        <v>451336524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451336524</v>
      </c>
      <c r="X28" s="60">
        <v>433283052</v>
      </c>
      <c r="Y28" s="60">
        <v>18053472</v>
      </c>
      <c r="Z28" s="140">
        <v>4.17</v>
      </c>
      <c r="AA28" s="155">
        <v>1805346054</v>
      </c>
    </row>
    <row r="29" spans="1:27" ht="12.75">
      <c r="A29" s="183" t="s">
        <v>40</v>
      </c>
      <c r="B29" s="182"/>
      <c r="C29" s="155">
        <v>848639401</v>
      </c>
      <c r="D29" s="155">
        <v>0</v>
      </c>
      <c r="E29" s="156">
        <v>662382802</v>
      </c>
      <c r="F29" s="60">
        <v>662382802</v>
      </c>
      <c r="G29" s="60">
        <v>43031999</v>
      </c>
      <c r="H29" s="60">
        <v>18493996</v>
      </c>
      <c r="I29" s="60">
        <v>52152981</v>
      </c>
      <c r="J29" s="60">
        <v>113678976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113678976</v>
      </c>
      <c r="X29" s="60">
        <v>11818529</v>
      </c>
      <c r="Y29" s="60">
        <v>101860447</v>
      </c>
      <c r="Z29" s="140">
        <v>861.87</v>
      </c>
      <c r="AA29" s="155">
        <v>662382802</v>
      </c>
    </row>
    <row r="30" spans="1:27" ht="12.75">
      <c r="A30" s="183" t="s">
        <v>119</v>
      </c>
      <c r="B30" s="182"/>
      <c r="C30" s="155">
        <v>11662156131</v>
      </c>
      <c r="D30" s="155">
        <v>0</v>
      </c>
      <c r="E30" s="156">
        <v>12489022464</v>
      </c>
      <c r="F30" s="60">
        <v>12489022464</v>
      </c>
      <c r="G30" s="60">
        <v>1400938192</v>
      </c>
      <c r="H30" s="60">
        <v>1420613616</v>
      </c>
      <c r="I30" s="60">
        <v>945412901</v>
      </c>
      <c r="J30" s="60">
        <v>3766964709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3766964709</v>
      </c>
      <c r="X30" s="60">
        <v>3962736104</v>
      </c>
      <c r="Y30" s="60">
        <v>-195771395</v>
      </c>
      <c r="Z30" s="140">
        <v>-4.94</v>
      </c>
      <c r="AA30" s="155">
        <v>12489022464</v>
      </c>
    </row>
    <row r="31" spans="1:27" ht="12.75">
      <c r="A31" s="183" t="s">
        <v>120</v>
      </c>
      <c r="B31" s="182"/>
      <c r="C31" s="155">
        <v>1660760156</v>
      </c>
      <c r="D31" s="155">
        <v>0</v>
      </c>
      <c r="E31" s="156">
        <v>2934165072</v>
      </c>
      <c r="F31" s="60">
        <v>2934165072</v>
      </c>
      <c r="G31" s="60">
        <v>78288925</v>
      </c>
      <c r="H31" s="60">
        <v>149374938</v>
      </c>
      <c r="I31" s="60">
        <v>197688800</v>
      </c>
      <c r="J31" s="60">
        <v>425352663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425352663</v>
      </c>
      <c r="X31" s="60">
        <v>656185608</v>
      </c>
      <c r="Y31" s="60">
        <v>-230832945</v>
      </c>
      <c r="Z31" s="140">
        <v>-35.18</v>
      </c>
      <c r="AA31" s="155">
        <v>2934165072</v>
      </c>
    </row>
    <row r="32" spans="1:27" ht="12.75">
      <c r="A32" s="183" t="s">
        <v>121</v>
      </c>
      <c r="B32" s="182"/>
      <c r="C32" s="155">
        <v>856564396</v>
      </c>
      <c r="D32" s="155">
        <v>0</v>
      </c>
      <c r="E32" s="156">
        <v>1074370834</v>
      </c>
      <c r="F32" s="60">
        <v>1074370834</v>
      </c>
      <c r="G32" s="60">
        <v>14735197</v>
      </c>
      <c r="H32" s="60">
        <v>68013812</v>
      </c>
      <c r="I32" s="60">
        <v>76021528</v>
      </c>
      <c r="J32" s="60">
        <v>158770537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158770537</v>
      </c>
      <c r="X32" s="60">
        <v>187409360</v>
      </c>
      <c r="Y32" s="60">
        <v>-28638823</v>
      </c>
      <c r="Z32" s="140">
        <v>-15.28</v>
      </c>
      <c r="AA32" s="155">
        <v>1074370834</v>
      </c>
    </row>
    <row r="33" spans="1:27" ht="12.75">
      <c r="A33" s="183" t="s">
        <v>42</v>
      </c>
      <c r="B33" s="182"/>
      <c r="C33" s="155">
        <v>1512843809</v>
      </c>
      <c r="D33" s="155">
        <v>0</v>
      </c>
      <c r="E33" s="156">
        <v>1941317890</v>
      </c>
      <c r="F33" s="60">
        <v>1941317890</v>
      </c>
      <c r="G33" s="60">
        <v>29930784</v>
      </c>
      <c r="H33" s="60">
        <v>242219691</v>
      </c>
      <c r="I33" s="60">
        <v>142711923</v>
      </c>
      <c r="J33" s="60">
        <v>414862398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414862398</v>
      </c>
      <c r="X33" s="60">
        <v>411427214</v>
      </c>
      <c r="Y33" s="60">
        <v>3435184</v>
      </c>
      <c r="Z33" s="140">
        <v>0.83</v>
      </c>
      <c r="AA33" s="155">
        <v>1941317890</v>
      </c>
    </row>
    <row r="34" spans="1:27" ht="12.75">
      <c r="A34" s="183" t="s">
        <v>43</v>
      </c>
      <c r="B34" s="182"/>
      <c r="C34" s="155">
        <v>1529914059</v>
      </c>
      <c r="D34" s="155">
        <v>0</v>
      </c>
      <c r="E34" s="156">
        <v>3345719426</v>
      </c>
      <c r="F34" s="60">
        <v>3345719426</v>
      </c>
      <c r="G34" s="60">
        <v>106637574</v>
      </c>
      <c r="H34" s="60">
        <v>169259111</v>
      </c>
      <c r="I34" s="60">
        <v>237078413</v>
      </c>
      <c r="J34" s="60">
        <v>512975098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512975098</v>
      </c>
      <c r="X34" s="60">
        <v>657624225</v>
      </c>
      <c r="Y34" s="60">
        <v>-144649127</v>
      </c>
      <c r="Z34" s="140">
        <v>-22</v>
      </c>
      <c r="AA34" s="155">
        <v>3345719426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15000000</v>
      </c>
      <c r="F35" s="60">
        <v>15000000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15000000</v>
      </c>
    </row>
    <row r="36" spans="1:27" ht="12.75">
      <c r="A36" s="193" t="s">
        <v>44</v>
      </c>
      <c r="B36" s="187"/>
      <c r="C36" s="188">
        <f aca="true" t="shared" si="1" ref="C36:Y36">SUM(C25:C35)</f>
        <v>27559115466</v>
      </c>
      <c r="D36" s="188">
        <f>SUM(D25:D35)</f>
        <v>0</v>
      </c>
      <c r="E36" s="189">
        <f t="shared" si="1"/>
        <v>32378196760</v>
      </c>
      <c r="F36" s="190">
        <f t="shared" si="1"/>
        <v>32378196760</v>
      </c>
      <c r="G36" s="190">
        <f t="shared" si="1"/>
        <v>2320998239</v>
      </c>
      <c r="H36" s="190">
        <f t="shared" si="1"/>
        <v>2986002178</v>
      </c>
      <c r="I36" s="190">
        <f t="shared" si="1"/>
        <v>2444495069</v>
      </c>
      <c r="J36" s="190">
        <f t="shared" si="1"/>
        <v>7751495486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7751495486</v>
      </c>
      <c r="X36" s="190">
        <f t="shared" si="1"/>
        <v>8277273087</v>
      </c>
      <c r="Y36" s="190">
        <f t="shared" si="1"/>
        <v>-525777601</v>
      </c>
      <c r="Z36" s="191">
        <f>+IF(X36&lt;&gt;0,+(Y36/X36)*100,0)</f>
        <v>-6.352062997966905</v>
      </c>
      <c r="AA36" s="188">
        <f>SUM(AA25:AA35)</f>
        <v>32378196760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358351802</v>
      </c>
      <c r="D38" s="199">
        <f>+D22-D36</f>
        <v>0</v>
      </c>
      <c r="E38" s="200">
        <f t="shared" si="2"/>
        <v>772543</v>
      </c>
      <c r="F38" s="106">
        <f t="shared" si="2"/>
        <v>772543</v>
      </c>
      <c r="G38" s="106">
        <f t="shared" si="2"/>
        <v>1024572843</v>
      </c>
      <c r="H38" s="106">
        <f t="shared" si="2"/>
        <v>281142776</v>
      </c>
      <c r="I38" s="106">
        <f t="shared" si="2"/>
        <v>321311702</v>
      </c>
      <c r="J38" s="106">
        <f t="shared" si="2"/>
        <v>1627027321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1627027321</v>
      </c>
      <c r="X38" s="106">
        <f>IF(F22=F36,0,X22-X36)</f>
        <v>169537230</v>
      </c>
      <c r="Y38" s="106">
        <f t="shared" si="2"/>
        <v>1457490091</v>
      </c>
      <c r="Z38" s="201">
        <f>+IF(X38&lt;&gt;0,+(Y38/X38)*100,0)</f>
        <v>859.68733298285</v>
      </c>
      <c r="AA38" s="199">
        <f>+AA22-AA36</f>
        <v>772543</v>
      </c>
    </row>
    <row r="39" spans="1:27" ht="12.75">
      <c r="A39" s="181" t="s">
        <v>46</v>
      </c>
      <c r="B39" s="185"/>
      <c r="C39" s="155">
        <v>2146787623</v>
      </c>
      <c r="D39" s="155">
        <v>0</v>
      </c>
      <c r="E39" s="156">
        <v>1876755252</v>
      </c>
      <c r="F39" s="60">
        <v>1876755252</v>
      </c>
      <c r="G39" s="60">
        <v>28653728</v>
      </c>
      <c r="H39" s="60">
        <v>-14206331</v>
      </c>
      <c r="I39" s="60">
        <v>212226873</v>
      </c>
      <c r="J39" s="60">
        <v>226674270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226674270</v>
      </c>
      <c r="X39" s="60">
        <v>528115116</v>
      </c>
      <c r="Y39" s="60">
        <v>-301440846</v>
      </c>
      <c r="Z39" s="140">
        <v>-57.08</v>
      </c>
      <c r="AA39" s="155">
        <v>1876755252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2505139425</v>
      </c>
      <c r="D42" s="206">
        <f>SUM(D38:D41)</f>
        <v>0</v>
      </c>
      <c r="E42" s="207">
        <f t="shared" si="3"/>
        <v>1877527795</v>
      </c>
      <c r="F42" s="88">
        <f t="shared" si="3"/>
        <v>1877527795</v>
      </c>
      <c r="G42" s="88">
        <f t="shared" si="3"/>
        <v>1053226571</v>
      </c>
      <c r="H42" s="88">
        <f t="shared" si="3"/>
        <v>266936445</v>
      </c>
      <c r="I42" s="88">
        <f t="shared" si="3"/>
        <v>533538575</v>
      </c>
      <c r="J42" s="88">
        <f t="shared" si="3"/>
        <v>1853701591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1853701591</v>
      </c>
      <c r="X42" s="88">
        <f t="shared" si="3"/>
        <v>697652346</v>
      </c>
      <c r="Y42" s="88">
        <f t="shared" si="3"/>
        <v>1156049245</v>
      </c>
      <c r="Z42" s="208">
        <f>+IF(X42&lt;&gt;0,+(Y42/X42)*100,0)</f>
        <v>165.70563427876726</v>
      </c>
      <c r="AA42" s="206">
        <f>SUM(AA38:AA41)</f>
        <v>1877527795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2505139425</v>
      </c>
      <c r="D44" s="210">
        <f>+D42-D43</f>
        <v>0</v>
      </c>
      <c r="E44" s="211">
        <f t="shared" si="4"/>
        <v>1877527795</v>
      </c>
      <c r="F44" s="77">
        <f t="shared" si="4"/>
        <v>1877527795</v>
      </c>
      <c r="G44" s="77">
        <f t="shared" si="4"/>
        <v>1053226571</v>
      </c>
      <c r="H44" s="77">
        <f t="shared" si="4"/>
        <v>266936445</v>
      </c>
      <c r="I44" s="77">
        <f t="shared" si="4"/>
        <v>533538575</v>
      </c>
      <c r="J44" s="77">
        <f t="shared" si="4"/>
        <v>1853701591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1853701591</v>
      </c>
      <c r="X44" s="77">
        <f t="shared" si="4"/>
        <v>697652346</v>
      </c>
      <c r="Y44" s="77">
        <f t="shared" si="4"/>
        <v>1156049245</v>
      </c>
      <c r="Z44" s="212">
        <f>+IF(X44&lt;&gt;0,+(Y44/X44)*100,0)</f>
        <v>165.70563427876726</v>
      </c>
      <c r="AA44" s="210">
        <f>+AA42-AA43</f>
        <v>1877527795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2505139425</v>
      </c>
      <c r="D46" s="206">
        <f>SUM(D44:D45)</f>
        <v>0</v>
      </c>
      <c r="E46" s="207">
        <f t="shared" si="5"/>
        <v>1877527795</v>
      </c>
      <c r="F46" s="88">
        <f t="shared" si="5"/>
        <v>1877527795</v>
      </c>
      <c r="G46" s="88">
        <f t="shared" si="5"/>
        <v>1053226571</v>
      </c>
      <c r="H46" s="88">
        <f t="shared" si="5"/>
        <v>266936445</v>
      </c>
      <c r="I46" s="88">
        <f t="shared" si="5"/>
        <v>533538575</v>
      </c>
      <c r="J46" s="88">
        <f t="shared" si="5"/>
        <v>1853701591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1853701591</v>
      </c>
      <c r="X46" s="88">
        <f t="shared" si="5"/>
        <v>697652346</v>
      </c>
      <c r="Y46" s="88">
        <f t="shared" si="5"/>
        <v>1156049245</v>
      </c>
      <c r="Z46" s="208">
        <f>+IF(X46&lt;&gt;0,+(Y46/X46)*100,0)</f>
        <v>165.70563427876726</v>
      </c>
      <c r="AA46" s="206">
        <f>SUM(AA44:AA45)</f>
        <v>1877527795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2505139425</v>
      </c>
      <c r="D48" s="217">
        <f>SUM(D46:D47)</f>
        <v>0</v>
      </c>
      <c r="E48" s="218">
        <f t="shared" si="6"/>
        <v>1877527795</v>
      </c>
      <c r="F48" s="219">
        <f t="shared" si="6"/>
        <v>1877527795</v>
      </c>
      <c r="G48" s="219">
        <f t="shared" si="6"/>
        <v>1053226571</v>
      </c>
      <c r="H48" s="220">
        <f t="shared" si="6"/>
        <v>266936445</v>
      </c>
      <c r="I48" s="220">
        <f t="shared" si="6"/>
        <v>533538575</v>
      </c>
      <c r="J48" s="220">
        <f t="shared" si="6"/>
        <v>1853701591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1853701591</v>
      </c>
      <c r="X48" s="220">
        <f t="shared" si="6"/>
        <v>697652346</v>
      </c>
      <c r="Y48" s="220">
        <f t="shared" si="6"/>
        <v>1156049245</v>
      </c>
      <c r="Z48" s="221">
        <f>+IF(X48&lt;&gt;0,+(Y48/X48)*100,0)</f>
        <v>165.70563427876726</v>
      </c>
      <c r="AA48" s="222">
        <f>SUM(AA46:AA47)</f>
        <v>1877527795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916506045</v>
      </c>
      <c r="F5" s="100">
        <f t="shared" si="0"/>
        <v>916506045</v>
      </c>
      <c r="G5" s="100">
        <f t="shared" si="0"/>
        <v>105456706</v>
      </c>
      <c r="H5" s="100">
        <f t="shared" si="0"/>
        <v>-12400876</v>
      </c>
      <c r="I5" s="100">
        <f t="shared" si="0"/>
        <v>74092171</v>
      </c>
      <c r="J5" s="100">
        <f t="shared" si="0"/>
        <v>167148001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167148001</v>
      </c>
      <c r="X5" s="100">
        <f t="shared" si="0"/>
        <v>59895875</v>
      </c>
      <c r="Y5" s="100">
        <f t="shared" si="0"/>
        <v>107252126</v>
      </c>
      <c r="Z5" s="137">
        <f>+IF(X5&lt;&gt;0,+(Y5/X5)*100,0)</f>
        <v>179.0642944944038</v>
      </c>
      <c r="AA5" s="153">
        <f>SUM(AA6:AA8)</f>
        <v>916506045</v>
      </c>
    </row>
    <row r="6" spans="1:27" ht="12.75">
      <c r="A6" s="138" t="s">
        <v>75</v>
      </c>
      <c r="B6" s="136"/>
      <c r="C6" s="155"/>
      <c r="D6" s="155"/>
      <c r="E6" s="156">
        <v>385899500</v>
      </c>
      <c r="F6" s="60">
        <v>385899500</v>
      </c>
      <c r="G6" s="60">
        <v>101231990</v>
      </c>
      <c r="H6" s="60">
        <v>-24102395</v>
      </c>
      <c r="I6" s="60">
        <v>430765</v>
      </c>
      <c r="J6" s="60">
        <v>77560360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77560360</v>
      </c>
      <c r="X6" s="60">
        <v>27309153</v>
      </c>
      <c r="Y6" s="60">
        <v>50251207</v>
      </c>
      <c r="Z6" s="140">
        <v>184.01</v>
      </c>
      <c r="AA6" s="62">
        <v>385899500</v>
      </c>
    </row>
    <row r="7" spans="1:27" ht="12.75">
      <c r="A7" s="138" t="s">
        <v>76</v>
      </c>
      <c r="B7" s="136"/>
      <c r="C7" s="157"/>
      <c r="D7" s="157"/>
      <c r="E7" s="158">
        <v>223990845</v>
      </c>
      <c r="F7" s="159">
        <v>223990845</v>
      </c>
      <c r="G7" s="159">
        <v>4194866</v>
      </c>
      <c r="H7" s="159">
        <v>2589222</v>
      </c>
      <c r="I7" s="159">
        <v>8682117</v>
      </c>
      <c r="J7" s="159">
        <v>15466205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15466205</v>
      </c>
      <c r="X7" s="159">
        <v>12653537</v>
      </c>
      <c r="Y7" s="159">
        <v>2812668</v>
      </c>
      <c r="Z7" s="141">
        <v>22.23</v>
      </c>
      <c r="AA7" s="225">
        <v>223990845</v>
      </c>
    </row>
    <row r="8" spans="1:27" ht="12.75">
      <c r="A8" s="138" t="s">
        <v>77</v>
      </c>
      <c r="B8" s="136"/>
      <c r="C8" s="155"/>
      <c r="D8" s="155"/>
      <c r="E8" s="156">
        <v>306615700</v>
      </c>
      <c r="F8" s="60">
        <v>306615700</v>
      </c>
      <c r="G8" s="60">
        <v>29850</v>
      </c>
      <c r="H8" s="60">
        <v>9112297</v>
      </c>
      <c r="I8" s="60">
        <v>64979289</v>
      </c>
      <c r="J8" s="60">
        <v>74121436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74121436</v>
      </c>
      <c r="X8" s="60">
        <v>19933185</v>
      </c>
      <c r="Y8" s="60">
        <v>54188251</v>
      </c>
      <c r="Z8" s="140">
        <v>271.85</v>
      </c>
      <c r="AA8" s="62">
        <v>306615700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1121277392</v>
      </c>
      <c r="F9" s="100">
        <f t="shared" si="1"/>
        <v>1121277392</v>
      </c>
      <c r="G9" s="100">
        <f t="shared" si="1"/>
        <v>4817921</v>
      </c>
      <c r="H9" s="100">
        <f t="shared" si="1"/>
        <v>9329053</v>
      </c>
      <c r="I9" s="100">
        <f t="shared" si="1"/>
        <v>38719315</v>
      </c>
      <c r="J9" s="100">
        <f t="shared" si="1"/>
        <v>52866289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52866289</v>
      </c>
      <c r="X9" s="100">
        <f t="shared" si="1"/>
        <v>84573282</v>
      </c>
      <c r="Y9" s="100">
        <f t="shared" si="1"/>
        <v>-31706993</v>
      </c>
      <c r="Z9" s="137">
        <f>+IF(X9&lt;&gt;0,+(Y9/X9)*100,0)</f>
        <v>-37.49055523232503</v>
      </c>
      <c r="AA9" s="102">
        <f>SUM(AA10:AA14)</f>
        <v>1121277392</v>
      </c>
    </row>
    <row r="10" spans="1:27" ht="12.75">
      <c r="A10" s="138" t="s">
        <v>79</v>
      </c>
      <c r="B10" s="136"/>
      <c r="C10" s="155"/>
      <c r="D10" s="155"/>
      <c r="E10" s="156">
        <v>180750000</v>
      </c>
      <c r="F10" s="60">
        <v>180750000</v>
      </c>
      <c r="G10" s="60">
        <v>680811</v>
      </c>
      <c r="H10" s="60">
        <v>1484121</v>
      </c>
      <c r="I10" s="60">
        <v>7846606</v>
      </c>
      <c r="J10" s="60">
        <v>10011538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10011538</v>
      </c>
      <c r="X10" s="60">
        <v>13212156</v>
      </c>
      <c r="Y10" s="60">
        <v>-3200618</v>
      </c>
      <c r="Z10" s="140">
        <v>-24.22</v>
      </c>
      <c r="AA10" s="62">
        <v>180750000</v>
      </c>
    </row>
    <row r="11" spans="1:27" ht="12.75">
      <c r="A11" s="138" t="s">
        <v>80</v>
      </c>
      <c r="B11" s="136"/>
      <c r="C11" s="155"/>
      <c r="D11" s="155"/>
      <c r="E11" s="156">
        <v>64060000</v>
      </c>
      <c r="F11" s="60">
        <v>64060000</v>
      </c>
      <c r="G11" s="60">
        <v>29300</v>
      </c>
      <c r="H11" s="60">
        <v>753421</v>
      </c>
      <c r="I11" s="60">
        <v>1962678</v>
      </c>
      <c r="J11" s="60">
        <v>2745399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2745399</v>
      </c>
      <c r="X11" s="60">
        <v>4941173</v>
      </c>
      <c r="Y11" s="60">
        <v>-2195774</v>
      </c>
      <c r="Z11" s="140">
        <v>-44.44</v>
      </c>
      <c r="AA11" s="62">
        <v>64060000</v>
      </c>
    </row>
    <row r="12" spans="1:27" ht="12.75">
      <c r="A12" s="138" t="s">
        <v>81</v>
      </c>
      <c r="B12" s="136"/>
      <c r="C12" s="155"/>
      <c r="D12" s="155"/>
      <c r="E12" s="156">
        <v>237170000</v>
      </c>
      <c r="F12" s="60">
        <v>237170000</v>
      </c>
      <c r="G12" s="60">
        <v>574886</v>
      </c>
      <c r="H12" s="60">
        <v>5819866</v>
      </c>
      <c r="I12" s="60">
        <v>3808894</v>
      </c>
      <c r="J12" s="60">
        <v>10203646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10203646</v>
      </c>
      <c r="X12" s="60">
        <v>17079942</v>
      </c>
      <c r="Y12" s="60">
        <v>-6876296</v>
      </c>
      <c r="Z12" s="140">
        <v>-40.26</v>
      </c>
      <c r="AA12" s="62">
        <v>237170000</v>
      </c>
    </row>
    <row r="13" spans="1:27" ht="12.75">
      <c r="A13" s="138" t="s">
        <v>82</v>
      </c>
      <c r="B13" s="136"/>
      <c r="C13" s="155"/>
      <c r="D13" s="155"/>
      <c r="E13" s="156">
        <v>550497392</v>
      </c>
      <c r="F13" s="60">
        <v>550497392</v>
      </c>
      <c r="G13" s="60"/>
      <c r="H13" s="60">
        <v>-1610342</v>
      </c>
      <c r="I13" s="60">
        <v>17530177</v>
      </c>
      <c r="J13" s="60">
        <v>15919835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15919835</v>
      </c>
      <c r="X13" s="60">
        <v>42293100</v>
      </c>
      <c r="Y13" s="60">
        <v>-26373265</v>
      </c>
      <c r="Z13" s="140">
        <v>-62.36</v>
      </c>
      <c r="AA13" s="62">
        <v>550497392</v>
      </c>
    </row>
    <row r="14" spans="1:27" ht="12.75">
      <c r="A14" s="138" t="s">
        <v>83</v>
      </c>
      <c r="B14" s="136"/>
      <c r="C14" s="157"/>
      <c r="D14" s="157"/>
      <c r="E14" s="158">
        <v>88800000</v>
      </c>
      <c r="F14" s="159">
        <v>88800000</v>
      </c>
      <c r="G14" s="159">
        <v>3532924</v>
      </c>
      <c r="H14" s="159">
        <v>2881987</v>
      </c>
      <c r="I14" s="159">
        <v>7570960</v>
      </c>
      <c r="J14" s="159">
        <v>13985871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13985871</v>
      </c>
      <c r="X14" s="159">
        <v>7046911</v>
      </c>
      <c r="Y14" s="159">
        <v>6938960</v>
      </c>
      <c r="Z14" s="141">
        <v>98.47</v>
      </c>
      <c r="AA14" s="225">
        <v>88800000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1796799000</v>
      </c>
      <c r="F15" s="100">
        <f t="shared" si="2"/>
        <v>1796799000</v>
      </c>
      <c r="G15" s="100">
        <f t="shared" si="2"/>
        <v>0</v>
      </c>
      <c r="H15" s="100">
        <f t="shared" si="2"/>
        <v>2219413</v>
      </c>
      <c r="I15" s="100">
        <f t="shared" si="2"/>
        <v>94584036</v>
      </c>
      <c r="J15" s="100">
        <f t="shared" si="2"/>
        <v>96803449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96803449</v>
      </c>
      <c r="X15" s="100">
        <f t="shared" si="2"/>
        <v>126861883</v>
      </c>
      <c r="Y15" s="100">
        <f t="shared" si="2"/>
        <v>-30058434</v>
      </c>
      <c r="Z15" s="137">
        <f>+IF(X15&lt;&gt;0,+(Y15/X15)*100,0)</f>
        <v>-23.69382614319228</v>
      </c>
      <c r="AA15" s="102">
        <f>SUM(AA16:AA18)</f>
        <v>1796799000</v>
      </c>
    </row>
    <row r="16" spans="1:27" ht="12.75">
      <c r="A16" s="138" t="s">
        <v>85</v>
      </c>
      <c r="B16" s="136"/>
      <c r="C16" s="155"/>
      <c r="D16" s="155"/>
      <c r="E16" s="156">
        <v>253850000</v>
      </c>
      <c r="F16" s="60">
        <v>253850000</v>
      </c>
      <c r="G16" s="60"/>
      <c r="H16" s="60">
        <v>1533</v>
      </c>
      <c r="I16" s="60">
        <v>59812</v>
      </c>
      <c r="J16" s="60">
        <v>61345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61345</v>
      </c>
      <c r="X16" s="60">
        <v>16565691</v>
      </c>
      <c r="Y16" s="60">
        <v>-16504346</v>
      </c>
      <c r="Z16" s="140">
        <v>-99.63</v>
      </c>
      <c r="AA16" s="62">
        <v>253850000</v>
      </c>
    </row>
    <row r="17" spans="1:27" ht="12.75">
      <c r="A17" s="138" t="s">
        <v>86</v>
      </c>
      <c r="B17" s="136"/>
      <c r="C17" s="155"/>
      <c r="D17" s="155"/>
      <c r="E17" s="156">
        <v>1530649000</v>
      </c>
      <c r="F17" s="60">
        <v>1530649000</v>
      </c>
      <c r="G17" s="60"/>
      <c r="H17" s="60">
        <v>2028880</v>
      </c>
      <c r="I17" s="60">
        <v>94524224</v>
      </c>
      <c r="J17" s="60">
        <v>96553104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96553104</v>
      </c>
      <c r="X17" s="60">
        <v>109424145</v>
      </c>
      <c r="Y17" s="60">
        <v>-12871041</v>
      </c>
      <c r="Z17" s="140">
        <v>-11.76</v>
      </c>
      <c r="AA17" s="62">
        <v>1530649000</v>
      </c>
    </row>
    <row r="18" spans="1:27" ht="12.75">
      <c r="A18" s="138" t="s">
        <v>87</v>
      </c>
      <c r="B18" s="136"/>
      <c r="C18" s="155"/>
      <c r="D18" s="155"/>
      <c r="E18" s="156">
        <v>12300000</v>
      </c>
      <c r="F18" s="60">
        <v>12300000</v>
      </c>
      <c r="G18" s="60"/>
      <c r="H18" s="60">
        <v>189000</v>
      </c>
      <c r="I18" s="60"/>
      <c r="J18" s="60">
        <v>189000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189000</v>
      </c>
      <c r="X18" s="60">
        <v>872047</v>
      </c>
      <c r="Y18" s="60">
        <v>-683047</v>
      </c>
      <c r="Z18" s="140">
        <v>-78.33</v>
      </c>
      <c r="AA18" s="62">
        <v>12300000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1272379000</v>
      </c>
      <c r="F19" s="100">
        <f t="shared" si="3"/>
        <v>1272379000</v>
      </c>
      <c r="G19" s="100">
        <f t="shared" si="3"/>
        <v>336468</v>
      </c>
      <c r="H19" s="100">
        <f t="shared" si="3"/>
        <v>8077892</v>
      </c>
      <c r="I19" s="100">
        <f t="shared" si="3"/>
        <v>43100531</v>
      </c>
      <c r="J19" s="100">
        <f t="shared" si="3"/>
        <v>51514891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51514891</v>
      </c>
      <c r="X19" s="100">
        <f t="shared" si="3"/>
        <v>90757929</v>
      </c>
      <c r="Y19" s="100">
        <f t="shared" si="3"/>
        <v>-39243038</v>
      </c>
      <c r="Z19" s="137">
        <f>+IF(X19&lt;&gt;0,+(Y19/X19)*100,0)</f>
        <v>-43.23923918537189</v>
      </c>
      <c r="AA19" s="102">
        <f>SUM(AA20:AA23)</f>
        <v>1272379000</v>
      </c>
    </row>
    <row r="20" spans="1:27" ht="12.75">
      <c r="A20" s="138" t="s">
        <v>89</v>
      </c>
      <c r="B20" s="136"/>
      <c r="C20" s="155"/>
      <c r="D20" s="155"/>
      <c r="E20" s="156">
        <v>648829000</v>
      </c>
      <c r="F20" s="60">
        <v>648829000</v>
      </c>
      <c r="G20" s="60">
        <v>336468</v>
      </c>
      <c r="H20" s="60">
        <v>7867892</v>
      </c>
      <c r="I20" s="60">
        <v>13741236</v>
      </c>
      <c r="J20" s="60">
        <v>21945596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21945596</v>
      </c>
      <c r="X20" s="60">
        <v>46092120</v>
      </c>
      <c r="Y20" s="60">
        <v>-24146524</v>
      </c>
      <c r="Z20" s="140">
        <v>-52.39</v>
      </c>
      <c r="AA20" s="62">
        <v>648829000</v>
      </c>
    </row>
    <row r="21" spans="1:27" ht="12.75">
      <c r="A21" s="138" t="s">
        <v>90</v>
      </c>
      <c r="B21" s="136"/>
      <c r="C21" s="155"/>
      <c r="D21" s="155"/>
      <c r="E21" s="156">
        <v>318500000</v>
      </c>
      <c r="F21" s="60">
        <v>318500000</v>
      </c>
      <c r="G21" s="60"/>
      <c r="H21" s="60">
        <v>161700</v>
      </c>
      <c r="I21" s="60">
        <v>12575877</v>
      </c>
      <c r="J21" s="60">
        <v>12737577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12737577</v>
      </c>
      <c r="X21" s="60">
        <v>21365157</v>
      </c>
      <c r="Y21" s="60">
        <v>-8627580</v>
      </c>
      <c r="Z21" s="140">
        <v>-40.38</v>
      </c>
      <c r="AA21" s="62">
        <v>318500000</v>
      </c>
    </row>
    <row r="22" spans="1:27" ht="12.75">
      <c r="A22" s="138" t="s">
        <v>91</v>
      </c>
      <c r="B22" s="136"/>
      <c r="C22" s="157"/>
      <c r="D22" s="157"/>
      <c r="E22" s="158">
        <v>175300000</v>
      </c>
      <c r="F22" s="159">
        <v>175300000</v>
      </c>
      <c r="G22" s="159"/>
      <c r="H22" s="159">
        <v>22000</v>
      </c>
      <c r="I22" s="159">
        <v>5159287</v>
      </c>
      <c r="J22" s="159">
        <v>5181287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5181287</v>
      </c>
      <c r="X22" s="159">
        <v>11790912</v>
      </c>
      <c r="Y22" s="159">
        <v>-6609625</v>
      </c>
      <c r="Z22" s="141">
        <v>-56.06</v>
      </c>
      <c r="AA22" s="225">
        <v>175300000</v>
      </c>
    </row>
    <row r="23" spans="1:27" ht="12.75">
      <c r="A23" s="138" t="s">
        <v>92</v>
      </c>
      <c r="B23" s="136"/>
      <c r="C23" s="155"/>
      <c r="D23" s="155"/>
      <c r="E23" s="156">
        <v>129750000</v>
      </c>
      <c r="F23" s="60">
        <v>129750000</v>
      </c>
      <c r="G23" s="60"/>
      <c r="H23" s="60">
        <v>26300</v>
      </c>
      <c r="I23" s="60">
        <v>11624131</v>
      </c>
      <c r="J23" s="60">
        <v>11650431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11650431</v>
      </c>
      <c r="X23" s="60">
        <v>11509740</v>
      </c>
      <c r="Y23" s="60">
        <v>140691</v>
      </c>
      <c r="Z23" s="140">
        <v>1.22</v>
      </c>
      <c r="AA23" s="62">
        <v>129750000</v>
      </c>
    </row>
    <row r="24" spans="1:27" ht="12.75">
      <c r="A24" s="135" t="s">
        <v>93</v>
      </c>
      <c r="B24" s="142"/>
      <c r="C24" s="153"/>
      <c r="D24" s="153"/>
      <c r="E24" s="154">
        <v>24000000</v>
      </c>
      <c r="F24" s="100">
        <v>24000000</v>
      </c>
      <c r="G24" s="100"/>
      <c r="H24" s="100"/>
      <c r="I24" s="100">
        <v>474084</v>
      </c>
      <c r="J24" s="100">
        <v>474084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474084</v>
      </c>
      <c r="X24" s="100">
        <v>1538907</v>
      </c>
      <c r="Y24" s="100">
        <v>-1064823</v>
      </c>
      <c r="Z24" s="137">
        <v>-69.19</v>
      </c>
      <c r="AA24" s="102">
        <v>24000000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5130961437</v>
      </c>
      <c r="F25" s="219">
        <f t="shared" si="4"/>
        <v>5130961437</v>
      </c>
      <c r="G25" s="219">
        <f t="shared" si="4"/>
        <v>110611095</v>
      </c>
      <c r="H25" s="219">
        <f t="shared" si="4"/>
        <v>7225482</v>
      </c>
      <c r="I25" s="219">
        <f t="shared" si="4"/>
        <v>250970137</v>
      </c>
      <c r="J25" s="219">
        <f t="shared" si="4"/>
        <v>368806714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368806714</v>
      </c>
      <c r="X25" s="219">
        <f t="shared" si="4"/>
        <v>363627876</v>
      </c>
      <c r="Y25" s="219">
        <f t="shared" si="4"/>
        <v>5178838</v>
      </c>
      <c r="Z25" s="231">
        <f>+IF(X25&lt;&gt;0,+(Y25/X25)*100,0)</f>
        <v>1.4242136925717983</v>
      </c>
      <c r="AA25" s="232">
        <f>+AA5+AA9+AA15+AA19+AA24</f>
        <v>5130961437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1850282579</v>
      </c>
      <c r="F28" s="60">
        <v>1850282579</v>
      </c>
      <c r="G28" s="60">
        <v>104629546</v>
      </c>
      <c r="H28" s="60">
        <v>-15816673</v>
      </c>
      <c r="I28" s="60">
        <v>119375040</v>
      </c>
      <c r="J28" s="60">
        <v>208187913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208187913</v>
      </c>
      <c r="X28" s="60">
        <v>139146249</v>
      </c>
      <c r="Y28" s="60">
        <v>69041664</v>
      </c>
      <c r="Z28" s="140">
        <v>49.62</v>
      </c>
      <c r="AA28" s="155">
        <v>1850282579</v>
      </c>
    </row>
    <row r="29" spans="1:27" ht="12.75">
      <c r="A29" s="234" t="s">
        <v>134</v>
      </c>
      <c r="B29" s="136"/>
      <c r="C29" s="155"/>
      <c r="D29" s="155"/>
      <c r="E29" s="156">
        <v>26472673</v>
      </c>
      <c r="F29" s="60">
        <v>26472673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512969</v>
      </c>
      <c r="Y29" s="60">
        <v>-512969</v>
      </c>
      <c r="Z29" s="140">
        <v>-100</v>
      </c>
      <c r="AA29" s="62">
        <v>26472673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1876755252</v>
      </c>
      <c r="F32" s="77">
        <f t="shared" si="5"/>
        <v>1876755252</v>
      </c>
      <c r="G32" s="77">
        <f t="shared" si="5"/>
        <v>104629546</v>
      </c>
      <c r="H32" s="77">
        <f t="shared" si="5"/>
        <v>-15816673</v>
      </c>
      <c r="I32" s="77">
        <f t="shared" si="5"/>
        <v>119375040</v>
      </c>
      <c r="J32" s="77">
        <f t="shared" si="5"/>
        <v>208187913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208187913</v>
      </c>
      <c r="X32" s="77">
        <f t="shared" si="5"/>
        <v>139659218</v>
      </c>
      <c r="Y32" s="77">
        <f t="shared" si="5"/>
        <v>68528695</v>
      </c>
      <c r="Z32" s="212">
        <f>+IF(X32&lt;&gt;0,+(Y32/X32)*100,0)</f>
        <v>49.0685083171524</v>
      </c>
      <c r="AA32" s="79">
        <f>SUM(AA28:AA31)</f>
        <v>1876755252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1790950140</v>
      </c>
      <c r="F34" s="60">
        <v>1790950140</v>
      </c>
      <c r="G34" s="60">
        <v>5452402</v>
      </c>
      <c r="H34" s="60">
        <v>6359032</v>
      </c>
      <c r="I34" s="60">
        <v>29433077</v>
      </c>
      <c r="J34" s="60">
        <v>41244511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41244511</v>
      </c>
      <c r="X34" s="60">
        <v>168285159</v>
      </c>
      <c r="Y34" s="60">
        <v>-127040648</v>
      </c>
      <c r="Z34" s="140">
        <v>-75.49</v>
      </c>
      <c r="AA34" s="62">
        <v>1790950140</v>
      </c>
    </row>
    <row r="35" spans="1:27" ht="12.75">
      <c r="A35" s="237" t="s">
        <v>53</v>
      </c>
      <c r="B35" s="136"/>
      <c r="C35" s="155"/>
      <c r="D35" s="155"/>
      <c r="E35" s="156">
        <v>1463256045</v>
      </c>
      <c r="F35" s="60">
        <v>1463256045</v>
      </c>
      <c r="G35" s="60">
        <v>529146</v>
      </c>
      <c r="H35" s="60">
        <v>16683120</v>
      </c>
      <c r="I35" s="60">
        <v>102162020</v>
      </c>
      <c r="J35" s="60">
        <v>119374286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119374286</v>
      </c>
      <c r="X35" s="60">
        <v>55683502</v>
      </c>
      <c r="Y35" s="60">
        <v>63690784</v>
      </c>
      <c r="Z35" s="140">
        <v>114.38</v>
      </c>
      <c r="AA35" s="62">
        <v>1463256045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5130961437</v>
      </c>
      <c r="F36" s="220">
        <f t="shared" si="6"/>
        <v>5130961437</v>
      </c>
      <c r="G36" s="220">
        <f t="shared" si="6"/>
        <v>110611094</v>
      </c>
      <c r="H36" s="220">
        <f t="shared" si="6"/>
        <v>7225479</v>
      </c>
      <c r="I36" s="220">
        <f t="shared" si="6"/>
        <v>250970137</v>
      </c>
      <c r="J36" s="220">
        <f t="shared" si="6"/>
        <v>368806710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368806710</v>
      </c>
      <c r="X36" s="220">
        <f t="shared" si="6"/>
        <v>363627879</v>
      </c>
      <c r="Y36" s="220">
        <f t="shared" si="6"/>
        <v>5178831</v>
      </c>
      <c r="Z36" s="221">
        <f>+IF(X36&lt;&gt;0,+(Y36/X36)*100,0)</f>
        <v>1.4242117557768446</v>
      </c>
      <c r="AA36" s="239">
        <f>SUM(AA32:AA35)</f>
        <v>5130961437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7972586235</v>
      </c>
      <c r="D6" s="155"/>
      <c r="E6" s="59">
        <v>9312929860</v>
      </c>
      <c r="F6" s="60">
        <v>9312929860</v>
      </c>
      <c r="G6" s="60">
        <v>2684017544</v>
      </c>
      <c r="H6" s="60">
        <v>5345937999</v>
      </c>
      <c r="I6" s="60">
        <v>4387230462</v>
      </c>
      <c r="J6" s="60">
        <v>4387230462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4387230462</v>
      </c>
      <c r="X6" s="60">
        <v>2328232465</v>
      </c>
      <c r="Y6" s="60">
        <v>2058997997</v>
      </c>
      <c r="Z6" s="140">
        <v>88.44</v>
      </c>
      <c r="AA6" s="62">
        <v>9312929860</v>
      </c>
    </row>
    <row r="7" spans="1:27" ht="12.75">
      <c r="A7" s="249" t="s">
        <v>144</v>
      </c>
      <c r="B7" s="182"/>
      <c r="C7" s="155">
        <v>147020659</v>
      </c>
      <c r="D7" s="155"/>
      <c r="E7" s="59">
        <v>143069576</v>
      </c>
      <c r="F7" s="60">
        <v>143069576</v>
      </c>
      <c r="G7" s="60">
        <v>115978314</v>
      </c>
      <c r="H7" s="60">
        <v>147020659</v>
      </c>
      <c r="I7" s="60">
        <v>147020659</v>
      </c>
      <c r="J7" s="60">
        <v>147020659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147020659</v>
      </c>
      <c r="X7" s="60">
        <v>35767394</v>
      </c>
      <c r="Y7" s="60">
        <v>111253265</v>
      </c>
      <c r="Z7" s="140">
        <v>311.05</v>
      </c>
      <c r="AA7" s="62">
        <v>143069576</v>
      </c>
    </row>
    <row r="8" spans="1:27" ht="12.75">
      <c r="A8" s="249" t="s">
        <v>145</v>
      </c>
      <c r="B8" s="182"/>
      <c r="C8" s="155">
        <v>5591557713</v>
      </c>
      <c r="D8" s="155"/>
      <c r="E8" s="59">
        <v>4455685533</v>
      </c>
      <c r="F8" s="60">
        <v>4455685533</v>
      </c>
      <c r="G8" s="60">
        <v>9898937544</v>
      </c>
      <c r="H8" s="60">
        <v>6551007971</v>
      </c>
      <c r="I8" s="60">
        <v>7114291886</v>
      </c>
      <c r="J8" s="60">
        <v>7114291886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7114291886</v>
      </c>
      <c r="X8" s="60">
        <v>1113921383</v>
      </c>
      <c r="Y8" s="60">
        <v>6000370503</v>
      </c>
      <c r="Z8" s="140">
        <v>538.67</v>
      </c>
      <c r="AA8" s="62">
        <v>4455685533</v>
      </c>
    </row>
    <row r="9" spans="1:27" ht="12.75">
      <c r="A9" s="249" t="s">
        <v>146</v>
      </c>
      <c r="B9" s="182"/>
      <c r="C9" s="155">
        <v>884983072</v>
      </c>
      <c r="D9" s="155"/>
      <c r="E9" s="59">
        <v>486351171</v>
      </c>
      <c r="F9" s="60">
        <v>486351171</v>
      </c>
      <c r="G9" s="60">
        <v>4635791854</v>
      </c>
      <c r="H9" s="60">
        <v>3193973135</v>
      </c>
      <c r="I9" s="60">
        <v>3859515452</v>
      </c>
      <c r="J9" s="60">
        <v>3859515452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3859515452</v>
      </c>
      <c r="X9" s="60">
        <v>121587793</v>
      </c>
      <c r="Y9" s="60">
        <v>3737927659</v>
      </c>
      <c r="Z9" s="140">
        <v>3074.26</v>
      </c>
      <c r="AA9" s="62">
        <v>486351171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>
        <v>3297327</v>
      </c>
      <c r="I10" s="159">
        <v>5025312</v>
      </c>
      <c r="J10" s="60">
        <v>5025312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5025312</v>
      </c>
      <c r="X10" s="60"/>
      <c r="Y10" s="159">
        <v>5025312</v>
      </c>
      <c r="Z10" s="141"/>
      <c r="AA10" s="225"/>
    </row>
    <row r="11" spans="1:27" ht="12.75">
      <c r="A11" s="249" t="s">
        <v>148</v>
      </c>
      <c r="B11" s="182"/>
      <c r="C11" s="155">
        <v>367125414</v>
      </c>
      <c r="D11" s="155"/>
      <c r="E11" s="59">
        <v>157159953</v>
      </c>
      <c r="F11" s="60">
        <v>157159953</v>
      </c>
      <c r="G11" s="60">
        <v>277316010</v>
      </c>
      <c r="H11" s="60">
        <v>362237177</v>
      </c>
      <c r="I11" s="60">
        <v>365604678</v>
      </c>
      <c r="J11" s="60">
        <v>365604678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365604678</v>
      </c>
      <c r="X11" s="60">
        <v>39289988</v>
      </c>
      <c r="Y11" s="60">
        <v>326314690</v>
      </c>
      <c r="Z11" s="140">
        <v>830.53</v>
      </c>
      <c r="AA11" s="62">
        <v>157159953</v>
      </c>
    </row>
    <row r="12" spans="1:27" ht="12.75">
      <c r="A12" s="250" t="s">
        <v>56</v>
      </c>
      <c r="B12" s="251"/>
      <c r="C12" s="168">
        <f aca="true" t="shared" si="0" ref="C12:Y12">SUM(C6:C11)</f>
        <v>14963273093</v>
      </c>
      <c r="D12" s="168">
        <f>SUM(D6:D11)</f>
        <v>0</v>
      </c>
      <c r="E12" s="72">
        <f t="shared" si="0"/>
        <v>14555196093</v>
      </c>
      <c r="F12" s="73">
        <f t="shared" si="0"/>
        <v>14555196093</v>
      </c>
      <c r="G12" s="73">
        <f t="shared" si="0"/>
        <v>17612041266</v>
      </c>
      <c r="H12" s="73">
        <f t="shared" si="0"/>
        <v>15603474268</v>
      </c>
      <c r="I12" s="73">
        <f t="shared" si="0"/>
        <v>15878688449</v>
      </c>
      <c r="J12" s="73">
        <f t="shared" si="0"/>
        <v>15878688449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15878688449</v>
      </c>
      <c r="X12" s="73">
        <f t="shared" si="0"/>
        <v>3638799023</v>
      </c>
      <c r="Y12" s="73">
        <f t="shared" si="0"/>
        <v>12239889426</v>
      </c>
      <c r="Z12" s="170">
        <f>+IF(X12&lt;&gt;0,+(Y12/X12)*100,0)</f>
        <v>336.3716805636836</v>
      </c>
      <c r="AA12" s="74">
        <f>SUM(AA6:AA11)</f>
        <v>14555196093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6890631</v>
      </c>
      <c r="D15" s="155"/>
      <c r="E15" s="59">
        <v>4974360</v>
      </c>
      <c r="F15" s="60">
        <v>4974360</v>
      </c>
      <c r="G15" s="60">
        <v>4889776</v>
      </c>
      <c r="H15" s="60">
        <v>6886099</v>
      </c>
      <c r="I15" s="60">
        <v>6886099</v>
      </c>
      <c r="J15" s="60">
        <v>6886099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6886099</v>
      </c>
      <c r="X15" s="60">
        <v>1243590</v>
      </c>
      <c r="Y15" s="60">
        <v>5642509</v>
      </c>
      <c r="Z15" s="140">
        <v>453.73</v>
      </c>
      <c r="AA15" s="62">
        <v>4974360</v>
      </c>
    </row>
    <row r="16" spans="1:27" ht="12.75">
      <c r="A16" s="249" t="s">
        <v>151</v>
      </c>
      <c r="B16" s="182"/>
      <c r="C16" s="155">
        <v>1095830622</v>
      </c>
      <c r="D16" s="155"/>
      <c r="E16" s="59">
        <v>1069033056</v>
      </c>
      <c r="F16" s="60">
        <v>1069033056</v>
      </c>
      <c r="G16" s="159">
        <v>5235735001</v>
      </c>
      <c r="H16" s="159">
        <v>1121058789</v>
      </c>
      <c r="I16" s="159">
        <v>1112333946</v>
      </c>
      <c r="J16" s="60">
        <v>1112333946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1112333946</v>
      </c>
      <c r="X16" s="60">
        <v>267258264</v>
      </c>
      <c r="Y16" s="159">
        <v>845075682</v>
      </c>
      <c r="Z16" s="141">
        <v>316.2</v>
      </c>
      <c r="AA16" s="225">
        <v>1069033056</v>
      </c>
    </row>
    <row r="17" spans="1:27" ht="12.75">
      <c r="A17" s="249" t="s">
        <v>152</v>
      </c>
      <c r="B17" s="182"/>
      <c r="C17" s="155">
        <v>578806867</v>
      </c>
      <c r="D17" s="155"/>
      <c r="E17" s="59">
        <v>174320654</v>
      </c>
      <c r="F17" s="60">
        <v>174320654</v>
      </c>
      <c r="G17" s="60">
        <v>174320654</v>
      </c>
      <c r="H17" s="60">
        <v>578806867</v>
      </c>
      <c r="I17" s="60">
        <v>578806867</v>
      </c>
      <c r="J17" s="60">
        <v>578806867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578806867</v>
      </c>
      <c r="X17" s="60">
        <v>43580164</v>
      </c>
      <c r="Y17" s="60">
        <v>535226703</v>
      </c>
      <c r="Z17" s="140">
        <v>1228.14</v>
      </c>
      <c r="AA17" s="62">
        <v>174320654</v>
      </c>
    </row>
    <row r="18" spans="1:27" ht="12.75">
      <c r="A18" s="249" t="s">
        <v>153</v>
      </c>
      <c r="B18" s="182"/>
      <c r="C18" s="155">
        <v>306</v>
      </c>
      <c r="D18" s="155"/>
      <c r="E18" s="59">
        <v>306</v>
      </c>
      <c r="F18" s="60">
        <v>306</v>
      </c>
      <c r="G18" s="60">
        <v>306</v>
      </c>
      <c r="H18" s="60">
        <v>306</v>
      </c>
      <c r="I18" s="60">
        <v>306</v>
      </c>
      <c r="J18" s="60">
        <v>306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306</v>
      </c>
      <c r="X18" s="60">
        <v>77</v>
      </c>
      <c r="Y18" s="60">
        <v>229</v>
      </c>
      <c r="Z18" s="140">
        <v>297.4</v>
      </c>
      <c r="AA18" s="62">
        <v>306</v>
      </c>
    </row>
    <row r="19" spans="1:27" ht="12.75">
      <c r="A19" s="249" t="s">
        <v>154</v>
      </c>
      <c r="B19" s="182"/>
      <c r="C19" s="155">
        <v>47501005344</v>
      </c>
      <c r="D19" s="155"/>
      <c r="E19" s="59">
        <v>47646569855</v>
      </c>
      <c r="F19" s="60">
        <v>47646569855</v>
      </c>
      <c r="G19" s="60">
        <v>44912004943</v>
      </c>
      <c r="H19" s="60">
        <v>47266159530</v>
      </c>
      <c r="I19" s="60">
        <v>47340561053</v>
      </c>
      <c r="J19" s="60">
        <v>47340561053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47340561053</v>
      </c>
      <c r="X19" s="60">
        <v>11911642464</v>
      </c>
      <c r="Y19" s="60">
        <v>35428918589</v>
      </c>
      <c r="Z19" s="140">
        <v>297.43</v>
      </c>
      <c r="AA19" s="62">
        <v>47646569855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290670103</v>
      </c>
      <c r="D22" s="155"/>
      <c r="E22" s="59">
        <v>130259846</v>
      </c>
      <c r="F22" s="60">
        <v>130259846</v>
      </c>
      <c r="G22" s="60">
        <v>138023791</v>
      </c>
      <c r="H22" s="60">
        <v>290824604</v>
      </c>
      <c r="I22" s="60">
        <v>291129272</v>
      </c>
      <c r="J22" s="60">
        <v>291129272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291129272</v>
      </c>
      <c r="X22" s="60">
        <v>32564962</v>
      </c>
      <c r="Y22" s="60">
        <v>258564310</v>
      </c>
      <c r="Z22" s="140">
        <v>794</v>
      </c>
      <c r="AA22" s="62">
        <v>130259846</v>
      </c>
    </row>
    <row r="23" spans="1:27" ht="12.75">
      <c r="A23" s="249" t="s">
        <v>158</v>
      </c>
      <c r="B23" s="182"/>
      <c r="C23" s="155">
        <v>59454180</v>
      </c>
      <c r="D23" s="155"/>
      <c r="E23" s="59">
        <v>36194251</v>
      </c>
      <c r="F23" s="60">
        <v>36194251</v>
      </c>
      <c r="G23" s="159">
        <v>36194251</v>
      </c>
      <c r="H23" s="159">
        <v>59454180</v>
      </c>
      <c r="I23" s="159">
        <v>59454180</v>
      </c>
      <c r="J23" s="60">
        <v>59454180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59454180</v>
      </c>
      <c r="X23" s="60">
        <v>9048563</v>
      </c>
      <c r="Y23" s="159">
        <v>50405617</v>
      </c>
      <c r="Z23" s="141">
        <v>557.06</v>
      </c>
      <c r="AA23" s="225">
        <v>36194251</v>
      </c>
    </row>
    <row r="24" spans="1:27" ht="12.75">
      <c r="A24" s="250" t="s">
        <v>57</v>
      </c>
      <c r="B24" s="253"/>
      <c r="C24" s="168">
        <f aca="true" t="shared" si="1" ref="C24:Y24">SUM(C15:C23)</f>
        <v>49532658053</v>
      </c>
      <c r="D24" s="168">
        <f>SUM(D15:D23)</f>
        <v>0</v>
      </c>
      <c r="E24" s="76">
        <f t="shared" si="1"/>
        <v>49061352328</v>
      </c>
      <c r="F24" s="77">
        <f t="shared" si="1"/>
        <v>49061352328</v>
      </c>
      <c r="G24" s="77">
        <f t="shared" si="1"/>
        <v>50501168722</v>
      </c>
      <c r="H24" s="77">
        <f t="shared" si="1"/>
        <v>49323190375</v>
      </c>
      <c r="I24" s="77">
        <f t="shared" si="1"/>
        <v>49389171723</v>
      </c>
      <c r="J24" s="77">
        <f t="shared" si="1"/>
        <v>49389171723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49389171723</v>
      </c>
      <c r="X24" s="77">
        <f t="shared" si="1"/>
        <v>12265338084</v>
      </c>
      <c r="Y24" s="77">
        <f t="shared" si="1"/>
        <v>37123833639</v>
      </c>
      <c r="Z24" s="212">
        <f>+IF(X24&lt;&gt;0,+(Y24/X24)*100,0)</f>
        <v>302.6727301339344</v>
      </c>
      <c r="AA24" s="79">
        <f>SUM(AA15:AA23)</f>
        <v>49061352328</v>
      </c>
    </row>
    <row r="25" spans="1:27" ht="12.75">
      <c r="A25" s="250" t="s">
        <v>159</v>
      </c>
      <c r="B25" s="251"/>
      <c r="C25" s="168">
        <f aca="true" t="shared" si="2" ref="C25:Y25">+C12+C24</f>
        <v>64495931146</v>
      </c>
      <c r="D25" s="168">
        <f>+D12+D24</f>
        <v>0</v>
      </c>
      <c r="E25" s="72">
        <f t="shared" si="2"/>
        <v>63616548421</v>
      </c>
      <c r="F25" s="73">
        <f t="shared" si="2"/>
        <v>63616548421</v>
      </c>
      <c r="G25" s="73">
        <f t="shared" si="2"/>
        <v>68113209988</v>
      </c>
      <c r="H25" s="73">
        <f t="shared" si="2"/>
        <v>64926664643</v>
      </c>
      <c r="I25" s="73">
        <f t="shared" si="2"/>
        <v>65267860172</v>
      </c>
      <c r="J25" s="73">
        <f t="shared" si="2"/>
        <v>65267860172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65267860172</v>
      </c>
      <c r="X25" s="73">
        <f t="shared" si="2"/>
        <v>15904137107</v>
      </c>
      <c r="Y25" s="73">
        <f t="shared" si="2"/>
        <v>49363723065</v>
      </c>
      <c r="Z25" s="170">
        <f>+IF(X25&lt;&gt;0,+(Y25/X25)*100,0)</f>
        <v>310.38290686813303</v>
      </c>
      <c r="AA25" s="74">
        <f>+AA12+AA24</f>
        <v>63616548421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384807233</v>
      </c>
      <c r="D30" s="155"/>
      <c r="E30" s="59">
        <v>381507419</v>
      </c>
      <c r="F30" s="60">
        <v>381507419</v>
      </c>
      <c r="G30" s="60">
        <v>368432051</v>
      </c>
      <c r="H30" s="60">
        <v>384807233</v>
      </c>
      <c r="I30" s="60">
        <v>384807233</v>
      </c>
      <c r="J30" s="60">
        <v>384807233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384807233</v>
      </c>
      <c r="X30" s="60">
        <v>95376855</v>
      </c>
      <c r="Y30" s="60">
        <v>289430378</v>
      </c>
      <c r="Z30" s="140">
        <v>303.46</v>
      </c>
      <c r="AA30" s="62">
        <v>381507419</v>
      </c>
    </row>
    <row r="31" spans="1:27" ht="12.75">
      <c r="A31" s="249" t="s">
        <v>163</v>
      </c>
      <c r="B31" s="182"/>
      <c r="C31" s="155">
        <v>750847367</v>
      </c>
      <c r="D31" s="155"/>
      <c r="E31" s="59">
        <v>661051373</v>
      </c>
      <c r="F31" s="60">
        <v>661051373</v>
      </c>
      <c r="G31" s="60">
        <v>806107588</v>
      </c>
      <c r="H31" s="60">
        <v>772477018</v>
      </c>
      <c r="I31" s="60">
        <v>781579184</v>
      </c>
      <c r="J31" s="60">
        <v>781579184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781579184</v>
      </c>
      <c r="X31" s="60">
        <v>165262843</v>
      </c>
      <c r="Y31" s="60">
        <v>616316341</v>
      </c>
      <c r="Z31" s="140">
        <v>372.93</v>
      </c>
      <c r="AA31" s="62">
        <v>661051373</v>
      </c>
    </row>
    <row r="32" spans="1:27" ht="12.75">
      <c r="A32" s="249" t="s">
        <v>164</v>
      </c>
      <c r="B32" s="182"/>
      <c r="C32" s="155">
        <v>7061296433</v>
      </c>
      <c r="D32" s="155"/>
      <c r="E32" s="59">
        <v>4853107799</v>
      </c>
      <c r="F32" s="60">
        <v>4853107799</v>
      </c>
      <c r="G32" s="60">
        <v>7176520621</v>
      </c>
      <c r="H32" s="60">
        <v>5975464280</v>
      </c>
      <c r="I32" s="60">
        <v>5676580344</v>
      </c>
      <c r="J32" s="60">
        <v>5676580344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5676580344</v>
      </c>
      <c r="X32" s="60">
        <v>1213276950</v>
      </c>
      <c r="Y32" s="60">
        <v>4463303394</v>
      </c>
      <c r="Z32" s="140">
        <v>367.87</v>
      </c>
      <c r="AA32" s="62">
        <v>4853107799</v>
      </c>
    </row>
    <row r="33" spans="1:27" ht="12.75">
      <c r="A33" s="249" t="s">
        <v>165</v>
      </c>
      <c r="B33" s="182"/>
      <c r="C33" s="155">
        <v>403806769</v>
      </c>
      <c r="D33" s="155"/>
      <c r="E33" s="59">
        <v>411780838</v>
      </c>
      <c r="F33" s="60">
        <v>411780838</v>
      </c>
      <c r="G33" s="60">
        <v>848759502</v>
      </c>
      <c r="H33" s="60">
        <v>640675785</v>
      </c>
      <c r="I33" s="60">
        <v>772154040</v>
      </c>
      <c r="J33" s="60">
        <v>772154040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772154040</v>
      </c>
      <c r="X33" s="60">
        <v>102945210</v>
      </c>
      <c r="Y33" s="60">
        <v>669208830</v>
      </c>
      <c r="Z33" s="140">
        <v>650.06</v>
      </c>
      <c r="AA33" s="62">
        <v>411780838</v>
      </c>
    </row>
    <row r="34" spans="1:27" ht="12.75">
      <c r="A34" s="250" t="s">
        <v>58</v>
      </c>
      <c r="B34" s="251"/>
      <c r="C34" s="168">
        <f aca="true" t="shared" si="3" ref="C34:Y34">SUM(C29:C33)</f>
        <v>8600757802</v>
      </c>
      <c r="D34" s="168">
        <f>SUM(D29:D33)</f>
        <v>0</v>
      </c>
      <c r="E34" s="72">
        <f t="shared" si="3"/>
        <v>6307447429</v>
      </c>
      <c r="F34" s="73">
        <f t="shared" si="3"/>
        <v>6307447429</v>
      </c>
      <c r="G34" s="73">
        <f t="shared" si="3"/>
        <v>9199819762</v>
      </c>
      <c r="H34" s="73">
        <f t="shared" si="3"/>
        <v>7773424316</v>
      </c>
      <c r="I34" s="73">
        <f t="shared" si="3"/>
        <v>7615120801</v>
      </c>
      <c r="J34" s="73">
        <f t="shared" si="3"/>
        <v>7615120801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7615120801</v>
      </c>
      <c r="X34" s="73">
        <f t="shared" si="3"/>
        <v>1576861858</v>
      </c>
      <c r="Y34" s="73">
        <f t="shared" si="3"/>
        <v>6038258943</v>
      </c>
      <c r="Z34" s="170">
        <f>+IF(X34&lt;&gt;0,+(Y34/X34)*100,0)</f>
        <v>382.9288477215485</v>
      </c>
      <c r="AA34" s="74">
        <f>SUM(AA29:AA33)</f>
        <v>6307447429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5050855469</v>
      </c>
      <c r="D37" s="155"/>
      <c r="E37" s="59">
        <v>5760444173</v>
      </c>
      <c r="F37" s="60">
        <v>5760444173</v>
      </c>
      <c r="G37" s="60">
        <v>4827802675</v>
      </c>
      <c r="H37" s="60">
        <v>5040678142</v>
      </c>
      <c r="I37" s="60">
        <v>5035650743</v>
      </c>
      <c r="J37" s="60">
        <v>5035650743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5035650743</v>
      </c>
      <c r="X37" s="60">
        <v>1440111043</v>
      </c>
      <c r="Y37" s="60">
        <v>3595539700</v>
      </c>
      <c r="Z37" s="140">
        <v>249.67</v>
      </c>
      <c r="AA37" s="62">
        <v>5760444173</v>
      </c>
    </row>
    <row r="38" spans="1:27" ht="12.75">
      <c r="A38" s="249" t="s">
        <v>165</v>
      </c>
      <c r="B38" s="182"/>
      <c r="C38" s="155">
        <v>3473945881</v>
      </c>
      <c r="D38" s="155"/>
      <c r="E38" s="59">
        <v>3030335775</v>
      </c>
      <c r="F38" s="60">
        <v>3030335775</v>
      </c>
      <c r="G38" s="60">
        <v>2899201385</v>
      </c>
      <c r="H38" s="60">
        <v>3473945881</v>
      </c>
      <c r="I38" s="60">
        <v>3473945881</v>
      </c>
      <c r="J38" s="60">
        <v>3473945881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3473945881</v>
      </c>
      <c r="X38" s="60">
        <v>757583944</v>
      </c>
      <c r="Y38" s="60">
        <v>2716361937</v>
      </c>
      <c r="Z38" s="140">
        <v>358.56</v>
      </c>
      <c r="AA38" s="62">
        <v>3030335775</v>
      </c>
    </row>
    <row r="39" spans="1:27" ht="12.75">
      <c r="A39" s="250" t="s">
        <v>59</v>
      </c>
      <c r="B39" s="253"/>
      <c r="C39" s="168">
        <f aca="true" t="shared" si="4" ref="C39:Y39">SUM(C37:C38)</f>
        <v>8524801350</v>
      </c>
      <c r="D39" s="168">
        <f>SUM(D37:D38)</f>
        <v>0</v>
      </c>
      <c r="E39" s="76">
        <f t="shared" si="4"/>
        <v>8790779948</v>
      </c>
      <c r="F39" s="77">
        <f t="shared" si="4"/>
        <v>8790779948</v>
      </c>
      <c r="G39" s="77">
        <f t="shared" si="4"/>
        <v>7727004060</v>
      </c>
      <c r="H39" s="77">
        <f t="shared" si="4"/>
        <v>8514624023</v>
      </c>
      <c r="I39" s="77">
        <f t="shared" si="4"/>
        <v>8509596624</v>
      </c>
      <c r="J39" s="77">
        <f t="shared" si="4"/>
        <v>8509596624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8509596624</v>
      </c>
      <c r="X39" s="77">
        <f t="shared" si="4"/>
        <v>2197694987</v>
      </c>
      <c r="Y39" s="77">
        <f t="shared" si="4"/>
        <v>6311901637</v>
      </c>
      <c r="Z39" s="212">
        <f>+IF(X39&lt;&gt;0,+(Y39/X39)*100,0)</f>
        <v>287.2055346322724</v>
      </c>
      <c r="AA39" s="79">
        <f>SUM(AA37:AA38)</f>
        <v>8790779948</v>
      </c>
    </row>
    <row r="40" spans="1:27" ht="12.75">
      <c r="A40" s="250" t="s">
        <v>167</v>
      </c>
      <c r="B40" s="251"/>
      <c r="C40" s="168">
        <f aca="true" t="shared" si="5" ref="C40:Y40">+C34+C39</f>
        <v>17125559152</v>
      </c>
      <c r="D40" s="168">
        <f>+D34+D39</f>
        <v>0</v>
      </c>
      <c r="E40" s="72">
        <f t="shared" si="5"/>
        <v>15098227377</v>
      </c>
      <c r="F40" s="73">
        <f t="shared" si="5"/>
        <v>15098227377</v>
      </c>
      <c r="G40" s="73">
        <f t="shared" si="5"/>
        <v>16926823822</v>
      </c>
      <c r="H40" s="73">
        <f t="shared" si="5"/>
        <v>16288048339</v>
      </c>
      <c r="I40" s="73">
        <f t="shared" si="5"/>
        <v>16124717425</v>
      </c>
      <c r="J40" s="73">
        <f t="shared" si="5"/>
        <v>16124717425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16124717425</v>
      </c>
      <c r="X40" s="73">
        <f t="shared" si="5"/>
        <v>3774556845</v>
      </c>
      <c r="Y40" s="73">
        <f t="shared" si="5"/>
        <v>12350160580</v>
      </c>
      <c r="Z40" s="170">
        <f>+IF(X40&lt;&gt;0,+(Y40/X40)*100,0)</f>
        <v>327.19498174626113</v>
      </c>
      <c r="AA40" s="74">
        <f>+AA34+AA39</f>
        <v>15098227377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47370371994</v>
      </c>
      <c r="D42" s="257">
        <f>+D25-D40</f>
        <v>0</v>
      </c>
      <c r="E42" s="258">
        <f t="shared" si="6"/>
        <v>48518321044</v>
      </c>
      <c r="F42" s="259">
        <f t="shared" si="6"/>
        <v>48518321044</v>
      </c>
      <c r="G42" s="259">
        <f t="shared" si="6"/>
        <v>51186386166</v>
      </c>
      <c r="H42" s="259">
        <f t="shared" si="6"/>
        <v>48638616304</v>
      </c>
      <c r="I42" s="259">
        <f t="shared" si="6"/>
        <v>49143142747</v>
      </c>
      <c r="J42" s="259">
        <f t="shared" si="6"/>
        <v>49143142747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49143142747</v>
      </c>
      <c r="X42" s="259">
        <f t="shared" si="6"/>
        <v>12129580262</v>
      </c>
      <c r="Y42" s="259">
        <f t="shared" si="6"/>
        <v>37013562485</v>
      </c>
      <c r="Z42" s="260">
        <f>+IF(X42&lt;&gt;0,+(Y42/X42)*100,0)</f>
        <v>305.1512227587748</v>
      </c>
      <c r="AA42" s="261">
        <f>+AA25-AA40</f>
        <v>48518321044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47370371994</v>
      </c>
      <c r="D45" s="155"/>
      <c r="E45" s="59">
        <v>47472067703</v>
      </c>
      <c r="F45" s="60">
        <v>47472067703</v>
      </c>
      <c r="G45" s="60">
        <v>51186386166</v>
      </c>
      <c r="H45" s="60">
        <v>48638616304</v>
      </c>
      <c r="I45" s="60">
        <v>49143142747</v>
      </c>
      <c r="J45" s="60">
        <v>49143142747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49143142747</v>
      </c>
      <c r="X45" s="60">
        <v>11868016926</v>
      </c>
      <c r="Y45" s="60">
        <v>37275125821</v>
      </c>
      <c r="Z45" s="139">
        <v>314.08</v>
      </c>
      <c r="AA45" s="62">
        <v>47472067703</v>
      </c>
    </row>
    <row r="46" spans="1:27" ht="12.75">
      <c r="A46" s="249" t="s">
        <v>171</v>
      </c>
      <c r="B46" s="182"/>
      <c r="C46" s="155"/>
      <c r="D46" s="155"/>
      <c r="E46" s="59">
        <v>1046253341</v>
      </c>
      <c r="F46" s="60">
        <v>1046253341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261563335</v>
      </c>
      <c r="Y46" s="60">
        <v>-261563335</v>
      </c>
      <c r="Z46" s="139">
        <v>-100</v>
      </c>
      <c r="AA46" s="62">
        <v>1046253341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47370371994</v>
      </c>
      <c r="D48" s="217">
        <f>SUM(D45:D47)</f>
        <v>0</v>
      </c>
      <c r="E48" s="264">
        <f t="shared" si="7"/>
        <v>48518321044</v>
      </c>
      <c r="F48" s="219">
        <f t="shared" si="7"/>
        <v>48518321044</v>
      </c>
      <c r="G48" s="219">
        <f t="shared" si="7"/>
        <v>51186386166</v>
      </c>
      <c r="H48" s="219">
        <f t="shared" si="7"/>
        <v>48638616304</v>
      </c>
      <c r="I48" s="219">
        <f t="shared" si="7"/>
        <v>49143142747</v>
      </c>
      <c r="J48" s="219">
        <f t="shared" si="7"/>
        <v>49143142747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49143142747</v>
      </c>
      <c r="X48" s="219">
        <f t="shared" si="7"/>
        <v>12129580261</v>
      </c>
      <c r="Y48" s="219">
        <f t="shared" si="7"/>
        <v>37013562486</v>
      </c>
      <c r="Z48" s="265">
        <f>+IF(X48&lt;&gt;0,+(Y48/X48)*100,0)</f>
        <v>305.1512227921767</v>
      </c>
      <c r="AA48" s="232">
        <f>SUM(AA45:AA47)</f>
        <v>48518321044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3894773406</v>
      </c>
      <c r="D6" s="155"/>
      <c r="E6" s="59">
        <v>4459589687</v>
      </c>
      <c r="F6" s="60">
        <v>4459589687</v>
      </c>
      <c r="G6" s="60">
        <v>345591913</v>
      </c>
      <c r="H6" s="60">
        <v>352394438</v>
      </c>
      <c r="I6" s="60">
        <v>319048309</v>
      </c>
      <c r="J6" s="60">
        <v>1017034660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1017034660</v>
      </c>
      <c r="X6" s="60">
        <v>1104406658</v>
      </c>
      <c r="Y6" s="60">
        <v>-87371998</v>
      </c>
      <c r="Z6" s="140">
        <v>-7.91</v>
      </c>
      <c r="AA6" s="62">
        <v>4459589687</v>
      </c>
    </row>
    <row r="7" spans="1:27" ht="12.75">
      <c r="A7" s="249" t="s">
        <v>32</v>
      </c>
      <c r="B7" s="182"/>
      <c r="C7" s="155">
        <v>15395996699</v>
      </c>
      <c r="D7" s="155"/>
      <c r="E7" s="59">
        <v>19529590408</v>
      </c>
      <c r="F7" s="60">
        <v>19529590408</v>
      </c>
      <c r="G7" s="60">
        <v>1455950746</v>
      </c>
      <c r="H7" s="60">
        <v>5380386256</v>
      </c>
      <c r="I7" s="60">
        <v>1623721257</v>
      </c>
      <c r="J7" s="60">
        <v>8460058259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8460058259</v>
      </c>
      <c r="X7" s="60">
        <v>5388323607</v>
      </c>
      <c r="Y7" s="60">
        <v>3071734652</v>
      </c>
      <c r="Z7" s="140">
        <v>57.01</v>
      </c>
      <c r="AA7" s="62">
        <v>19529590408</v>
      </c>
    </row>
    <row r="8" spans="1:27" ht="12.75">
      <c r="A8" s="249" t="s">
        <v>178</v>
      </c>
      <c r="B8" s="182"/>
      <c r="C8" s="155">
        <v>634582906</v>
      </c>
      <c r="D8" s="155"/>
      <c r="E8" s="59">
        <v>2425384078</v>
      </c>
      <c r="F8" s="60">
        <v>2425384078</v>
      </c>
      <c r="G8" s="60">
        <v>-2410081880</v>
      </c>
      <c r="H8" s="60">
        <v>2028338669</v>
      </c>
      <c r="I8" s="60">
        <v>-595877641</v>
      </c>
      <c r="J8" s="60">
        <v>-977620852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-977620852</v>
      </c>
      <c r="X8" s="60">
        <v>583109246</v>
      </c>
      <c r="Y8" s="60">
        <v>-1560730098</v>
      </c>
      <c r="Z8" s="140">
        <v>-267.66</v>
      </c>
      <c r="AA8" s="62">
        <v>2425384078</v>
      </c>
    </row>
    <row r="9" spans="1:27" ht="12.75">
      <c r="A9" s="249" t="s">
        <v>179</v>
      </c>
      <c r="B9" s="182"/>
      <c r="C9" s="155">
        <v>4345582898</v>
      </c>
      <c r="D9" s="155"/>
      <c r="E9" s="59">
        <v>3502418090</v>
      </c>
      <c r="F9" s="60">
        <v>3502418090</v>
      </c>
      <c r="G9" s="60">
        <v>1559563708</v>
      </c>
      <c r="H9" s="60">
        <v>-601575349</v>
      </c>
      <c r="I9" s="60">
        <v>-196346003</v>
      </c>
      <c r="J9" s="60">
        <v>761642356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761642356</v>
      </c>
      <c r="X9" s="60">
        <v>895551399</v>
      </c>
      <c r="Y9" s="60">
        <v>-133909043</v>
      </c>
      <c r="Z9" s="140">
        <v>-14.95</v>
      </c>
      <c r="AA9" s="62">
        <v>3502418090</v>
      </c>
    </row>
    <row r="10" spans="1:27" ht="12.75">
      <c r="A10" s="249" t="s">
        <v>180</v>
      </c>
      <c r="B10" s="182"/>
      <c r="C10" s="155">
        <v>2146787623</v>
      </c>
      <c r="D10" s="155"/>
      <c r="E10" s="59">
        <v>1876755252</v>
      </c>
      <c r="F10" s="60">
        <v>1876755252</v>
      </c>
      <c r="G10" s="60">
        <v>28653727</v>
      </c>
      <c r="H10" s="60">
        <v>-14206331</v>
      </c>
      <c r="I10" s="60">
        <v>212226872</v>
      </c>
      <c r="J10" s="60">
        <v>226674268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226674268</v>
      </c>
      <c r="X10" s="60">
        <v>526508462</v>
      </c>
      <c r="Y10" s="60">
        <v>-299834194</v>
      </c>
      <c r="Z10" s="140">
        <v>-56.95</v>
      </c>
      <c r="AA10" s="62">
        <v>1876755252</v>
      </c>
    </row>
    <row r="11" spans="1:27" ht="12.75">
      <c r="A11" s="249" t="s">
        <v>181</v>
      </c>
      <c r="B11" s="182"/>
      <c r="C11" s="155">
        <v>1091655364</v>
      </c>
      <c r="D11" s="155"/>
      <c r="E11" s="59">
        <v>666643395</v>
      </c>
      <c r="F11" s="60">
        <v>666643395</v>
      </c>
      <c r="G11" s="60">
        <v>103872163</v>
      </c>
      <c r="H11" s="60">
        <v>104826529</v>
      </c>
      <c r="I11" s="60">
        <v>29966187</v>
      </c>
      <c r="J11" s="60">
        <v>238664879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238664879</v>
      </c>
      <c r="X11" s="60">
        <v>136663017</v>
      </c>
      <c r="Y11" s="60">
        <v>102001862</v>
      </c>
      <c r="Z11" s="140">
        <v>74.64</v>
      </c>
      <c r="AA11" s="62">
        <v>666643395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-20234080217</v>
      </c>
      <c r="D14" s="155"/>
      <c r="E14" s="59">
        <v>-25154308249</v>
      </c>
      <c r="F14" s="60">
        <v>-25154308249</v>
      </c>
      <c r="G14" s="60">
        <v>-3387941018</v>
      </c>
      <c r="H14" s="60">
        <v>-8139060915</v>
      </c>
      <c r="I14" s="60">
        <v>-1824044599</v>
      </c>
      <c r="J14" s="60">
        <v>-13351046532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-13351046532</v>
      </c>
      <c r="X14" s="60">
        <v>-6196016757</v>
      </c>
      <c r="Y14" s="60">
        <v>-7155029775</v>
      </c>
      <c r="Z14" s="140">
        <v>115.48</v>
      </c>
      <c r="AA14" s="62">
        <v>-25154308249</v>
      </c>
    </row>
    <row r="15" spans="1:27" ht="12.75">
      <c r="A15" s="249" t="s">
        <v>40</v>
      </c>
      <c r="B15" s="182"/>
      <c r="C15" s="155">
        <v>-848639400</v>
      </c>
      <c r="D15" s="155"/>
      <c r="E15" s="59">
        <v>-662382802</v>
      </c>
      <c r="F15" s="60">
        <v>-662382802</v>
      </c>
      <c r="G15" s="60">
        <v>-43032000</v>
      </c>
      <c r="H15" s="60">
        <v>-18493996</v>
      </c>
      <c r="I15" s="60">
        <v>-52152979</v>
      </c>
      <c r="J15" s="60">
        <v>-113678975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-113678975</v>
      </c>
      <c r="X15" s="60">
        <v>-11818529</v>
      </c>
      <c r="Y15" s="60">
        <v>-101860446</v>
      </c>
      <c r="Z15" s="140">
        <v>861.87</v>
      </c>
      <c r="AA15" s="62">
        <v>-662382802</v>
      </c>
    </row>
    <row r="16" spans="1:27" ht="12.75">
      <c r="A16" s="249" t="s">
        <v>42</v>
      </c>
      <c r="B16" s="182"/>
      <c r="C16" s="155">
        <v>-1512843810</v>
      </c>
      <c r="D16" s="155"/>
      <c r="E16" s="59">
        <v>-1941317891</v>
      </c>
      <c r="F16" s="60">
        <v>-1941317891</v>
      </c>
      <c r="G16" s="60">
        <v>-29930783</v>
      </c>
      <c r="H16" s="60">
        <v>-242219690</v>
      </c>
      <c r="I16" s="60">
        <v>-237078414</v>
      </c>
      <c r="J16" s="60">
        <v>-509228887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-509228887</v>
      </c>
      <c r="X16" s="60">
        <v>-411427214</v>
      </c>
      <c r="Y16" s="60">
        <v>-97801673</v>
      </c>
      <c r="Z16" s="140">
        <v>23.77</v>
      </c>
      <c r="AA16" s="62">
        <v>-1941317891</v>
      </c>
    </row>
    <row r="17" spans="1:27" ht="12.75">
      <c r="A17" s="250" t="s">
        <v>185</v>
      </c>
      <c r="B17" s="251"/>
      <c r="C17" s="168">
        <f aca="true" t="shared" si="0" ref="C17:Y17">SUM(C6:C16)</f>
        <v>4913815469</v>
      </c>
      <c r="D17" s="168">
        <f t="shared" si="0"/>
        <v>0</v>
      </c>
      <c r="E17" s="72">
        <f t="shared" si="0"/>
        <v>4702371968</v>
      </c>
      <c r="F17" s="73">
        <f t="shared" si="0"/>
        <v>4702371968</v>
      </c>
      <c r="G17" s="73">
        <f t="shared" si="0"/>
        <v>-2377353424</v>
      </c>
      <c r="H17" s="73">
        <f t="shared" si="0"/>
        <v>-1149610389</v>
      </c>
      <c r="I17" s="73">
        <f t="shared" si="0"/>
        <v>-720537011</v>
      </c>
      <c r="J17" s="73">
        <f t="shared" si="0"/>
        <v>-4247500824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-4247500824</v>
      </c>
      <c r="X17" s="73">
        <f t="shared" si="0"/>
        <v>2015299889</v>
      </c>
      <c r="Y17" s="73">
        <f t="shared" si="0"/>
        <v>-6262800713</v>
      </c>
      <c r="Z17" s="170">
        <f>+IF(X17&lt;&gt;0,+(Y17/X17)*100,0)</f>
        <v>-310.7627181038365</v>
      </c>
      <c r="AA17" s="74">
        <f>SUM(AA6:AA16)</f>
        <v>4702371968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>
        <v>-1996323</v>
      </c>
      <c r="I22" s="60"/>
      <c r="J22" s="60">
        <v>-1996323</v>
      </c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>
        <v>-1996323</v>
      </c>
      <c r="X22" s="60"/>
      <c r="Y22" s="60">
        <v>-1996323</v>
      </c>
      <c r="Z22" s="140"/>
      <c r="AA22" s="62"/>
    </row>
    <row r="23" spans="1:27" ht="12.75">
      <c r="A23" s="249" t="s">
        <v>189</v>
      </c>
      <c r="B23" s="182"/>
      <c r="C23" s="157">
        <v>4088570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287437404</v>
      </c>
      <c r="F24" s="60">
        <v>287437404</v>
      </c>
      <c r="G24" s="60">
        <v>8926991</v>
      </c>
      <c r="H24" s="60">
        <v>4083633867</v>
      </c>
      <c r="I24" s="60">
        <v>8724842</v>
      </c>
      <c r="J24" s="60">
        <v>4101285700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4101285700</v>
      </c>
      <c r="X24" s="60">
        <v>71859351</v>
      </c>
      <c r="Y24" s="60">
        <v>4029426349</v>
      </c>
      <c r="Z24" s="140">
        <v>5607.38</v>
      </c>
      <c r="AA24" s="62">
        <v>287437404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-4339142916</v>
      </c>
      <c r="D26" s="155"/>
      <c r="E26" s="59">
        <v>-4805540820</v>
      </c>
      <c r="F26" s="60">
        <v>-4805540820</v>
      </c>
      <c r="G26" s="60">
        <v>-110611094</v>
      </c>
      <c r="H26" s="60">
        <v>-7225481</v>
      </c>
      <c r="I26" s="60">
        <v>-250970136</v>
      </c>
      <c r="J26" s="60">
        <v>-368806711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-368806711</v>
      </c>
      <c r="X26" s="60">
        <v>-363627878</v>
      </c>
      <c r="Y26" s="60">
        <v>-5178833</v>
      </c>
      <c r="Z26" s="140">
        <v>1.42</v>
      </c>
      <c r="AA26" s="62">
        <v>-4805540820</v>
      </c>
    </row>
    <row r="27" spans="1:27" ht="12.75">
      <c r="A27" s="250" t="s">
        <v>192</v>
      </c>
      <c r="B27" s="251"/>
      <c r="C27" s="168">
        <f aca="true" t="shared" si="1" ref="C27:Y27">SUM(C21:C26)</f>
        <v>-4335054346</v>
      </c>
      <c r="D27" s="168">
        <f>SUM(D21:D26)</f>
        <v>0</v>
      </c>
      <c r="E27" s="72">
        <f t="shared" si="1"/>
        <v>-4518103416</v>
      </c>
      <c r="F27" s="73">
        <f t="shared" si="1"/>
        <v>-4518103416</v>
      </c>
      <c r="G27" s="73">
        <f t="shared" si="1"/>
        <v>-101684103</v>
      </c>
      <c r="H27" s="73">
        <f t="shared" si="1"/>
        <v>4074412063</v>
      </c>
      <c r="I27" s="73">
        <f t="shared" si="1"/>
        <v>-242245294</v>
      </c>
      <c r="J27" s="73">
        <f t="shared" si="1"/>
        <v>3730482666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3730482666</v>
      </c>
      <c r="X27" s="73">
        <f t="shared" si="1"/>
        <v>-291768527</v>
      </c>
      <c r="Y27" s="73">
        <f t="shared" si="1"/>
        <v>4022251193</v>
      </c>
      <c r="Z27" s="170">
        <f>+IF(X27&lt;&gt;0,+(Y27/X27)*100,0)</f>
        <v>-1378.5761042691215</v>
      </c>
      <c r="AA27" s="74">
        <f>SUM(AA21:AA26)</f>
        <v>-4518103416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1790950140</v>
      </c>
      <c r="F32" s="60">
        <v>1790950140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>
        <v>1790950140</v>
      </c>
    </row>
    <row r="33" spans="1:27" ht="12.75">
      <c r="A33" s="249" t="s">
        <v>196</v>
      </c>
      <c r="B33" s="182"/>
      <c r="C33" s="155">
        <v>37148585</v>
      </c>
      <c r="D33" s="155"/>
      <c r="E33" s="59">
        <v>17842470</v>
      </c>
      <c r="F33" s="60">
        <v>17842470</v>
      </c>
      <c r="G33" s="60">
        <v>11629141</v>
      </c>
      <c r="H33" s="159">
        <v>-33630570</v>
      </c>
      <c r="I33" s="159">
        <v>9102166</v>
      </c>
      <c r="J33" s="159">
        <v>-12899263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-12899263</v>
      </c>
      <c r="X33" s="159">
        <v>4047855</v>
      </c>
      <c r="Y33" s="60">
        <v>-16947118</v>
      </c>
      <c r="Z33" s="140">
        <v>-418.67</v>
      </c>
      <c r="AA33" s="62">
        <v>17842470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-344699586</v>
      </c>
      <c r="D35" s="155"/>
      <c r="E35" s="59">
        <v>-381507419</v>
      </c>
      <c r="F35" s="60">
        <v>-381507419</v>
      </c>
      <c r="G35" s="60"/>
      <c r="H35" s="60">
        <v>-229250649</v>
      </c>
      <c r="I35" s="60">
        <v>-5027398</v>
      </c>
      <c r="J35" s="60">
        <v>-234278047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-234278047</v>
      </c>
      <c r="X35" s="60">
        <v>-13742737</v>
      </c>
      <c r="Y35" s="60">
        <v>-220535310</v>
      </c>
      <c r="Z35" s="140">
        <v>1604.74</v>
      </c>
      <c r="AA35" s="62">
        <v>-381507419</v>
      </c>
    </row>
    <row r="36" spans="1:27" ht="12.75">
      <c r="A36" s="250" t="s">
        <v>198</v>
      </c>
      <c r="B36" s="251"/>
      <c r="C36" s="168">
        <f aca="true" t="shared" si="2" ref="C36:Y36">SUM(C31:C35)</f>
        <v>-307551001</v>
      </c>
      <c r="D36" s="168">
        <f>SUM(D31:D35)</f>
        <v>0</v>
      </c>
      <c r="E36" s="72">
        <f t="shared" si="2"/>
        <v>1427285191</v>
      </c>
      <c r="F36" s="73">
        <f t="shared" si="2"/>
        <v>1427285191</v>
      </c>
      <c r="G36" s="73">
        <f t="shared" si="2"/>
        <v>11629141</v>
      </c>
      <c r="H36" s="73">
        <f t="shared" si="2"/>
        <v>-262881219</v>
      </c>
      <c r="I36" s="73">
        <f t="shared" si="2"/>
        <v>4074768</v>
      </c>
      <c r="J36" s="73">
        <f t="shared" si="2"/>
        <v>-247177310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-247177310</v>
      </c>
      <c r="X36" s="73">
        <f t="shared" si="2"/>
        <v>-9694882</v>
      </c>
      <c r="Y36" s="73">
        <f t="shared" si="2"/>
        <v>-237482428</v>
      </c>
      <c r="Z36" s="170">
        <f>+IF(X36&lt;&gt;0,+(Y36/X36)*100,0)</f>
        <v>2449.5649147663685</v>
      </c>
      <c r="AA36" s="74">
        <f>SUM(AA31:AA35)</f>
        <v>1427285191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271210122</v>
      </c>
      <c r="D38" s="153">
        <f>+D17+D27+D36</f>
        <v>0</v>
      </c>
      <c r="E38" s="99">
        <f t="shared" si="3"/>
        <v>1611553743</v>
      </c>
      <c r="F38" s="100">
        <f t="shared" si="3"/>
        <v>1611553743</v>
      </c>
      <c r="G38" s="100">
        <f t="shared" si="3"/>
        <v>-2467408386</v>
      </c>
      <c r="H38" s="100">
        <f t="shared" si="3"/>
        <v>2661920455</v>
      </c>
      <c r="I38" s="100">
        <f t="shared" si="3"/>
        <v>-958707537</v>
      </c>
      <c r="J38" s="100">
        <f t="shared" si="3"/>
        <v>-764195468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-764195468</v>
      </c>
      <c r="X38" s="100">
        <f t="shared" si="3"/>
        <v>1713836480</v>
      </c>
      <c r="Y38" s="100">
        <f t="shared" si="3"/>
        <v>-2478031948</v>
      </c>
      <c r="Z38" s="137">
        <f>+IF(X38&lt;&gt;0,+(Y38/X38)*100,0)</f>
        <v>-144.58975386029826</v>
      </c>
      <c r="AA38" s="102">
        <f>+AA17+AA27+AA36</f>
        <v>1611553743</v>
      </c>
    </row>
    <row r="39" spans="1:27" ht="12.75">
      <c r="A39" s="249" t="s">
        <v>200</v>
      </c>
      <c r="B39" s="182"/>
      <c r="C39" s="153">
        <v>7701376113</v>
      </c>
      <c r="D39" s="153"/>
      <c r="E39" s="99">
        <v>7701376113</v>
      </c>
      <c r="F39" s="100">
        <v>7701376113</v>
      </c>
      <c r="G39" s="100">
        <v>5151425930</v>
      </c>
      <c r="H39" s="100">
        <v>2684017544</v>
      </c>
      <c r="I39" s="100">
        <v>5345937999</v>
      </c>
      <c r="J39" s="100">
        <v>5151425930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5151425930</v>
      </c>
      <c r="X39" s="100">
        <v>7701376113</v>
      </c>
      <c r="Y39" s="100">
        <v>-2549950183</v>
      </c>
      <c r="Z39" s="137">
        <v>-33.11</v>
      </c>
      <c r="AA39" s="102">
        <v>7701376113</v>
      </c>
    </row>
    <row r="40" spans="1:27" ht="12.75">
      <c r="A40" s="269" t="s">
        <v>201</v>
      </c>
      <c r="B40" s="256"/>
      <c r="C40" s="257">
        <v>7972586235</v>
      </c>
      <c r="D40" s="257"/>
      <c r="E40" s="258">
        <v>9312929856</v>
      </c>
      <c r="F40" s="259">
        <v>9312929856</v>
      </c>
      <c r="G40" s="259">
        <v>2684017544</v>
      </c>
      <c r="H40" s="259">
        <v>5345937999</v>
      </c>
      <c r="I40" s="259">
        <v>4387230462</v>
      </c>
      <c r="J40" s="259">
        <v>4387230462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4387230462</v>
      </c>
      <c r="X40" s="259">
        <v>9415212593</v>
      </c>
      <c r="Y40" s="259">
        <v>-5027982131</v>
      </c>
      <c r="Z40" s="260">
        <v>-53.4</v>
      </c>
      <c r="AA40" s="261">
        <v>9312929856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3086265362</v>
      </c>
      <c r="F5" s="106">
        <f t="shared" si="0"/>
        <v>3086265362</v>
      </c>
      <c r="G5" s="106">
        <f t="shared" si="0"/>
        <v>110611095</v>
      </c>
      <c r="H5" s="106">
        <f t="shared" si="0"/>
        <v>7225482</v>
      </c>
      <c r="I5" s="106">
        <f t="shared" si="0"/>
        <v>250970137</v>
      </c>
      <c r="J5" s="106">
        <f t="shared" si="0"/>
        <v>368806714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368806714</v>
      </c>
      <c r="X5" s="106">
        <f t="shared" si="0"/>
        <v>771566341</v>
      </c>
      <c r="Y5" s="106">
        <f t="shared" si="0"/>
        <v>-402759627</v>
      </c>
      <c r="Z5" s="201">
        <f>+IF(X5&lt;&gt;0,+(Y5/X5)*100,0)</f>
        <v>-52.2002588238877</v>
      </c>
      <c r="AA5" s="199">
        <f>SUM(AA11:AA18)</f>
        <v>3086265362</v>
      </c>
    </row>
    <row r="6" spans="1:27" ht="12.75">
      <c r="A6" s="291" t="s">
        <v>205</v>
      </c>
      <c r="B6" s="142"/>
      <c r="C6" s="62"/>
      <c r="D6" s="156"/>
      <c r="E6" s="60">
        <v>1069579000</v>
      </c>
      <c r="F6" s="60">
        <v>1069579000</v>
      </c>
      <c r="G6" s="60"/>
      <c r="H6" s="60">
        <v>1984210</v>
      </c>
      <c r="I6" s="60">
        <v>94307283</v>
      </c>
      <c r="J6" s="60">
        <v>96291493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96291493</v>
      </c>
      <c r="X6" s="60">
        <v>267394750</v>
      </c>
      <c r="Y6" s="60">
        <v>-171103257</v>
      </c>
      <c r="Z6" s="140">
        <v>-63.99</v>
      </c>
      <c r="AA6" s="155">
        <v>1069579000</v>
      </c>
    </row>
    <row r="7" spans="1:27" ht="12.75">
      <c r="A7" s="291" t="s">
        <v>206</v>
      </c>
      <c r="B7" s="142"/>
      <c r="C7" s="62"/>
      <c r="D7" s="156"/>
      <c r="E7" s="60">
        <v>503429000</v>
      </c>
      <c r="F7" s="60">
        <v>503429000</v>
      </c>
      <c r="G7" s="60">
        <v>325502</v>
      </c>
      <c r="H7" s="60">
        <v>7735697</v>
      </c>
      <c r="I7" s="60">
        <v>13527708</v>
      </c>
      <c r="J7" s="60">
        <v>21588907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21588907</v>
      </c>
      <c r="X7" s="60">
        <v>125857250</v>
      </c>
      <c r="Y7" s="60">
        <v>-104268343</v>
      </c>
      <c r="Z7" s="140">
        <v>-82.85</v>
      </c>
      <c r="AA7" s="155">
        <v>503429000</v>
      </c>
    </row>
    <row r="8" spans="1:27" ht="12.75">
      <c r="A8" s="291" t="s">
        <v>207</v>
      </c>
      <c r="B8" s="142"/>
      <c r="C8" s="62"/>
      <c r="D8" s="156"/>
      <c r="E8" s="60">
        <v>170000000</v>
      </c>
      <c r="F8" s="60">
        <v>170000000</v>
      </c>
      <c r="G8" s="60"/>
      <c r="H8" s="60">
        <v>161700</v>
      </c>
      <c r="I8" s="60">
        <v>12575877</v>
      </c>
      <c r="J8" s="60">
        <v>12737577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12737577</v>
      </c>
      <c r="X8" s="60">
        <v>42500000</v>
      </c>
      <c r="Y8" s="60">
        <v>-29762423</v>
      </c>
      <c r="Z8" s="140">
        <v>-70.03</v>
      </c>
      <c r="AA8" s="155">
        <v>170000000</v>
      </c>
    </row>
    <row r="9" spans="1:27" ht="12.75">
      <c r="A9" s="291" t="s">
        <v>208</v>
      </c>
      <c r="B9" s="142"/>
      <c r="C9" s="62"/>
      <c r="D9" s="156"/>
      <c r="E9" s="60">
        <v>73300000</v>
      </c>
      <c r="F9" s="60">
        <v>73300000</v>
      </c>
      <c r="G9" s="60"/>
      <c r="H9" s="60"/>
      <c r="I9" s="60">
        <v>5129484</v>
      </c>
      <c r="J9" s="60">
        <v>5129484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5129484</v>
      </c>
      <c r="X9" s="60">
        <v>18325000</v>
      </c>
      <c r="Y9" s="60">
        <v>-13195516</v>
      </c>
      <c r="Z9" s="140">
        <v>-72.01</v>
      </c>
      <c r="AA9" s="155">
        <v>73300000</v>
      </c>
    </row>
    <row r="10" spans="1:27" ht="12.75">
      <c r="A10" s="291" t="s">
        <v>209</v>
      </c>
      <c r="B10" s="142"/>
      <c r="C10" s="62"/>
      <c r="D10" s="156"/>
      <c r="E10" s="60">
        <v>230500000</v>
      </c>
      <c r="F10" s="60">
        <v>230500000</v>
      </c>
      <c r="G10" s="60">
        <v>77250</v>
      </c>
      <c r="H10" s="60">
        <v>7438408</v>
      </c>
      <c r="I10" s="60">
        <v>94118685</v>
      </c>
      <c r="J10" s="60">
        <v>101634343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101634343</v>
      </c>
      <c r="X10" s="60">
        <v>57625000</v>
      </c>
      <c r="Y10" s="60">
        <v>44009343</v>
      </c>
      <c r="Z10" s="140">
        <v>76.37</v>
      </c>
      <c r="AA10" s="155">
        <v>230500000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2046808000</v>
      </c>
      <c r="F11" s="295">
        <f t="shared" si="1"/>
        <v>2046808000</v>
      </c>
      <c r="G11" s="295">
        <f t="shared" si="1"/>
        <v>402752</v>
      </c>
      <c r="H11" s="295">
        <f t="shared" si="1"/>
        <v>17320015</v>
      </c>
      <c r="I11" s="295">
        <f t="shared" si="1"/>
        <v>219659037</v>
      </c>
      <c r="J11" s="295">
        <f t="shared" si="1"/>
        <v>237381804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237381804</v>
      </c>
      <c r="X11" s="295">
        <f t="shared" si="1"/>
        <v>511702000</v>
      </c>
      <c r="Y11" s="295">
        <f t="shared" si="1"/>
        <v>-274320196</v>
      </c>
      <c r="Z11" s="296">
        <f>+IF(X11&lt;&gt;0,+(Y11/X11)*100,0)</f>
        <v>-53.60936560732614</v>
      </c>
      <c r="AA11" s="297">
        <f>SUM(AA6:AA10)</f>
        <v>2046808000</v>
      </c>
    </row>
    <row r="12" spans="1:27" ht="12.75">
      <c r="A12" s="298" t="s">
        <v>211</v>
      </c>
      <c r="B12" s="136"/>
      <c r="C12" s="62"/>
      <c r="D12" s="156"/>
      <c r="E12" s="60">
        <v>47800000</v>
      </c>
      <c r="F12" s="60">
        <v>47800000</v>
      </c>
      <c r="G12" s="60">
        <v>4213735</v>
      </c>
      <c r="H12" s="60">
        <v>4594474</v>
      </c>
      <c r="I12" s="60">
        <v>14196340</v>
      </c>
      <c r="J12" s="60">
        <v>23004549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23004549</v>
      </c>
      <c r="X12" s="60">
        <v>11950000</v>
      </c>
      <c r="Y12" s="60">
        <v>11054549</v>
      </c>
      <c r="Z12" s="140">
        <v>92.51</v>
      </c>
      <c r="AA12" s="155">
        <v>47800000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>
        <v>519117392</v>
      </c>
      <c r="F14" s="60">
        <v>519117392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129779348</v>
      </c>
      <c r="Y14" s="60">
        <v>-129779348</v>
      </c>
      <c r="Z14" s="140">
        <v>-100</v>
      </c>
      <c r="AA14" s="155">
        <v>519117392</v>
      </c>
    </row>
    <row r="15" spans="1:27" ht="12.75">
      <c r="A15" s="298" t="s">
        <v>214</v>
      </c>
      <c r="B15" s="136" t="s">
        <v>138</v>
      </c>
      <c r="C15" s="62"/>
      <c r="D15" s="156"/>
      <c r="E15" s="60">
        <v>472539970</v>
      </c>
      <c r="F15" s="60">
        <v>472539970</v>
      </c>
      <c r="G15" s="60">
        <v>105994608</v>
      </c>
      <c r="H15" s="60">
        <v>-14689007</v>
      </c>
      <c r="I15" s="60">
        <v>17114760</v>
      </c>
      <c r="J15" s="60">
        <v>108420361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108420361</v>
      </c>
      <c r="X15" s="60">
        <v>118134993</v>
      </c>
      <c r="Y15" s="60">
        <v>-9714632</v>
      </c>
      <c r="Z15" s="140">
        <v>-8.22</v>
      </c>
      <c r="AA15" s="155">
        <v>472539970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2044696075</v>
      </c>
      <c r="F20" s="100">
        <f t="shared" si="2"/>
        <v>2044696075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511174019</v>
      </c>
      <c r="Y20" s="100">
        <f t="shared" si="2"/>
        <v>-511174019</v>
      </c>
      <c r="Z20" s="137">
        <f>+IF(X20&lt;&gt;0,+(Y20/X20)*100,0)</f>
        <v>-100</v>
      </c>
      <c r="AA20" s="153">
        <f>SUM(AA26:AA33)</f>
        <v>2044696075</v>
      </c>
    </row>
    <row r="21" spans="1:27" ht="12.75">
      <c r="A21" s="291" t="s">
        <v>205</v>
      </c>
      <c r="B21" s="142"/>
      <c r="C21" s="62"/>
      <c r="D21" s="156"/>
      <c r="E21" s="60">
        <v>349770000</v>
      </c>
      <c r="F21" s="60">
        <v>349770000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87442500</v>
      </c>
      <c r="Y21" s="60">
        <v>-87442500</v>
      </c>
      <c r="Z21" s="140">
        <v>-100</v>
      </c>
      <c r="AA21" s="155">
        <v>349770000</v>
      </c>
    </row>
    <row r="22" spans="1:27" ht="12.75">
      <c r="A22" s="291" t="s">
        <v>206</v>
      </c>
      <c r="B22" s="142"/>
      <c r="C22" s="62"/>
      <c r="D22" s="156"/>
      <c r="E22" s="60">
        <v>122700000</v>
      </c>
      <c r="F22" s="60">
        <v>122700000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30675000</v>
      </c>
      <c r="Y22" s="60">
        <v>-30675000</v>
      </c>
      <c r="Z22" s="140">
        <v>-100</v>
      </c>
      <c r="AA22" s="155">
        <v>122700000</v>
      </c>
    </row>
    <row r="23" spans="1:27" ht="12.75">
      <c r="A23" s="291" t="s">
        <v>207</v>
      </c>
      <c r="B23" s="142"/>
      <c r="C23" s="62"/>
      <c r="D23" s="156"/>
      <c r="E23" s="60">
        <v>121000000</v>
      </c>
      <c r="F23" s="60">
        <v>121000000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30250000</v>
      </c>
      <c r="Y23" s="60">
        <v>-30250000</v>
      </c>
      <c r="Z23" s="140">
        <v>-100</v>
      </c>
      <c r="AA23" s="155">
        <v>121000000</v>
      </c>
    </row>
    <row r="24" spans="1:27" ht="12.75">
      <c r="A24" s="291" t="s">
        <v>208</v>
      </c>
      <c r="B24" s="142"/>
      <c r="C24" s="62"/>
      <c r="D24" s="156"/>
      <c r="E24" s="60">
        <v>96000000</v>
      </c>
      <c r="F24" s="60">
        <v>96000000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24000000</v>
      </c>
      <c r="Y24" s="60">
        <v>-24000000</v>
      </c>
      <c r="Z24" s="140">
        <v>-100</v>
      </c>
      <c r="AA24" s="155">
        <v>96000000</v>
      </c>
    </row>
    <row r="25" spans="1:27" ht="12.75">
      <c r="A25" s="291" t="s">
        <v>209</v>
      </c>
      <c r="B25" s="142"/>
      <c r="C25" s="62"/>
      <c r="D25" s="156"/>
      <c r="E25" s="60">
        <v>396961249</v>
      </c>
      <c r="F25" s="60">
        <v>396961249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99240312</v>
      </c>
      <c r="Y25" s="60">
        <v>-99240312</v>
      </c>
      <c r="Z25" s="140">
        <v>-100</v>
      </c>
      <c r="AA25" s="155">
        <v>396961249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1086431249</v>
      </c>
      <c r="F26" s="295">
        <f t="shared" si="3"/>
        <v>1086431249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271607812</v>
      </c>
      <c r="Y26" s="295">
        <f t="shared" si="3"/>
        <v>-271607812</v>
      </c>
      <c r="Z26" s="296">
        <f>+IF(X26&lt;&gt;0,+(Y26/X26)*100,0)</f>
        <v>-100</v>
      </c>
      <c r="AA26" s="297">
        <f>SUM(AA21:AA25)</f>
        <v>1086431249</v>
      </c>
    </row>
    <row r="27" spans="1:27" ht="12.75">
      <c r="A27" s="298" t="s">
        <v>211</v>
      </c>
      <c r="B27" s="147"/>
      <c r="C27" s="62"/>
      <c r="D27" s="156"/>
      <c r="E27" s="60">
        <v>123810000</v>
      </c>
      <c r="F27" s="60">
        <v>123810000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30952500</v>
      </c>
      <c r="Y27" s="60">
        <v>-30952500</v>
      </c>
      <c r="Z27" s="140">
        <v>-100</v>
      </c>
      <c r="AA27" s="155">
        <v>123810000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>
        <v>30000000</v>
      </c>
      <c r="F29" s="60">
        <v>30000000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7500000</v>
      </c>
      <c r="Y29" s="60">
        <v>-7500000</v>
      </c>
      <c r="Z29" s="140">
        <v>-100</v>
      </c>
      <c r="AA29" s="155">
        <v>30000000</v>
      </c>
    </row>
    <row r="30" spans="1:27" ht="12.75">
      <c r="A30" s="298" t="s">
        <v>214</v>
      </c>
      <c r="B30" s="136" t="s">
        <v>138</v>
      </c>
      <c r="C30" s="62"/>
      <c r="D30" s="156"/>
      <c r="E30" s="60">
        <v>804454826</v>
      </c>
      <c r="F30" s="60">
        <v>804454826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201113707</v>
      </c>
      <c r="Y30" s="60">
        <v>-201113707</v>
      </c>
      <c r="Z30" s="140">
        <v>-100</v>
      </c>
      <c r="AA30" s="155">
        <v>804454826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1419349000</v>
      </c>
      <c r="F36" s="60">
        <f t="shared" si="4"/>
        <v>1419349000</v>
      </c>
      <c r="G36" s="60">
        <f t="shared" si="4"/>
        <v>0</v>
      </c>
      <c r="H36" s="60">
        <f t="shared" si="4"/>
        <v>1984210</v>
      </c>
      <c r="I36" s="60">
        <f t="shared" si="4"/>
        <v>94307283</v>
      </c>
      <c r="J36" s="60">
        <f t="shared" si="4"/>
        <v>96291493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96291493</v>
      </c>
      <c r="X36" s="60">
        <f t="shared" si="4"/>
        <v>354837250</v>
      </c>
      <c r="Y36" s="60">
        <f t="shared" si="4"/>
        <v>-258545757</v>
      </c>
      <c r="Z36" s="140">
        <f aca="true" t="shared" si="5" ref="Z36:Z49">+IF(X36&lt;&gt;0,+(Y36/X36)*100,0)</f>
        <v>-72.86319488723352</v>
      </c>
      <c r="AA36" s="155">
        <f>AA6+AA21</f>
        <v>1419349000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626129000</v>
      </c>
      <c r="F37" s="60">
        <f t="shared" si="4"/>
        <v>626129000</v>
      </c>
      <c r="G37" s="60">
        <f t="shared" si="4"/>
        <v>325502</v>
      </c>
      <c r="H37" s="60">
        <f t="shared" si="4"/>
        <v>7735697</v>
      </c>
      <c r="I37" s="60">
        <f t="shared" si="4"/>
        <v>13527708</v>
      </c>
      <c r="J37" s="60">
        <f t="shared" si="4"/>
        <v>21588907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21588907</v>
      </c>
      <c r="X37" s="60">
        <f t="shared" si="4"/>
        <v>156532250</v>
      </c>
      <c r="Y37" s="60">
        <f t="shared" si="4"/>
        <v>-134943343</v>
      </c>
      <c r="Z37" s="140">
        <f t="shared" si="5"/>
        <v>-86.20801336465809</v>
      </c>
      <c r="AA37" s="155">
        <f>AA7+AA22</f>
        <v>626129000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291000000</v>
      </c>
      <c r="F38" s="60">
        <f t="shared" si="4"/>
        <v>291000000</v>
      </c>
      <c r="G38" s="60">
        <f t="shared" si="4"/>
        <v>0</v>
      </c>
      <c r="H38" s="60">
        <f t="shared" si="4"/>
        <v>161700</v>
      </c>
      <c r="I38" s="60">
        <f t="shared" si="4"/>
        <v>12575877</v>
      </c>
      <c r="J38" s="60">
        <f t="shared" si="4"/>
        <v>12737577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12737577</v>
      </c>
      <c r="X38" s="60">
        <f t="shared" si="4"/>
        <v>72750000</v>
      </c>
      <c r="Y38" s="60">
        <f t="shared" si="4"/>
        <v>-60012423</v>
      </c>
      <c r="Z38" s="140">
        <f t="shared" si="5"/>
        <v>-82.49130309278351</v>
      </c>
      <c r="AA38" s="155">
        <f>AA8+AA23</f>
        <v>291000000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169300000</v>
      </c>
      <c r="F39" s="60">
        <f t="shared" si="4"/>
        <v>169300000</v>
      </c>
      <c r="G39" s="60">
        <f t="shared" si="4"/>
        <v>0</v>
      </c>
      <c r="H39" s="60">
        <f t="shared" si="4"/>
        <v>0</v>
      </c>
      <c r="I39" s="60">
        <f t="shared" si="4"/>
        <v>5129484</v>
      </c>
      <c r="J39" s="60">
        <f t="shared" si="4"/>
        <v>5129484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5129484</v>
      </c>
      <c r="X39" s="60">
        <f t="shared" si="4"/>
        <v>42325000</v>
      </c>
      <c r="Y39" s="60">
        <f t="shared" si="4"/>
        <v>-37195516</v>
      </c>
      <c r="Z39" s="140">
        <f t="shared" si="5"/>
        <v>-87.88072297696397</v>
      </c>
      <c r="AA39" s="155">
        <f>AA9+AA24</f>
        <v>169300000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627461249</v>
      </c>
      <c r="F40" s="60">
        <f t="shared" si="4"/>
        <v>627461249</v>
      </c>
      <c r="G40" s="60">
        <f t="shared" si="4"/>
        <v>77250</v>
      </c>
      <c r="H40" s="60">
        <f t="shared" si="4"/>
        <v>7438408</v>
      </c>
      <c r="I40" s="60">
        <f t="shared" si="4"/>
        <v>94118685</v>
      </c>
      <c r="J40" s="60">
        <f t="shared" si="4"/>
        <v>101634343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101634343</v>
      </c>
      <c r="X40" s="60">
        <f t="shared" si="4"/>
        <v>156865312</v>
      </c>
      <c r="Y40" s="60">
        <f t="shared" si="4"/>
        <v>-55230969</v>
      </c>
      <c r="Z40" s="140">
        <f t="shared" si="5"/>
        <v>-35.20916657469817</v>
      </c>
      <c r="AA40" s="155">
        <f>AA10+AA25</f>
        <v>627461249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3133239249</v>
      </c>
      <c r="F41" s="295">
        <f t="shared" si="6"/>
        <v>3133239249</v>
      </c>
      <c r="G41" s="295">
        <f t="shared" si="6"/>
        <v>402752</v>
      </c>
      <c r="H41" s="295">
        <f t="shared" si="6"/>
        <v>17320015</v>
      </c>
      <c r="I41" s="295">
        <f t="shared" si="6"/>
        <v>219659037</v>
      </c>
      <c r="J41" s="295">
        <f t="shared" si="6"/>
        <v>237381804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237381804</v>
      </c>
      <c r="X41" s="295">
        <f t="shared" si="6"/>
        <v>783309812</v>
      </c>
      <c r="Y41" s="295">
        <f t="shared" si="6"/>
        <v>-545928008</v>
      </c>
      <c r="Z41" s="296">
        <f t="shared" si="5"/>
        <v>-69.69502994046499</v>
      </c>
      <c r="AA41" s="297">
        <f>SUM(AA36:AA40)</f>
        <v>3133239249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171610000</v>
      </c>
      <c r="F42" s="54">
        <f t="shared" si="7"/>
        <v>171610000</v>
      </c>
      <c r="G42" s="54">
        <f t="shared" si="7"/>
        <v>4213735</v>
      </c>
      <c r="H42" s="54">
        <f t="shared" si="7"/>
        <v>4594474</v>
      </c>
      <c r="I42" s="54">
        <f t="shared" si="7"/>
        <v>14196340</v>
      </c>
      <c r="J42" s="54">
        <f t="shared" si="7"/>
        <v>23004549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23004549</v>
      </c>
      <c r="X42" s="54">
        <f t="shared" si="7"/>
        <v>42902500</v>
      </c>
      <c r="Y42" s="54">
        <f t="shared" si="7"/>
        <v>-19897951</v>
      </c>
      <c r="Z42" s="184">
        <f t="shared" si="5"/>
        <v>-46.37946739700484</v>
      </c>
      <c r="AA42" s="130">
        <f aca="true" t="shared" si="8" ref="AA42:AA48">AA12+AA27</f>
        <v>171610000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549117392</v>
      </c>
      <c r="F44" s="54">
        <f t="shared" si="7"/>
        <v>549117392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137279348</v>
      </c>
      <c r="Y44" s="54">
        <f t="shared" si="7"/>
        <v>-137279348</v>
      </c>
      <c r="Z44" s="184">
        <f t="shared" si="5"/>
        <v>-100</v>
      </c>
      <c r="AA44" s="130">
        <f t="shared" si="8"/>
        <v>549117392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1276994796</v>
      </c>
      <c r="F45" s="54">
        <f t="shared" si="7"/>
        <v>1276994796</v>
      </c>
      <c r="G45" s="54">
        <f t="shared" si="7"/>
        <v>105994608</v>
      </c>
      <c r="H45" s="54">
        <f t="shared" si="7"/>
        <v>-14689007</v>
      </c>
      <c r="I45" s="54">
        <f t="shared" si="7"/>
        <v>17114760</v>
      </c>
      <c r="J45" s="54">
        <f t="shared" si="7"/>
        <v>108420361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108420361</v>
      </c>
      <c r="X45" s="54">
        <f t="shared" si="7"/>
        <v>319248700</v>
      </c>
      <c r="Y45" s="54">
        <f t="shared" si="7"/>
        <v>-210828339</v>
      </c>
      <c r="Z45" s="184">
        <f t="shared" si="5"/>
        <v>-66.03890289921306</v>
      </c>
      <c r="AA45" s="130">
        <f t="shared" si="8"/>
        <v>1276994796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5130961437</v>
      </c>
      <c r="F49" s="220">
        <f t="shared" si="9"/>
        <v>5130961437</v>
      </c>
      <c r="G49" s="220">
        <f t="shared" si="9"/>
        <v>110611095</v>
      </c>
      <c r="H49" s="220">
        <f t="shared" si="9"/>
        <v>7225482</v>
      </c>
      <c r="I49" s="220">
        <f t="shared" si="9"/>
        <v>250970137</v>
      </c>
      <c r="J49" s="220">
        <f t="shared" si="9"/>
        <v>368806714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368806714</v>
      </c>
      <c r="X49" s="220">
        <f t="shared" si="9"/>
        <v>1282740360</v>
      </c>
      <c r="Y49" s="220">
        <f t="shared" si="9"/>
        <v>-913933646</v>
      </c>
      <c r="Z49" s="221">
        <f t="shared" si="5"/>
        <v>-71.24852967127346</v>
      </c>
      <c r="AA49" s="222">
        <f>SUM(AA41:AA48)</f>
        <v>5130961437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2934165072</v>
      </c>
      <c r="F51" s="54">
        <f t="shared" si="10"/>
        <v>2934165072</v>
      </c>
      <c r="G51" s="54">
        <f t="shared" si="10"/>
        <v>78288928</v>
      </c>
      <c r="H51" s="54">
        <f t="shared" si="10"/>
        <v>149373668</v>
      </c>
      <c r="I51" s="54">
        <f t="shared" si="10"/>
        <v>180775828</v>
      </c>
      <c r="J51" s="54">
        <f t="shared" si="10"/>
        <v>408438424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408438424</v>
      </c>
      <c r="X51" s="54">
        <f t="shared" si="10"/>
        <v>733541270</v>
      </c>
      <c r="Y51" s="54">
        <f t="shared" si="10"/>
        <v>-325102846</v>
      </c>
      <c r="Z51" s="184">
        <f>+IF(X51&lt;&gt;0,+(Y51/X51)*100,0)</f>
        <v>-44.31963943896435</v>
      </c>
      <c r="AA51" s="130">
        <f>SUM(AA57:AA61)</f>
        <v>2934165072</v>
      </c>
    </row>
    <row r="52" spans="1:27" ht="12.75">
      <c r="A52" s="310" t="s">
        <v>205</v>
      </c>
      <c r="B52" s="142"/>
      <c r="C52" s="62"/>
      <c r="D52" s="156"/>
      <c r="E52" s="60">
        <v>593533252</v>
      </c>
      <c r="F52" s="60">
        <v>593533252</v>
      </c>
      <c r="G52" s="60">
        <v>12853448</v>
      </c>
      <c r="H52" s="60">
        <v>28599012</v>
      </c>
      <c r="I52" s="60">
        <v>44789277</v>
      </c>
      <c r="J52" s="60">
        <v>86241737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86241737</v>
      </c>
      <c r="X52" s="60">
        <v>148383313</v>
      </c>
      <c r="Y52" s="60">
        <v>-62141576</v>
      </c>
      <c r="Z52" s="140">
        <v>-41.88</v>
      </c>
      <c r="AA52" s="155">
        <v>593533252</v>
      </c>
    </row>
    <row r="53" spans="1:27" ht="12.75">
      <c r="A53" s="310" t="s">
        <v>206</v>
      </c>
      <c r="B53" s="142"/>
      <c r="C53" s="62"/>
      <c r="D53" s="156"/>
      <c r="E53" s="60">
        <v>948414547</v>
      </c>
      <c r="F53" s="60">
        <v>948414547</v>
      </c>
      <c r="G53" s="60">
        <v>38236972</v>
      </c>
      <c r="H53" s="60">
        <v>48631821</v>
      </c>
      <c r="I53" s="60">
        <v>57963605</v>
      </c>
      <c r="J53" s="60">
        <v>144832398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144832398</v>
      </c>
      <c r="X53" s="60">
        <v>237103637</v>
      </c>
      <c r="Y53" s="60">
        <v>-92271239</v>
      </c>
      <c r="Z53" s="140">
        <v>-38.92</v>
      </c>
      <c r="AA53" s="155">
        <v>948414547</v>
      </c>
    </row>
    <row r="54" spans="1:27" ht="12.75">
      <c r="A54" s="310" t="s">
        <v>207</v>
      </c>
      <c r="B54" s="142"/>
      <c r="C54" s="62"/>
      <c r="D54" s="156"/>
      <c r="E54" s="60">
        <v>398542876</v>
      </c>
      <c r="F54" s="60">
        <v>398542876</v>
      </c>
      <c r="G54" s="60">
        <v>14476148</v>
      </c>
      <c r="H54" s="60">
        <v>16053960</v>
      </c>
      <c r="I54" s="60">
        <v>11254827</v>
      </c>
      <c r="J54" s="60">
        <v>41784935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41784935</v>
      </c>
      <c r="X54" s="60">
        <v>99635719</v>
      </c>
      <c r="Y54" s="60">
        <v>-57850784</v>
      </c>
      <c r="Z54" s="140">
        <v>-58.06</v>
      </c>
      <c r="AA54" s="155">
        <v>398542876</v>
      </c>
    </row>
    <row r="55" spans="1:27" ht="12.75">
      <c r="A55" s="310" t="s">
        <v>208</v>
      </c>
      <c r="B55" s="142"/>
      <c r="C55" s="62"/>
      <c r="D55" s="156"/>
      <c r="E55" s="60">
        <v>161304693</v>
      </c>
      <c r="F55" s="60">
        <v>161304693</v>
      </c>
      <c r="G55" s="60">
        <v>4175138</v>
      </c>
      <c r="H55" s="60">
        <v>19993909</v>
      </c>
      <c r="I55" s="60">
        <v>6433965</v>
      </c>
      <c r="J55" s="60">
        <v>30603012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30603012</v>
      </c>
      <c r="X55" s="60">
        <v>40326173</v>
      </c>
      <c r="Y55" s="60">
        <v>-9723161</v>
      </c>
      <c r="Z55" s="140">
        <v>-24.11</v>
      </c>
      <c r="AA55" s="155">
        <v>161304693</v>
      </c>
    </row>
    <row r="56" spans="1:27" ht="12.75">
      <c r="A56" s="310" t="s">
        <v>209</v>
      </c>
      <c r="B56" s="142"/>
      <c r="C56" s="62"/>
      <c r="D56" s="156"/>
      <c r="E56" s="60">
        <v>61141518</v>
      </c>
      <c r="F56" s="60">
        <v>61141518</v>
      </c>
      <c r="G56" s="60">
        <v>1656914</v>
      </c>
      <c r="H56" s="60">
        <v>-349654</v>
      </c>
      <c r="I56" s="60">
        <v>4659956</v>
      </c>
      <c r="J56" s="60">
        <v>5967216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5967216</v>
      </c>
      <c r="X56" s="60">
        <v>15285380</v>
      </c>
      <c r="Y56" s="60">
        <v>-9318164</v>
      </c>
      <c r="Z56" s="140">
        <v>-60.96</v>
      </c>
      <c r="AA56" s="155">
        <v>61141518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2162936886</v>
      </c>
      <c r="F57" s="295">
        <f t="shared" si="11"/>
        <v>2162936886</v>
      </c>
      <c r="G57" s="295">
        <f t="shared" si="11"/>
        <v>71398620</v>
      </c>
      <c r="H57" s="295">
        <f t="shared" si="11"/>
        <v>112929048</v>
      </c>
      <c r="I57" s="295">
        <f t="shared" si="11"/>
        <v>125101630</v>
      </c>
      <c r="J57" s="295">
        <f t="shared" si="11"/>
        <v>309429298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309429298</v>
      </c>
      <c r="X57" s="295">
        <f t="shared" si="11"/>
        <v>540734222</v>
      </c>
      <c r="Y57" s="295">
        <f t="shared" si="11"/>
        <v>-231304924</v>
      </c>
      <c r="Z57" s="296">
        <f>+IF(X57&lt;&gt;0,+(Y57/X57)*100,0)</f>
        <v>-42.77608381146625</v>
      </c>
      <c r="AA57" s="297">
        <f>SUM(AA52:AA56)</f>
        <v>2162936886</v>
      </c>
    </row>
    <row r="58" spans="1:27" ht="12.75">
      <c r="A58" s="311" t="s">
        <v>211</v>
      </c>
      <c r="B58" s="136"/>
      <c r="C58" s="62"/>
      <c r="D58" s="156"/>
      <c r="E58" s="60">
        <v>135413471</v>
      </c>
      <c r="F58" s="60">
        <v>135413471</v>
      </c>
      <c r="G58" s="60">
        <v>767431</v>
      </c>
      <c r="H58" s="60">
        <v>6565509</v>
      </c>
      <c r="I58" s="60">
        <v>6683605</v>
      </c>
      <c r="J58" s="60">
        <v>14016545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14016545</v>
      </c>
      <c r="X58" s="60">
        <v>33853368</v>
      </c>
      <c r="Y58" s="60">
        <v>-19836823</v>
      </c>
      <c r="Z58" s="140">
        <v>-58.6</v>
      </c>
      <c r="AA58" s="155">
        <v>135413471</v>
      </c>
    </row>
    <row r="59" spans="1:27" ht="12.75">
      <c r="A59" s="311" t="s">
        <v>212</v>
      </c>
      <c r="B59" s="136"/>
      <c r="C59" s="273"/>
      <c r="D59" s="274"/>
      <c r="E59" s="275">
        <v>252238191</v>
      </c>
      <c r="F59" s="275">
        <v>252238191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63059548</v>
      </c>
      <c r="Y59" s="275">
        <v>-63059548</v>
      </c>
      <c r="Z59" s="140">
        <v>-100</v>
      </c>
      <c r="AA59" s="277">
        <v>252238191</v>
      </c>
    </row>
    <row r="60" spans="1:27" ht="12.75">
      <c r="A60" s="311" t="s">
        <v>213</v>
      </c>
      <c r="B60" s="136"/>
      <c r="C60" s="62"/>
      <c r="D60" s="156"/>
      <c r="E60" s="60">
        <v>31942142</v>
      </c>
      <c r="F60" s="60">
        <v>31942142</v>
      </c>
      <c r="G60" s="60"/>
      <c r="H60" s="60">
        <v>3467808</v>
      </c>
      <c r="I60" s="60">
        <v>8657879</v>
      </c>
      <c r="J60" s="60">
        <v>12125687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>
        <v>12125687</v>
      </c>
      <c r="X60" s="60">
        <v>7985536</v>
      </c>
      <c r="Y60" s="60">
        <v>4140151</v>
      </c>
      <c r="Z60" s="140">
        <v>51.85</v>
      </c>
      <c r="AA60" s="155">
        <v>31942142</v>
      </c>
    </row>
    <row r="61" spans="1:27" ht="12.75">
      <c r="A61" s="311" t="s">
        <v>214</v>
      </c>
      <c r="B61" s="136" t="s">
        <v>222</v>
      </c>
      <c r="C61" s="62"/>
      <c r="D61" s="156"/>
      <c r="E61" s="60">
        <v>351634382</v>
      </c>
      <c r="F61" s="60">
        <v>351634382</v>
      </c>
      <c r="G61" s="60">
        <v>6122877</v>
      </c>
      <c r="H61" s="60">
        <v>26411303</v>
      </c>
      <c r="I61" s="60">
        <v>40332714</v>
      </c>
      <c r="J61" s="60">
        <v>72866894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72866894</v>
      </c>
      <c r="X61" s="60">
        <v>87908596</v>
      </c>
      <c r="Y61" s="60">
        <v>-15041702</v>
      </c>
      <c r="Z61" s="140">
        <v>-17.11</v>
      </c>
      <c r="AA61" s="155">
        <v>351634382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703287041</v>
      </c>
      <c r="D65" s="156">
        <v>735252528</v>
      </c>
      <c r="E65" s="60">
        <v>176696173</v>
      </c>
      <c r="F65" s="60">
        <v>773950029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193487507</v>
      </c>
      <c r="Y65" s="60">
        <v>-193487507</v>
      </c>
      <c r="Z65" s="140">
        <v>-100</v>
      </c>
      <c r="AA65" s="155"/>
    </row>
    <row r="66" spans="1:27" ht="12.75">
      <c r="A66" s="311" t="s">
        <v>224</v>
      </c>
      <c r="B66" s="316"/>
      <c r="C66" s="273">
        <v>625094213</v>
      </c>
      <c r="D66" s="274">
        <v>5886514353</v>
      </c>
      <c r="E66" s="275">
        <v>2757468899</v>
      </c>
      <c r="F66" s="275">
        <v>2605951140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651487785</v>
      </c>
      <c r="Y66" s="275">
        <v>-651487785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1328381254</v>
      </c>
      <c r="D69" s="218">
        <f t="shared" si="12"/>
        <v>6621766881</v>
      </c>
      <c r="E69" s="220">
        <f t="shared" si="12"/>
        <v>2934165072</v>
      </c>
      <c r="F69" s="220">
        <f t="shared" si="12"/>
        <v>3379901169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844975292</v>
      </c>
      <c r="Y69" s="220">
        <f t="shared" si="12"/>
        <v>-844975292</v>
      </c>
      <c r="Z69" s="221">
        <f>+IF(X69&lt;&gt;0,+(Y69/X69)*100,0)</f>
        <v>-100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2046808000</v>
      </c>
      <c r="F5" s="358">
        <f t="shared" si="0"/>
        <v>2046808000</v>
      </c>
      <c r="G5" s="358">
        <f t="shared" si="0"/>
        <v>402752</v>
      </c>
      <c r="H5" s="356">
        <f t="shared" si="0"/>
        <v>17320015</v>
      </c>
      <c r="I5" s="356">
        <f t="shared" si="0"/>
        <v>219659037</v>
      </c>
      <c r="J5" s="358">
        <f t="shared" si="0"/>
        <v>237381804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237381804</v>
      </c>
      <c r="X5" s="356">
        <f t="shared" si="0"/>
        <v>511702000</v>
      </c>
      <c r="Y5" s="358">
        <f t="shared" si="0"/>
        <v>-274320196</v>
      </c>
      <c r="Z5" s="359">
        <f>+IF(X5&lt;&gt;0,+(Y5/X5)*100,0)</f>
        <v>-53.60936560732614</v>
      </c>
      <c r="AA5" s="360">
        <f>+AA6+AA8+AA11+AA13+AA15</f>
        <v>2046808000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1069579000</v>
      </c>
      <c r="F6" s="59">
        <f t="shared" si="1"/>
        <v>1069579000</v>
      </c>
      <c r="G6" s="59">
        <f t="shared" si="1"/>
        <v>0</v>
      </c>
      <c r="H6" s="60">
        <f t="shared" si="1"/>
        <v>1984210</v>
      </c>
      <c r="I6" s="60">
        <f t="shared" si="1"/>
        <v>94307283</v>
      </c>
      <c r="J6" s="59">
        <f t="shared" si="1"/>
        <v>96291493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96291493</v>
      </c>
      <c r="X6" s="60">
        <f t="shared" si="1"/>
        <v>267394750</v>
      </c>
      <c r="Y6" s="59">
        <f t="shared" si="1"/>
        <v>-171103257</v>
      </c>
      <c r="Z6" s="61">
        <f>+IF(X6&lt;&gt;0,+(Y6/X6)*100,0)</f>
        <v>-63.989011377373714</v>
      </c>
      <c r="AA6" s="62">
        <f t="shared" si="1"/>
        <v>1069579000</v>
      </c>
    </row>
    <row r="7" spans="1:27" ht="12.75">
      <c r="A7" s="291" t="s">
        <v>229</v>
      </c>
      <c r="B7" s="142"/>
      <c r="C7" s="60"/>
      <c r="D7" s="340"/>
      <c r="E7" s="60">
        <v>1069579000</v>
      </c>
      <c r="F7" s="59">
        <v>1069579000</v>
      </c>
      <c r="G7" s="59"/>
      <c r="H7" s="60">
        <v>1984210</v>
      </c>
      <c r="I7" s="60">
        <v>94307283</v>
      </c>
      <c r="J7" s="59">
        <v>96291493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96291493</v>
      </c>
      <c r="X7" s="60">
        <v>267394750</v>
      </c>
      <c r="Y7" s="59">
        <v>-171103257</v>
      </c>
      <c r="Z7" s="61">
        <v>-63.99</v>
      </c>
      <c r="AA7" s="62">
        <v>1069579000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503429000</v>
      </c>
      <c r="F8" s="59">
        <f t="shared" si="2"/>
        <v>503429000</v>
      </c>
      <c r="G8" s="59">
        <f t="shared" si="2"/>
        <v>325502</v>
      </c>
      <c r="H8" s="60">
        <f t="shared" si="2"/>
        <v>7735697</v>
      </c>
      <c r="I8" s="60">
        <f t="shared" si="2"/>
        <v>13527708</v>
      </c>
      <c r="J8" s="59">
        <f t="shared" si="2"/>
        <v>21588907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21588907</v>
      </c>
      <c r="X8" s="60">
        <f t="shared" si="2"/>
        <v>125857250</v>
      </c>
      <c r="Y8" s="59">
        <f t="shared" si="2"/>
        <v>-104268343</v>
      </c>
      <c r="Z8" s="61">
        <f>+IF(X8&lt;&gt;0,+(Y8/X8)*100,0)</f>
        <v>-82.84651301375169</v>
      </c>
      <c r="AA8" s="62">
        <f>SUM(AA9:AA10)</f>
        <v>503429000</v>
      </c>
    </row>
    <row r="9" spans="1:27" ht="12.75">
      <c r="A9" s="291" t="s">
        <v>230</v>
      </c>
      <c r="B9" s="142"/>
      <c r="C9" s="60"/>
      <c r="D9" s="340"/>
      <c r="E9" s="60">
        <v>478429000</v>
      </c>
      <c r="F9" s="59">
        <v>478429000</v>
      </c>
      <c r="G9" s="59">
        <v>281441</v>
      </c>
      <c r="H9" s="60">
        <v>7593760</v>
      </c>
      <c r="I9" s="60">
        <v>13413833</v>
      </c>
      <c r="J9" s="59">
        <v>21289034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21289034</v>
      </c>
      <c r="X9" s="60">
        <v>119607250</v>
      </c>
      <c r="Y9" s="59">
        <v>-98318216</v>
      </c>
      <c r="Z9" s="61">
        <v>-82.2</v>
      </c>
      <c r="AA9" s="62">
        <v>478429000</v>
      </c>
    </row>
    <row r="10" spans="1:27" ht="12.75">
      <c r="A10" s="291" t="s">
        <v>231</v>
      </c>
      <c r="B10" s="142"/>
      <c r="C10" s="60"/>
      <c r="D10" s="340"/>
      <c r="E10" s="60">
        <v>25000000</v>
      </c>
      <c r="F10" s="59">
        <v>25000000</v>
      </c>
      <c r="G10" s="59">
        <v>44061</v>
      </c>
      <c r="H10" s="60">
        <v>141937</v>
      </c>
      <c r="I10" s="60">
        <v>113875</v>
      </c>
      <c r="J10" s="59">
        <v>299873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299873</v>
      </c>
      <c r="X10" s="60">
        <v>6250000</v>
      </c>
      <c r="Y10" s="59">
        <v>-5950127</v>
      </c>
      <c r="Z10" s="61">
        <v>-95.2</v>
      </c>
      <c r="AA10" s="62">
        <v>25000000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170000000</v>
      </c>
      <c r="F11" s="364">
        <f t="shared" si="3"/>
        <v>170000000</v>
      </c>
      <c r="G11" s="364">
        <f t="shared" si="3"/>
        <v>0</v>
      </c>
      <c r="H11" s="362">
        <f t="shared" si="3"/>
        <v>161700</v>
      </c>
      <c r="I11" s="362">
        <f t="shared" si="3"/>
        <v>12575877</v>
      </c>
      <c r="J11" s="364">
        <f t="shared" si="3"/>
        <v>12737577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12737577</v>
      </c>
      <c r="X11" s="362">
        <f t="shared" si="3"/>
        <v>42500000</v>
      </c>
      <c r="Y11" s="364">
        <f t="shared" si="3"/>
        <v>-29762423</v>
      </c>
      <c r="Z11" s="365">
        <f>+IF(X11&lt;&gt;0,+(Y11/X11)*100,0)</f>
        <v>-70.0292305882353</v>
      </c>
      <c r="AA11" s="366">
        <f t="shared" si="3"/>
        <v>170000000</v>
      </c>
    </row>
    <row r="12" spans="1:27" ht="12.75">
      <c r="A12" s="291" t="s">
        <v>232</v>
      </c>
      <c r="B12" s="136"/>
      <c r="C12" s="60"/>
      <c r="D12" s="340"/>
      <c r="E12" s="60">
        <v>170000000</v>
      </c>
      <c r="F12" s="59">
        <v>170000000</v>
      </c>
      <c r="G12" s="59"/>
      <c r="H12" s="60">
        <v>161700</v>
      </c>
      <c r="I12" s="60">
        <v>12575877</v>
      </c>
      <c r="J12" s="59">
        <v>12737577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12737577</v>
      </c>
      <c r="X12" s="60">
        <v>42500000</v>
      </c>
      <c r="Y12" s="59">
        <v>-29762423</v>
      </c>
      <c r="Z12" s="61">
        <v>-70.03</v>
      </c>
      <c r="AA12" s="62">
        <v>170000000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73300000</v>
      </c>
      <c r="F13" s="342">
        <f t="shared" si="4"/>
        <v>73300000</v>
      </c>
      <c r="G13" s="342">
        <f t="shared" si="4"/>
        <v>0</v>
      </c>
      <c r="H13" s="275">
        <f t="shared" si="4"/>
        <v>0</v>
      </c>
      <c r="I13" s="275">
        <f t="shared" si="4"/>
        <v>5129484</v>
      </c>
      <c r="J13" s="342">
        <f t="shared" si="4"/>
        <v>5129484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5129484</v>
      </c>
      <c r="X13" s="275">
        <f t="shared" si="4"/>
        <v>18325000</v>
      </c>
      <c r="Y13" s="342">
        <f t="shared" si="4"/>
        <v>-13195516</v>
      </c>
      <c r="Z13" s="335">
        <f>+IF(X13&lt;&gt;0,+(Y13/X13)*100,0)</f>
        <v>-72.00827285129604</v>
      </c>
      <c r="AA13" s="273">
        <f t="shared" si="4"/>
        <v>73300000</v>
      </c>
    </row>
    <row r="14" spans="1:27" ht="12.75">
      <c r="A14" s="291" t="s">
        <v>233</v>
      </c>
      <c r="B14" s="136"/>
      <c r="C14" s="60"/>
      <c r="D14" s="340"/>
      <c r="E14" s="60">
        <v>73300000</v>
      </c>
      <c r="F14" s="59">
        <v>73300000</v>
      </c>
      <c r="G14" s="59"/>
      <c r="H14" s="60"/>
      <c r="I14" s="60">
        <v>5129484</v>
      </c>
      <c r="J14" s="59">
        <v>5129484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5129484</v>
      </c>
      <c r="X14" s="60">
        <v>18325000</v>
      </c>
      <c r="Y14" s="59">
        <v>-13195516</v>
      </c>
      <c r="Z14" s="61">
        <v>-72.01</v>
      </c>
      <c r="AA14" s="62">
        <v>73300000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230500000</v>
      </c>
      <c r="F15" s="59">
        <f t="shared" si="5"/>
        <v>230500000</v>
      </c>
      <c r="G15" s="59">
        <f t="shared" si="5"/>
        <v>77250</v>
      </c>
      <c r="H15" s="60">
        <f t="shared" si="5"/>
        <v>7438408</v>
      </c>
      <c r="I15" s="60">
        <f t="shared" si="5"/>
        <v>94118685</v>
      </c>
      <c r="J15" s="59">
        <f t="shared" si="5"/>
        <v>101634343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101634343</v>
      </c>
      <c r="X15" s="60">
        <f t="shared" si="5"/>
        <v>57625000</v>
      </c>
      <c r="Y15" s="59">
        <f t="shared" si="5"/>
        <v>44009343</v>
      </c>
      <c r="Z15" s="61">
        <f>+IF(X15&lt;&gt;0,+(Y15/X15)*100,0)</f>
        <v>76.37196182212581</v>
      </c>
      <c r="AA15" s="62">
        <f>SUM(AA16:AA20)</f>
        <v>230500000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>
        <v>11450743</v>
      </c>
      <c r="J16" s="59">
        <v>11450743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11450743</v>
      </c>
      <c r="X16" s="60"/>
      <c r="Y16" s="59">
        <v>11450743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25000000</v>
      </c>
      <c r="F17" s="59">
        <v>25000000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6250000</v>
      </c>
      <c r="Y17" s="59">
        <v>-6250000</v>
      </c>
      <c r="Z17" s="61">
        <v>-100</v>
      </c>
      <c r="AA17" s="62">
        <v>25000000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>
        <v>-1610342</v>
      </c>
      <c r="I18" s="60">
        <v>17530177</v>
      </c>
      <c r="J18" s="59">
        <v>15919835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15919835</v>
      </c>
      <c r="X18" s="60"/>
      <c r="Y18" s="59">
        <v>15919835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205500000</v>
      </c>
      <c r="F20" s="59">
        <v>205500000</v>
      </c>
      <c r="G20" s="59">
        <v>77250</v>
      </c>
      <c r="H20" s="60">
        <v>9048750</v>
      </c>
      <c r="I20" s="60">
        <v>65137765</v>
      </c>
      <c r="J20" s="59">
        <v>74263765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74263765</v>
      </c>
      <c r="X20" s="60">
        <v>51375000</v>
      </c>
      <c r="Y20" s="59">
        <v>22888765</v>
      </c>
      <c r="Z20" s="61">
        <v>44.55</v>
      </c>
      <c r="AA20" s="62">
        <v>205500000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47800000</v>
      </c>
      <c r="F22" s="345">
        <f t="shared" si="6"/>
        <v>47800000</v>
      </c>
      <c r="G22" s="345">
        <f t="shared" si="6"/>
        <v>4213735</v>
      </c>
      <c r="H22" s="343">
        <f t="shared" si="6"/>
        <v>4594474</v>
      </c>
      <c r="I22" s="343">
        <f t="shared" si="6"/>
        <v>14196340</v>
      </c>
      <c r="J22" s="345">
        <f t="shared" si="6"/>
        <v>23004549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23004549</v>
      </c>
      <c r="X22" s="343">
        <f t="shared" si="6"/>
        <v>11950000</v>
      </c>
      <c r="Y22" s="345">
        <f t="shared" si="6"/>
        <v>11054549</v>
      </c>
      <c r="Z22" s="336">
        <f>+IF(X22&lt;&gt;0,+(Y22/X22)*100,0)</f>
        <v>92.50668619246862</v>
      </c>
      <c r="AA22" s="350">
        <f>SUM(AA23:AA32)</f>
        <v>47800000</v>
      </c>
    </row>
    <row r="23" spans="1:27" ht="12.75">
      <c r="A23" s="361" t="s">
        <v>237</v>
      </c>
      <c r="B23" s="142"/>
      <c r="C23" s="60"/>
      <c r="D23" s="340"/>
      <c r="E23" s="60">
        <v>7300000</v>
      </c>
      <c r="F23" s="59">
        <v>7300000</v>
      </c>
      <c r="G23" s="59"/>
      <c r="H23" s="60"/>
      <c r="I23" s="60">
        <v>208228</v>
      </c>
      <c r="J23" s="59">
        <v>208228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208228</v>
      </c>
      <c r="X23" s="60">
        <v>1825000</v>
      </c>
      <c r="Y23" s="59">
        <v>-1616772</v>
      </c>
      <c r="Z23" s="61">
        <v>-88.59</v>
      </c>
      <c r="AA23" s="62">
        <v>7300000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4000000</v>
      </c>
      <c r="F26" s="364">
        <v>4000000</v>
      </c>
      <c r="G26" s="364">
        <v>680811</v>
      </c>
      <c r="H26" s="362">
        <v>411995</v>
      </c>
      <c r="I26" s="362">
        <v>2974451</v>
      </c>
      <c r="J26" s="364">
        <v>4067257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4067257</v>
      </c>
      <c r="X26" s="362">
        <v>1000000</v>
      </c>
      <c r="Y26" s="364">
        <v>3067257</v>
      </c>
      <c r="Z26" s="365">
        <v>306.73</v>
      </c>
      <c r="AA26" s="366">
        <v>4000000</v>
      </c>
    </row>
    <row r="27" spans="1:27" ht="12.75">
      <c r="A27" s="361" t="s">
        <v>241</v>
      </c>
      <c r="B27" s="147"/>
      <c r="C27" s="60"/>
      <c r="D27" s="340"/>
      <c r="E27" s="60">
        <v>19000000</v>
      </c>
      <c r="F27" s="59">
        <v>19000000</v>
      </c>
      <c r="G27" s="59"/>
      <c r="H27" s="60">
        <v>400409</v>
      </c>
      <c r="I27" s="60">
        <v>1646093</v>
      </c>
      <c r="J27" s="59">
        <v>2046502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2046502</v>
      </c>
      <c r="X27" s="60">
        <v>4750000</v>
      </c>
      <c r="Y27" s="59">
        <v>-2703498</v>
      </c>
      <c r="Z27" s="61">
        <v>-56.92</v>
      </c>
      <c r="AA27" s="62">
        <v>19000000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>
        <v>168161</v>
      </c>
      <c r="I28" s="275">
        <v>311227</v>
      </c>
      <c r="J28" s="342">
        <v>479388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479388</v>
      </c>
      <c r="X28" s="275"/>
      <c r="Y28" s="342">
        <v>479388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17500000</v>
      </c>
      <c r="F30" s="59">
        <v>17500000</v>
      </c>
      <c r="G30" s="59">
        <v>3532924</v>
      </c>
      <c r="H30" s="60">
        <v>2593046</v>
      </c>
      <c r="I30" s="60">
        <v>6605327</v>
      </c>
      <c r="J30" s="59">
        <v>12731297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12731297</v>
      </c>
      <c r="X30" s="60">
        <v>4375000</v>
      </c>
      <c r="Y30" s="59">
        <v>8356297</v>
      </c>
      <c r="Z30" s="61">
        <v>191</v>
      </c>
      <c r="AA30" s="62">
        <v>17500000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>
        <v>1020863</v>
      </c>
      <c r="I31" s="60">
        <v>2451014</v>
      </c>
      <c r="J31" s="59">
        <v>3471877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3471877</v>
      </c>
      <c r="X31" s="60"/>
      <c r="Y31" s="59">
        <v>3471877</v>
      </c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519117392</v>
      </c>
      <c r="F37" s="345">
        <f t="shared" si="8"/>
        <v>519117392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129779348</v>
      </c>
      <c r="Y37" s="345">
        <f t="shared" si="8"/>
        <v>-129779348</v>
      </c>
      <c r="Z37" s="336">
        <f>+IF(X37&lt;&gt;0,+(Y37/X37)*100,0)</f>
        <v>-100</v>
      </c>
      <c r="AA37" s="350">
        <f t="shared" si="8"/>
        <v>519117392</v>
      </c>
    </row>
    <row r="38" spans="1:27" ht="12.75">
      <c r="A38" s="361" t="s">
        <v>213</v>
      </c>
      <c r="B38" s="142"/>
      <c r="C38" s="60"/>
      <c r="D38" s="340"/>
      <c r="E38" s="60">
        <v>519117392</v>
      </c>
      <c r="F38" s="59">
        <v>519117392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129779348</v>
      </c>
      <c r="Y38" s="59">
        <v>-129779348</v>
      </c>
      <c r="Z38" s="61">
        <v>-100</v>
      </c>
      <c r="AA38" s="62">
        <v>519117392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472539970</v>
      </c>
      <c r="F40" s="345">
        <f t="shared" si="9"/>
        <v>472539970</v>
      </c>
      <c r="G40" s="345">
        <f t="shared" si="9"/>
        <v>105994608</v>
      </c>
      <c r="H40" s="343">
        <f t="shared" si="9"/>
        <v>-14689007</v>
      </c>
      <c r="I40" s="343">
        <f t="shared" si="9"/>
        <v>17114760</v>
      </c>
      <c r="J40" s="345">
        <f t="shared" si="9"/>
        <v>108420361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108420361</v>
      </c>
      <c r="X40" s="343">
        <f t="shared" si="9"/>
        <v>118134993</v>
      </c>
      <c r="Y40" s="345">
        <f t="shared" si="9"/>
        <v>-9714632</v>
      </c>
      <c r="Z40" s="336">
        <f>+IF(X40&lt;&gt;0,+(Y40/X40)*100,0)</f>
        <v>-8.223331422214585</v>
      </c>
      <c r="AA40" s="350">
        <f>SUM(AA41:AA49)</f>
        <v>472539970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>
        <v>35226</v>
      </c>
      <c r="I41" s="362">
        <v>632583</v>
      </c>
      <c r="J41" s="364">
        <v>667809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667809</v>
      </c>
      <c r="X41" s="362"/>
      <c r="Y41" s="364">
        <v>667809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>
        <v>594573</v>
      </c>
      <c r="I43" s="305">
        <v>611270</v>
      </c>
      <c r="J43" s="370">
        <v>1205843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1205843</v>
      </c>
      <c r="X43" s="305"/>
      <c r="Y43" s="370">
        <v>1205843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>
        <v>120438</v>
      </c>
      <c r="H44" s="54">
        <v>497521</v>
      </c>
      <c r="I44" s="54">
        <v>1744579</v>
      </c>
      <c r="J44" s="53">
        <v>2362538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2362538</v>
      </c>
      <c r="X44" s="54"/>
      <c r="Y44" s="53">
        <v>2362538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472539970</v>
      </c>
      <c r="F48" s="53">
        <v>472539970</v>
      </c>
      <c r="G48" s="53">
        <v>105874170</v>
      </c>
      <c r="H48" s="54">
        <v>-15816327</v>
      </c>
      <c r="I48" s="54">
        <v>14126328</v>
      </c>
      <c r="J48" s="53">
        <v>104184171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104184171</v>
      </c>
      <c r="X48" s="54">
        <v>118134993</v>
      </c>
      <c r="Y48" s="53">
        <v>-13950822</v>
      </c>
      <c r="Z48" s="94">
        <v>-11.81</v>
      </c>
      <c r="AA48" s="95">
        <v>472539970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3086265362</v>
      </c>
      <c r="F60" s="264">
        <f t="shared" si="14"/>
        <v>3086265362</v>
      </c>
      <c r="G60" s="264">
        <f t="shared" si="14"/>
        <v>110611095</v>
      </c>
      <c r="H60" s="219">
        <f t="shared" si="14"/>
        <v>7225482</v>
      </c>
      <c r="I60" s="219">
        <f t="shared" si="14"/>
        <v>250970137</v>
      </c>
      <c r="J60" s="264">
        <f t="shared" si="14"/>
        <v>368806714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368806714</v>
      </c>
      <c r="X60" s="219">
        <f t="shared" si="14"/>
        <v>771566341</v>
      </c>
      <c r="Y60" s="264">
        <f t="shared" si="14"/>
        <v>-402759627</v>
      </c>
      <c r="Z60" s="337">
        <f>+IF(X60&lt;&gt;0,+(Y60/X60)*100,0)</f>
        <v>-52.2002588238877</v>
      </c>
      <c r="AA60" s="232">
        <f>+AA57+AA54+AA51+AA40+AA37+AA34+AA22+AA5</f>
        <v>3086265362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1086431249</v>
      </c>
      <c r="F5" s="358">
        <f t="shared" si="0"/>
        <v>1086431249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271607812</v>
      </c>
      <c r="Y5" s="358">
        <f t="shared" si="0"/>
        <v>-271607812</v>
      </c>
      <c r="Z5" s="359">
        <f>+IF(X5&lt;&gt;0,+(Y5/X5)*100,0)</f>
        <v>-100</v>
      </c>
      <c r="AA5" s="360">
        <f>+AA6+AA8+AA11+AA13+AA15</f>
        <v>1086431249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349770000</v>
      </c>
      <c r="F6" s="59">
        <f t="shared" si="1"/>
        <v>349770000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87442500</v>
      </c>
      <c r="Y6" s="59">
        <f t="shared" si="1"/>
        <v>-87442500</v>
      </c>
      <c r="Z6" s="61">
        <f>+IF(X6&lt;&gt;0,+(Y6/X6)*100,0)</f>
        <v>-100</v>
      </c>
      <c r="AA6" s="62">
        <f t="shared" si="1"/>
        <v>349770000</v>
      </c>
    </row>
    <row r="7" spans="1:27" ht="12.75">
      <c r="A7" s="291" t="s">
        <v>229</v>
      </c>
      <c r="B7" s="142"/>
      <c r="C7" s="60"/>
      <c r="D7" s="340"/>
      <c r="E7" s="60">
        <v>349770000</v>
      </c>
      <c r="F7" s="59">
        <v>349770000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87442500</v>
      </c>
      <c r="Y7" s="59">
        <v>-87442500</v>
      </c>
      <c r="Z7" s="61">
        <v>-100</v>
      </c>
      <c r="AA7" s="62">
        <v>349770000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122700000</v>
      </c>
      <c r="F8" s="59">
        <f t="shared" si="2"/>
        <v>122700000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30675000</v>
      </c>
      <c r="Y8" s="59">
        <f t="shared" si="2"/>
        <v>-30675000</v>
      </c>
      <c r="Z8" s="61">
        <f>+IF(X8&lt;&gt;0,+(Y8/X8)*100,0)</f>
        <v>-100</v>
      </c>
      <c r="AA8" s="62">
        <f>SUM(AA9:AA10)</f>
        <v>122700000</v>
      </c>
    </row>
    <row r="9" spans="1:27" ht="12.75">
      <c r="A9" s="291" t="s">
        <v>230</v>
      </c>
      <c r="B9" s="142"/>
      <c r="C9" s="60"/>
      <c r="D9" s="340"/>
      <c r="E9" s="60">
        <v>104000000</v>
      </c>
      <c r="F9" s="59">
        <v>104000000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26000000</v>
      </c>
      <c r="Y9" s="59">
        <v>-26000000</v>
      </c>
      <c r="Z9" s="61">
        <v>-100</v>
      </c>
      <c r="AA9" s="62">
        <v>104000000</v>
      </c>
    </row>
    <row r="10" spans="1:27" ht="12.75">
      <c r="A10" s="291" t="s">
        <v>231</v>
      </c>
      <c r="B10" s="142"/>
      <c r="C10" s="60"/>
      <c r="D10" s="340"/>
      <c r="E10" s="60">
        <v>18700000</v>
      </c>
      <c r="F10" s="59">
        <v>18700000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4675000</v>
      </c>
      <c r="Y10" s="59">
        <v>-4675000</v>
      </c>
      <c r="Z10" s="61">
        <v>-100</v>
      </c>
      <c r="AA10" s="62">
        <v>18700000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121000000</v>
      </c>
      <c r="F11" s="364">
        <f t="shared" si="3"/>
        <v>121000000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30250000</v>
      </c>
      <c r="Y11" s="364">
        <f t="shared" si="3"/>
        <v>-30250000</v>
      </c>
      <c r="Z11" s="365">
        <f>+IF(X11&lt;&gt;0,+(Y11/X11)*100,0)</f>
        <v>-100</v>
      </c>
      <c r="AA11" s="366">
        <f t="shared" si="3"/>
        <v>121000000</v>
      </c>
    </row>
    <row r="12" spans="1:27" ht="12.75">
      <c r="A12" s="291" t="s">
        <v>232</v>
      </c>
      <c r="B12" s="136"/>
      <c r="C12" s="60"/>
      <c r="D12" s="340"/>
      <c r="E12" s="60">
        <v>121000000</v>
      </c>
      <c r="F12" s="59">
        <v>121000000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30250000</v>
      </c>
      <c r="Y12" s="59">
        <v>-30250000</v>
      </c>
      <c r="Z12" s="61">
        <v>-100</v>
      </c>
      <c r="AA12" s="62">
        <v>121000000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96000000</v>
      </c>
      <c r="F13" s="342">
        <f t="shared" si="4"/>
        <v>96000000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24000000</v>
      </c>
      <c r="Y13" s="342">
        <f t="shared" si="4"/>
        <v>-24000000</v>
      </c>
      <c r="Z13" s="335">
        <f>+IF(X13&lt;&gt;0,+(Y13/X13)*100,0)</f>
        <v>-100</v>
      </c>
      <c r="AA13" s="273">
        <f t="shared" si="4"/>
        <v>96000000</v>
      </c>
    </row>
    <row r="14" spans="1:27" ht="12.75">
      <c r="A14" s="291" t="s">
        <v>233</v>
      </c>
      <c r="B14" s="136"/>
      <c r="C14" s="60"/>
      <c r="D14" s="340"/>
      <c r="E14" s="60">
        <v>96000000</v>
      </c>
      <c r="F14" s="59">
        <v>96000000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24000000</v>
      </c>
      <c r="Y14" s="59">
        <v>-24000000</v>
      </c>
      <c r="Z14" s="61">
        <v>-100</v>
      </c>
      <c r="AA14" s="62">
        <v>96000000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396961249</v>
      </c>
      <c r="F15" s="59">
        <f t="shared" si="5"/>
        <v>396961249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99240312</v>
      </c>
      <c r="Y15" s="59">
        <f t="shared" si="5"/>
        <v>-99240312</v>
      </c>
      <c r="Z15" s="61">
        <f>+IF(X15&lt;&gt;0,+(Y15/X15)*100,0)</f>
        <v>-100</v>
      </c>
      <c r="AA15" s="62">
        <f>SUM(AA16:AA20)</f>
        <v>396961249</v>
      </c>
    </row>
    <row r="16" spans="1:27" ht="12.75">
      <c r="A16" s="291" t="s">
        <v>234</v>
      </c>
      <c r="B16" s="300"/>
      <c r="C16" s="60"/>
      <c r="D16" s="340"/>
      <c r="E16" s="60">
        <v>86250000</v>
      </c>
      <c r="F16" s="59">
        <v>86250000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21562500</v>
      </c>
      <c r="Y16" s="59">
        <v>-21562500</v>
      </c>
      <c r="Z16" s="61">
        <v>-100</v>
      </c>
      <c r="AA16" s="62">
        <v>86250000</v>
      </c>
    </row>
    <row r="17" spans="1:27" ht="12.75">
      <c r="A17" s="291" t="s">
        <v>235</v>
      </c>
      <c r="B17" s="136"/>
      <c r="C17" s="60"/>
      <c r="D17" s="340"/>
      <c r="E17" s="60">
        <v>4000000</v>
      </c>
      <c r="F17" s="59">
        <v>4000000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1000000</v>
      </c>
      <c r="Y17" s="59">
        <v>-1000000</v>
      </c>
      <c r="Z17" s="61">
        <v>-100</v>
      </c>
      <c r="AA17" s="62">
        <v>4000000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306711249</v>
      </c>
      <c r="F20" s="59">
        <v>306711249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76677812</v>
      </c>
      <c r="Y20" s="59">
        <v>-76677812</v>
      </c>
      <c r="Z20" s="61">
        <v>-100</v>
      </c>
      <c r="AA20" s="62">
        <v>306711249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123810000</v>
      </c>
      <c r="F22" s="345">
        <f t="shared" si="6"/>
        <v>123810000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30952500</v>
      </c>
      <c r="Y22" s="345">
        <f t="shared" si="6"/>
        <v>-30952500</v>
      </c>
      <c r="Z22" s="336">
        <f>+IF(X22&lt;&gt;0,+(Y22/X22)*100,0)</f>
        <v>-100</v>
      </c>
      <c r="AA22" s="350">
        <f>SUM(AA23:AA32)</f>
        <v>123810000</v>
      </c>
    </row>
    <row r="23" spans="1:27" ht="12.75">
      <c r="A23" s="361" t="s">
        <v>237</v>
      </c>
      <c r="B23" s="142"/>
      <c r="C23" s="60"/>
      <c r="D23" s="340"/>
      <c r="E23" s="60">
        <v>23350000</v>
      </c>
      <c r="F23" s="59">
        <v>23350000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5837500</v>
      </c>
      <c r="Y23" s="59">
        <v>-5837500</v>
      </c>
      <c r="Z23" s="61">
        <v>-100</v>
      </c>
      <c r="AA23" s="62">
        <v>23350000</v>
      </c>
    </row>
    <row r="24" spans="1:27" ht="12.75">
      <c r="A24" s="361" t="s">
        <v>238</v>
      </c>
      <c r="B24" s="142"/>
      <c r="C24" s="60"/>
      <c r="D24" s="340"/>
      <c r="E24" s="60">
        <v>170000</v>
      </c>
      <c r="F24" s="59">
        <v>170000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42500</v>
      </c>
      <c r="Y24" s="59">
        <v>-42500</v>
      </c>
      <c r="Z24" s="61">
        <v>-100</v>
      </c>
      <c r="AA24" s="62">
        <v>170000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25000000</v>
      </c>
      <c r="F26" s="364">
        <v>25000000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6250000</v>
      </c>
      <c r="Y26" s="364">
        <v>-6250000</v>
      </c>
      <c r="Z26" s="365">
        <v>-100</v>
      </c>
      <c r="AA26" s="366">
        <v>25000000</v>
      </c>
    </row>
    <row r="27" spans="1:27" ht="12.75">
      <c r="A27" s="361" t="s">
        <v>241</v>
      </c>
      <c r="B27" s="147"/>
      <c r="C27" s="60"/>
      <c r="D27" s="340"/>
      <c r="E27" s="60">
        <v>29890000</v>
      </c>
      <c r="F27" s="59">
        <v>29890000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7472500</v>
      </c>
      <c r="Y27" s="59">
        <v>-7472500</v>
      </c>
      <c r="Z27" s="61">
        <v>-100</v>
      </c>
      <c r="AA27" s="62">
        <v>29890000</v>
      </c>
    </row>
    <row r="28" spans="1:27" ht="12.75">
      <c r="A28" s="361" t="s">
        <v>242</v>
      </c>
      <c r="B28" s="147"/>
      <c r="C28" s="275"/>
      <c r="D28" s="341"/>
      <c r="E28" s="275">
        <v>2700000</v>
      </c>
      <c r="F28" s="342">
        <v>2700000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675000</v>
      </c>
      <c r="Y28" s="342">
        <v>-675000</v>
      </c>
      <c r="Z28" s="335">
        <v>-100</v>
      </c>
      <c r="AA28" s="273">
        <v>2700000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20000000</v>
      </c>
      <c r="F30" s="59">
        <v>20000000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5000000</v>
      </c>
      <c r="Y30" s="59">
        <v>-5000000</v>
      </c>
      <c r="Z30" s="61">
        <v>-100</v>
      </c>
      <c r="AA30" s="62">
        <v>20000000</v>
      </c>
    </row>
    <row r="31" spans="1:27" ht="12.75">
      <c r="A31" s="361" t="s">
        <v>245</v>
      </c>
      <c r="B31" s="300"/>
      <c r="C31" s="60"/>
      <c r="D31" s="340"/>
      <c r="E31" s="60">
        <v>22700000</v>
      </c>
      <c r="F31" s="59">
        <v>22700000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5675000</v>
      </c>
      <c r="Y31" s="59">
        <v>-5675000</v>
      </c>
      <c r="Z31" s="61">
        <v>-100</v>
      </c>
      <c r="AA31" s="62">
        <v>22700000</v>
      </c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30000000</v>
      </c>
      <c r="F37" s="345">
        <f t="shared" si="8"/>
        <v>30000000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7500000</v>
      </c>
      <c r="Y37" s="345">
        <f t="shared" si="8"/>
        <v>-7500000</v>
      </c>
      <c r="Z37" s="336">
        <f>+IF(X37&lt;&gt;0,+(Y37/X37)*100,0)</f>
        <v>-100</v>
      </c>
      <c r="AA37" s="350">
        <f t="shared" si="8"/>
        <v>30000000</v>
      </c>
    </row>
    <row r="38" spans="1:27" ht="12.75">
      <c r="A38" s="361" t="s">
        <v>213</v>
      </c>
      <c r="B38" s="142"/>
      <c r="C38" s="60"/>
      <c r="D38" s="340"/>
      <c r="E38" s="60">
        <v>30000000</v>
      </c>
      <c r="F38" s="59">
        <v>30000000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7500000</v>
      </c>
      <c r="Y38" s="59">
        <v>-7500000</v>
      </c>
      <c r="Z38" s="61">
        <v>-100</v>
      </c>
      <c r="AA38" s="62">
        <v>30000000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804454826</v>
      </c>
      <c r="F40" s="345">
        <f t="shared" si="9"/>
        <v>804454826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201113707</v>
      </c>
      <c r="Y40" s="345">
        <f t="shared" si="9"/>
        <v>-201113707</v>
      </c>
      <c r="Z40" s="336">
        <f>+IF(X40&lt;&gt;0,+(Y40/X40)*100,0)</f>
        <v>-100</v>
      </c>
      <c r="AA40" s="350">
        <f>SUM(AA41:AA49)</f>
        <v>804454826</v>
      </c>
    </row>
    <row r="41" spans="1:27" ht="12.75">
      <c r="A41" s="361" t="s">
        <v>248</v>
      </c>
      <c r="B41" s="142"/>
      <c r="C41" s="362"/>
      <c r="D41" s="363"/>
      <c r="E41" s="362">
        <v>204532000</v>
      </c>
      <c r="F41" s="364">
        <v>204532000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51133000</v>
      </c>
      <c r="Y41" s="364">
        <v>-51133000</v>
      </c>
      <c r="Z41" s="365">
        <v>-100</v>
      </c>
      <c r="AA41" s="366">
        <v>204532000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92000000</v>
      </c>
      <c r="F42" s="53">
        <f t="shared" si="10"/>
        <v>92000000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23000000</v>
      </c>
      <c r="Y42" s="53">
        <f t="shared" si="10"/>
        <v>-23000000</v>
      </c>
      <c r="Z42" s="94">
        <f>+IF(X42&lt;&gt;0,+(Y42/X42)*100,0)</f>
        <v>-100</v>
      </c>
      <c r="AA42" s="95">
        <f>+AA62</f>
        <v>92000000</v>
      </c>
    </row>
    <row r="43" spans="1:27" ht="12.75">
      <c r="A43" s="361" t="s">
        <v>250</v>
      </c>
      <c r="B43" s="136"/>
      <c r="C43" s="275"/>
      <c r="D43" s="369"/>
      <c r="E43" s="305">
        <v>80670000</v>
      </c>
      <c r="F43" s="370">
        <v>80670000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20167500</v>
      </c>
      <c r="Y43" s="370">
        <v>-20167500</v>
      </c>
      <c r="Z43" s="371">
        <v>-100</v>
      </c>
      <c r="AA43" s="303">
        <v>80670000</v>
      </c>
    </row>
    <row r="44" spans="1:27" ht="12.75">
      <c r="A44" s="361" t="s">
        <v>251</v>
      </c>
      <c r="B44" s="136"/>
      <c r="C44" s="60"/>
      <c r="D44" s="368"/>
      <c r="E44" s="54">
        <v>109600000</v>
      </c>
      <c r="F44" s="53">
        <v>109600000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27400000</v>
      </c>
      <c r="Y44" s="53">
        <v>-27400000</v>
      </c>
      <c r="Z44" s="94">
        <v>-100</v>
      </c>
      <c r="AA44" s="95">
        <v>109600000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317652826</v>
      </c>
      <c r="F48" s="53">
        <v>317652826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79413207</v>
      </c>
      <c r="Y48" s="53">
        <v>-79413207</v>
      </c>
      <c r="Z48" s="94">
        <v>-100</v>
      </c>
      <c r="AA48" s="95">
        <v>317652826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2044696075</v>
      </c>
      <c r="F60" s="264">
        <f t="shared" si="14"/>
        <v>2044696075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511174019</v>
      </c>
      <c r="Y60" s="264">
        <f t="shared" si="14"/>
        <v>-511174019</v>
      </c>
      <c r="Z60" s="337">
        <f>+IF(X60&lt;&gt;0,+(Y60/X60)*100,0)</f>
        <v>-100</v>
      </c>
      <c r="AA60" s="232">
        <f>+AA57+AA54+AA51+AA40+AA37+AA34+AA22+AA5</f>
        <v>2044696075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92000000</v>
      </c>
      <c r="F62" s="349">
        <f t="shared" si="15"/>
        <v>92000000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23000000</v>
      </c>
      <c r="Y62" s="349">
        <f t="shared" si="15"/>
        <v>-23000000</v>
      </c>
      <c r="Z62" s="338">
        <f>+IF(X62&lt;&gt;0,+(Y62/X62)*100,0)</f>
        <v>-100</v>
      </c>
      <c r="AA62" s="351">
        <f>SUM(AA63:AA66)</f>
        <v>92000000</v>
      </c>
    </row>
    <row r="63" spans="1:27" ht="12.75">
      <c r="A63" s="361" t="s">
        <v>259</v>
      </c>
      <c r="B63" s="136"/>
      <c r="C63" s="60"/>
      <c r="D63" s="340"/>
      <c r="E63" s="60">
        <v>32000000</v>
      </c>
      <c r="F63" s="59">
        <v>32000000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8000000</v>
      </c>
      <c r="Y63" s="59">
        <v>-8000000</v>
      </c>
      <c r="Z63" s="61">
        <v>-100</v>
      </c>
      <c r="AA63" s="62">
        <v>32000000</v>
      </c>
    </row>
    <row r="64" spans="1:27" ht="12.75">
      <c r="A64" s="361" t="s">
        <v>260</v>
      </c>
      <c r="B64" s="136"/>
      <c r="C64" s="60"/>
      <c r="D64" s="340"/>
      <c r="E64" s="60">
        <v>30000000</v>
      </c>
      <c r="F64" s="59">
        <v>30000000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7500000</v>
      </c>
      <c r="Y64" s="59">
        <v>-7500000</v>
      </c>
      <c r="Z64" s="61">
        <v>-100</v>
      </c>
      <c r="AA64" s="62">
        <v>30000000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>
        <v>30000000</v>
      </c>
      <c r="F66" s="111">
        <v>30000000</v>
      </c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>
        <v>7500000</v>
      </c>
      <c r="Y66" s="111">
        <v>-7500000</v>
      </c>
      <c r="Z66" s="113">
        <v>-100</v>
      </c>
      <c r="AA66" s="114">
        <v>30000000</v>
      </c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2016-11-03T14:40:40Z</dcterms:created>
  <dcterms:modified xsi:type="dcterms:W3CDTF">2016-11-03T14:40:43Z</dcterms:modified>
  <cp:category/>
  <cp:version/>
  <cp:contentType/>
  <cp:contentStatus/>
</cp:coreProperties>
</file>