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<sst xmlns="http://schemas.openxmlformats.org/spreadsheetml/2006/main" count="857" uniqueCount="303">
  <si>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Mangaung(MAN)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</si>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</sst>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1009751519</v>
      </c>
      <c r="E5" s="60">
        <v>1009751519</v>
      </c>
      <c r="F5" s="60">
        <v>79666050</v>
      </c>
      <c r="G5" s="60">
        <v>121959505</v>
      </c>
      <c r="H5" s="60">
        <v>89896548</v>
      </c>
      <c r="I5" s="60">
        <v>291522103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291522103</v>
      </c>
      <c r="W5" s="60">
        <v>252437880</v>
      </c>
      <c r="X5" s="60">
        <v>39084223</v>
      </c>
      <c r="Y5" s="61">
        <v>15.48</v>
      </c>
      <c r="Z5" s="62">
        <v>1009751519</v>
      </c>
    </row>
    <row r="6" spans="1:26" ht="12.75">
      <c r="A6" s="58" t="s">
        <v>32</v>
      </c>
      <c r="B6" s="19">
        <v>0</v>
      </c>
      <c r="C6" s="19">
        <v>0</v>
      </c>
      <c r="D6" s="59">
        <v>3527933244</v>
      </c>
      <c r="E6" s="60">
        <v>3527933244</v>
      </c>
      <c r="F6" s="60">
        <v>328171867</v>
      </c>
      <c r="G6" s="60">
        <v>309655776</v>
      </c>
      <c r="H6" s="60">
        <v>314500558</v>
      </c>
      <c r="I6" s="60">
        <v>952328201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952328201</v>
      </c>
      <c r="W6" s="60">
        <v>852315735</v>
      </c>
      <c r="X6" s="60">
        <v>100012466</v>
      </c>
      <c r="Y6" s="61">
        <v>11.73</v>
      </c>
      <c r="Z6" s="62">
        <v>3527933244</v>
      </c>
    </row>
    <row r="7" spans="1:26" ht="12.75">
      <c r="A7" s="58" t="s">
        <v>33</v>
      </c>
      <c r="B7" s="19">
        <v>0</v>
      </c>
      <c r="C7" s="19">
        <v>0</v>
      </c>
      <c r="D7" s="59">
        <v>66123600</v>
      </c>
      <c r="E7" s="60">
        <v>66123600</v>
      </c>
      <c r="F7" s="60">
        <v>2618937</v>
      </c>
      <c r="G7" s="60">
        <v>2266358</v>
      </c>
      <c r="H7" s="60">
        <v>2530130</v>
      </c>
      <c r="I7" s="60">
        <v>7415425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7415425</v>
      </c>
      <c r="W7" s="60">
        <v>16530900</v>
      </c>
      <c r="X7" s="60">
        <v>-9115475</v>
      </c>
      <c r="Y7" s="61">
        <v>-55.14</v>
      </c>
      <c r="Z7" s="62">
        <v>66123600</v>
      </c>
    </row>
    <row r="8" spans="1:26" ht="12.75">
      <c r="A8" s="58" t="s">
        <v>34</v>
      </c>
      <c r="B8" s="19">
        <v>0</v>
      </c>
      <c r="C8" s="19">
        <v>0</v>
      </c>
      <c r="D8" s="59">
        <v>1212506974</v>
      </c>
      <c r="E8" s="60">
        <v>1212506974</v>
      </c>
      <c r="F8" s="60">
        <v>100898000</v>
      </c>
      <c r="G8" s="60">
        <v>249618000</v>
      </c>
      <c r="H8" s="60">
        <v>0</v>
      </c>
      <c r="I8" s="60">
        <v>350516000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350516000</v>
      </c>
      <c r="W8" s="60">
        <v>303126744</v>
      </c>
      <c r="X8" s="60">
        <v>47389256</v>
      </c>
      <c r="Y8" s="61">
        <v>15.63</v>
      </c>
      <c r="Z8" s="62">
        <v>1212506974</v>
      </c>
    </row>
    <row r="9" spans="1:26" ht="12.75">
      <c r="A9" s="58" t="s">
        <v>35</v>
      </c>
      <c r="B9" s="19">
        <v>0</v>
      </c>
      <c r="C9" s="19">
        <v>0</v>
      </c>
      <c r="D9" s="59">
        <v>825311211</v>
      </c>
      <c r="E9" s="60">
        <v>825311211</v>
      </c>
      <c r="F9" s="60">
        <v>43224688</v>
      </c>
      <c r="G9" s="60">
        <v>116688124</v>
      </c>
      <c r="H9" s="60">
        <v>45325037</v>
      </c>
      <c r="I9" s="60">
        <v>205237849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205237849</v>
      </c>
      <c r="W9" s="60">
        <v>206327799</v>
      </c>
      <c r="X9" s="60">
        <v>-1089950</v>
      </c>
      <c r="Y9" s="61">
        <v>-0.53</v>
      </c>
      <c r="Z9" s="62">
        <v>825311211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6641626548</v>
      </c>
      <c r="E10" s="66">
        <f t="shared" si="0"/>
        <v>6641626548</v>
      </c>
      <c r="F10" s="66">
        <f t="shared" si="0"/>
        <v>554579542</v>
      </c>
      <c r="G10" s="66">
        <f t="shared" si="0"/>
        <v>800187763</v>
      </c>
      <c r="H10" s="66">
        <f t="shared" si="0"/>
        <v>452252273</v>
      </c>
      <c r="I10" s="66">
        <f t="shared" si="0"/>
        <v>1807019578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1807019578</v>
      </c>
      <c r="W10" s="66">
        <f t="shared" si="0"/>
        <v>1630739058</v>
      </c>
      <c r="X10" s="66">
        <f t="shared" si="0"/>
        <v>176280520</v>
      </c>
      <c r="Y10" s="67">
        <f>+IF(W10&lt;&gt;0,(X10/W10)*100,0)</f>
        <v>10.809854534066112</v>
      </c>
      <c r="Z10" s="68">
        <f t="shared" si="0"/>
        <v>6641626548</v>
      </c>
    </row>
    <row r="11" spans="1:26" ht="12.75">
      <c r="A11" s="58" t="s">
        <v>37</v>
      </c>
      <c r="B11" s="19">
        <v>0</v>
      </c>
      <c r="C11" s="19">
        <v>0</v>
      </c>
      <c r="D11" s="59">
        <v>1780159964</v>
      </c>
      <c r="E11" s="60">
        <v>1780159964</v>
      </c>
      <c r="F11" s="60">
        <v>112132942</v>
      </c>
      <c r="G11" s="60">
        <v>148418018</v>
      </c>
      <c r="H11" s="60">
        <v>176000534</v>
      </c>
      <c r="I11" s="60">
        <v>436551494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436551494</v>
      </c>
      <c r="W11" s="60">
        <v>445039992</v>
      </c>
      <c r="X11" s="60">
        <v>-8488498</v>
      </c>
      <c r="Y11" s="61">
        <v>-1.91</v>
      </c>
      <c r="Z11" s="62">
        <v>1780159964</v>
      </c>
    </row>
    <row r="12" spans="1:26" ht="12.75">
      <c r="A12" s="58" t="s">
        <v>38</v>
      </c>
      <c r="B12" s="19">
        <v>0</v>
      </c>
      <c r="C12" s="19">
        <v>0</v>
      </c>
      <c r="D12" s="59">
        <v>57580007</v>
      </c>
      <c r="E12" s="60">
        <v>57580007</v>
      </c>
      <c r="F12" s="60">
        <v>3637476</v>
      </c>
      <c r="G12" s="60">
        <v>3906426</v>
      </c>
      <c r="H12" s="60">
        <v>5197464</v>
      </c>
      <c r="I12" s="60">
        <v>12741366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12741366</v>
      </c>
      <c r="W12" s="60">
        <v>14395002</v>
      </c>
      <c r="X12" s="60">
        <v>-1653636</v>
      </c>
      <c r="Y12" s="61">
        <v>-11.49</v>
      </c>
      <c r="Z12" s="62">
        <v>57580007</v>
      </c>
    </row>
    <row r="13" spans="1:26" ht="12.75">
      <c r="A13" s="58" t="s">
        <v>279</v>
      </c>
      <c r="B13" s="19">
        <v>0</v>
      </c>
      <c r="C13" s="19">
        <v>0</v>
      </c>
      <c r="D13" s="59">
        <v>621796556</v>
      </c>
      <c r="E13" s="60">
        <v>621796556</v>
      </c>
      <c r="F13" s="60">
        <v>7054367</v>
      </c>
      <c r="G13" s="60">
        <v>7086985</v>
      </c>
      <c r="H13" s="60">
        <v>138807423</v>
      </c>
      <c r="I13" s="60">
        <v>152948775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152948775</v>
      </c>
      <c r="W13" s="60">
        <v>155449140</v>
      </c>
      <c r="X13" s="60">
        <v>-2500365</v>
      </c>
      <c r="Y13" s="61">
        <v>-1.61</v>
      </c>
      <c r="Z13" s="62">
        <v>621796556</v>
      </c>
    </row>
    <row r="14" spans="1:26" ht="12.75">
      <c r="A14" s="58" t="s">
        <v>40</v>
      </c>
      <c r="B14" s="19">
        <v>0</v>
      </c>
      <c r="C14" s="19">
        <v>0</v>
      </c>
      <c r="D14" s="59">
        <v>169409577</v>
      </c>
      <c r="E14" s="60">
        <v>169409577</v>
      </c>
      <c r="F14" s="60">
        <v>777531</v>
      </c>
      <c r="G14" s="60">
        <v>10777166</v>
      </c>
      <c r="H14" s="60">
        <v>4401631</v>
      </c>
      <c r="I14" s="60">
        <v>15956328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15956328</v>
      </c>
      <c r="W14" s="60">
        <v>42352395</v>
      </c>
      <c r="X14" s="60">
        <v>-26396067</v>
      </c>
      <c r="Y14" s="61">
        <v>-62.32</v>
      </c>
      <c r="Z14" s="62">
        <v>169409577</v>
      </c>
    </row>
    <row r="15" spans="1:26" ht="12.75">
      <c r="A15" s="58" t="s">
        <v>41</v>
      </c>
      <c r="B15" s="19">
        <v>0</v>
      </c>
      <c r="C15" s="19">
        <v>0</v>
      </c>
      <c r="D15" s="59">
        <v>1971753142</v>
      </c>
      <c r="E15" s="60">
        <v>1971753142</v>
      </c>
      <c r="F15" s="60">
        <v>191770622</v>
      </c>
      <c r="G15" s="60">
        <v>246788193</v>
      </c>
      <c r="H15" s="60">
        <v>133286405</v>
      </c>
      <c r="I15" s="60">
        <v>571845220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571845220</v>
      </c>
      <c r="W15" s="60">
        <v>472278976</v>
      </c>
      <c r="X15" s="60">
        <v>99566244</v>
      </c>
      <c r="Y15" s="61">
        <v>21.08</v>
      </c>
      <c r="Z15" s="62">
        <v>1971753142</v>
      </c>
    </row>
    <row r="16" spans="1:26" ht="12.75">
      <c r="A16" s="69" t="s">
        <v>42</v>
      </c>
      <c r="B16" s="19">
        <v>0</v>
      </c>
      <c r="C16" s="19">
        <v>0</v>
      </c>
      <c r="D16" s="59">
        <v>32445628</v>
      </c>
      <c r="E16" s="60">
        <v>32445628</v>
      </c>
      <c r="F16" s="60">
        <v>228458</v>
      </c>
      <c r="G16" s="60">
        <v>667050</v>
      </c>
      <c r="H16" s="60">
        <v>162532</v>
      </c>
      <c r="I16" s="60">
        <v>1058040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1058040</v>
      </c>
      <c r="W16" s="60">
        <v>8111406</v>
      </c>
      <c r="X16" s="60">
        <v>-7053366</v>
      </c>
      <c r="Y16" s="61">
        <v>-86.96</v>
      </c>
      <c r="Z16" s="62">
        <v>32445628</v>
      </c>
    </row>
    <row r="17" spans="1:26" ht="12.75">
      <c r="A17" s="58" t="s">
        <v>43</v>
      </c>
      <c r="B17" s="19">
        <v>0</v>
      </c>
      <c r="C17" s="19">
        <v>0</v>
      </c>
      <c r="D17" s="59">
        <v>1965323400</v>
      </c>
      <c r="E17" s="60">
        <v>1965323400</v>
      </c>
      <c r="F17" s="60">
        <v>73679354</v>
      </c>
      <c r="G17" s="60">
        <v>128490406</v>
      </c>
      <c r="H17" s="60">
        <v>141268578</v>
      </c>
      <c r="I17" s="60">
        <v>343438338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343438338</v>
      </c>
      <c r="W17" s="60">
        <v>516820865</v>
      </c>
      <c r="X17" s="60">
        <v>-173382527</v>
      </c>
      <c r="Y17" s="61">
        <v>-33.55</v>
      </c>
      <c r="Z17" s="62">
        <v>1965323400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6598468274</v>
      </c>
      <c r="E18" s="73">
        <f t="shared" si="1"/>
        <v>6598468274</v>
      </c>
      <c r="F18" s="73">
        <f t="shared" si="1"/>
        <v>389280750</v>
      </c>
      <c r="G18" s="73">
        <f t="shared" si="1"/>
        <v>546134244</v>
      </c>
      <c r="H18" s="73">
        <f t="shared" si="1"/>
        <v>599124567</v>
      </c>
      <c r="I18" s="73">
        <f t="shared" si="1"/>
        <v>1534539561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1534539561</v>
      </c>
      <c r="W18" s="73">
        <f t="shared" si="1"/>
        <v>1654447776</v>
      </c>
      <c r="X18" s="73">
        <f t="shared" si="1"/>
        <v>-119908215</v>
      </c>
      <c r="Y18" s="67">
        <f>+IF(W18&lt;&gt;0,(X18/W18)*100,0)</f>
        <v>-7.247627682144499</v>
      </c>
      <c r="Z18" s="74">
        <f t="shared" si="1"/>
        <v>6598468274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43158274</v>
      </c>
      <c r="E19" s="77">
        <f t="shared" si="2"/>
        <v>43158274</v>
      </c>
      <c r="F19" s="77">
        <f t="shared" si="2"/>
        <v>165298792</v>
      </c>
      <c r="G19" s="77">
        <f t="shared" si="2"/>
        <v>254053519</v>
      </c>
      <c r="H19" s="77">
        <f t="shared" si="2"/>
        <v>-146872294</v>
      </c>
      <c r="I19" s="77">
        <f t="shared" si="2"/>
        <v>272480017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272480017</v>
      </c>
      <c r="W19" s="77">
        <f>IF(E10=E18,0,W10-W18)</f>
        <v>-23708718</v>
      </c>
      <c r="X19" s="77">
        <f t="shared" si="2"/>
        <v>296188735</v>
      </c>
      <c r="Y19" s="78">
        <f>+IF(W19&lt;&gt;0,(X19/W19)*100,0)</f>
        <v>-1249.2819518963445</v>
      </c>
      <c r="Z19" s="79">
        <f t="shared" si="2"/>
        <v>43158274</v>
      </c>
    </row>
    <row r="20" spans="1:26" ht="12.75">
      <c r="A20" s="58" t="s">
        <v>46</v>
      </c>
      <c r="B20" s="19">
        <v>0</v>
      </c>
      <c r="C20" s="19">
        <v>0</v>
      </c>
      <c r="D20" s="59">
        <v>950527686</v>
      </c>
      <c r="E20" s="60">
        <v>950527686</v>
      </c>
      <c r="F20" s="60">
        <v>0</v>
      </c>
      <c r="G20" s="60">
        <v>0</v>
      </c>
      <c r="H20" s="60">
        <v>161790</v>
      </c>
      <c r="I20" s="60">
        <v>161790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161790</v>
      </c>
      <c r="W20" s="60">
        <v>259316328</v>
      </c>
      <c r="X20" s="60">
        <v>-259154538</v>
      </c>
      <c r="Y20" s="61">
        <v>-99.94</v>
      </c>
      <c r="Z20" s="62">
        <v>950527686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7785423</v>
      </c>
      <c r="X21" s="82">
        <v>-7785423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993685960</v>
      </c>
      <c r="E22" s="88">
        <f t="shared" si="3"/>
        <v>993685960</v>
      </c>
      <c r="F22" s="88">
        <f t="shared" si="3"/>
        <v>165298792</v>
      </c>
      <c r="G22" s="88">
        <f t="shared" si="3"/>
        <v>254053519</v>
      </c>
      <c r="H22" s="88">
        <f t="shared" si="3"/>
        <v>-146710504</v>
      </c>
      <c r="I22" s="88">
        <f t="shared" si="3"/>
        <v>272641807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272641807</v>
      </c>
      <c r="W22" s="88">
        <f t="shared" si="3"/>
        <v>243393033</v>
      </c>
      <c r="X22" s="88">
        <f t="shared" si="3"/>
        <v>29248774</v>
      </c>
      <c r="Y22" s="89">
        <f>+IF(W22&lt;&gt;0,(X22/W22)*100,0)</f>
        <v>12.017095822130619</v>
      </c>
      <c r="Z22" s="90">
        <f t="shared" si="3"/>
        <v>993685960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993685960</v>
      </c>
      <c r="E24" s="77">
        <f t="shared" si="4"/>
        <v>993685960</v>
      </c>
      <c r="F24" s="77">
        <f t="shared" si="4"/>
        <v>165298792</v>
      </c>
      <c r="G24" s="77">
        <f t="shared" si="4"/>
        <v>254053519</v>
      </c>
      <c r="H24" s="77">
        <f t="shared" si="4"/>
        <v>-146710504</v>
      </c>
      <c r="I24" s="77">
        <f t="shared" si="4"/>
        <v>272641807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272641807</v>
      </c>
      <c r="W24" s="77">
        <f t="shared" si="4"/>
        <v>243393033</v>
      </c>
      <c r="X24" s="77">
        <f t="shared" si="4"/>
        <v>29248774</v>
      </c>
      <c r="Y24" s="78">
        <f>+IF(W24&lt;&gt;0,(X24/W24)*100,0)</f>
        <v>12.017095822130619</v>
      </c>
      <c r="Z24" s="79">
        <f t="shared" si="4"/>
        <v>993685960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1570560526</v>
      </c>
      <c r="C27" s="22">
        <v>0</v>
      </c>
      <c r="D27" s="99">
        <v>1806094176</v>
      </c>
      <c r="E27" s="100">
        <v>1806094176</v>
      </c>
      <c r="F27" s="100">
        <v>19019112</v>
      </c>
      <c r="G27" s="100">
        <v>31623494</v>
      </c>
      <c r="H27" s="100">
        <v>112065492</v>
      </c>
      <c r="I27" s="100">
        <v>162708098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162708098</v>
      </c>
      <c r="W27" s="100">
        <v>451523544</v>
      </c>
      <c r="X27" s="100">
        <v>-288815446</v>
      </c>
      <c r="Y27" s="101">
        <v>-63.96</v>
      </c>
      <c r="Z27" s="102">
        <v>1806094176</v>
      </c>
    </row>
    <row r="28" spans="1:26" ht="12.75">
      <c r="A28" s="103" t="s">
        <v>46</v>
      </c>
      <c r="B28" s="19">
        <v>1372032889</v>
      </c>
      <c r="C28" s="19">
        <v>0</v>
      </c>
      <c r="D28" s="59">
        <v>894606490</v>
      </c>
      <c r="E28" s="60">
        <v>894606490</v>
      </c>
      <c r="F28" s="60">
        <v>0</v>
      </c>
      <c r="G28" s="60">
        <v>4054458</v>
      </c>
      <c r="H28" s="60">
        <v>70951466</v>
      </c>
      <c r="I28" s="60">
        <v>75005924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75005924</v>
      </c>
      <c r="W28" s="60">
        <v>223651623</v>
      </c>
      <c r="X28" s="60">
        <v>-148645699</v>
      </c>
      <c r="Y28" s="61">
        <v>-66.46</v>
      </c>
      <c r="Z28" s="62">
        <v>894606490</v>
      </c>
    </row>
    <row r="29" spans="1:26" ht="12.75">
      <c r="A29" s="58" t="s">
        <v>283</v>
      </c>
      <c r="B29" s="19">
        <v>0</v>
      </c>
      <c r="C29" s="19">
        <v>0</v>
      </c>
      <c r="D29" s="59">
        <v>30744351</v>
      </c>
      <c r="E29" s="60">
        <v>30744351</v>
      </c>
      <c r="F29" s="60">
        <v>1061582</v>
      </c>
      <c r="G29" s="60">
        <v>556876</v>
      </c>
      <c r="H29" s="60">
        <v>1610856</v>
      </c>
      <c r="I29" s="60">
        <v>3229314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3229314</v>
      </c>
      <c r="W29" s="60">
        <v>7686088</v>
      </c>
      <c r="X29" s="60">
        <v>-4456774</v>
      </c>
      <c r="Y29" s="61">
        <v>-57.98</v>
      </c>
      <c r="Z29" s="62">
        <v>30744351</v>
      </c>
    </row>
    <row r="30" spans="1:26" ht="12.75">
      <c r="A30" s="58" t="s">
        <v>52</v>
      </c>
      <c r="B30" s="19">
        <v>0</v>
      </c>
      <c r="C30" s="19">
        <v>0</v>
      </c>
      <c r="D30" s="59">
        <v>579849000</v>
      </c>
      <c r="E30" s="60">
        <v>579849000</v>
      </c>
      <c r="F30" s="60">
        <v>6513726</v>
      </c>
      <c r="G30" s="60">
        <v>6014065</v>
      </c>
      <c r="H30" s="60">
        <v>10953000</v>
      </c>
      <c r="I30" s="60">
        <v>23480791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23480791</v>
      </c>
      <c r="W30" s="60">
        <v>144962250</v>
      </c>
      <c r="X30" s="60">
        <v>-121481459</v>
      </c>
      <c r="Y30" s="61">
        <v>-83.8</v>
      </c>
      <c r="Z30" s="62">
        <v>579849000</v>
      </c>
    </row>
    <row r="31" spans="1:26" ht="12.75">
      <c r="A31" s="58" t="s">
        <v>53</v>
      </c>
      <c r="B31" s="19">
        <v>198527637</v>
      </c>
      <c r="C31" s="19">
        <v>0</v>
      </c>
      <c r="D31" s="59">
        <v>300894335</v>
      </c>
      <c r="E31" s="60">
        <v>300894335</v>
      </c>
      <c r="F31" s="60">
        <v>11443804</v>
      </c>
      <c r="G31" s="60">
        <v>20998095</v>
      </c>
      <c r="H31" s="60">
        <v>28550169</v>
      </c>
      <c r="I31" s="60">
        <v>60992068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60992068</v>
      </c>
      <c r="W31" s="60">
        <v>75223584</v>
      </c>
      <c r="X31" s="60">
        <v>-14231516</v>
      </c>
      <c r="Y31" s="61">
        <v>-18.92</v>
      </c>
      <c r="Z31" s="62">
        <v>300894335</v>
      </c>
    </row>
    <row r="32" spans="1:26" ht="12.75">
      <c r="A32" s="70" t="s">
        <v>54</v>
      </c>
      <c r="B32" s="22">
        <f>SUM(B28:B31)</f>
        <v>1570560526</v>
      </c>
      <c r="C32" s="22">
        <f>SUM(C28:C31)</f>
        <v>0</v>
      </c>
      <c r="D32" s="99">
        <f aca="true" t="shared" si="5" ref="D32:Z32">SUM(D28:D31)</f>
        <v>1806094176</v>
      </c>
      <c r="E32" s="100">
        <f t="shared" si="5"/>
        <v>1806094176</v>
      </c>
      <c r="F32" s="100">
        <f t="shared" si="5"/>
        <v>19019112</v>
      </c>
      <c r="G32" s="100">
        <f t="shared" si="5"/>
        <v>31623494</v>
      </c>
      <c r="H32" s="100">
        <f t="shared" si="5"/>
        <v>112065491</v>
      </c>
      <c r="I32" s="100">
        <f t="shared" si="5"/>
        <v>162708097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162708097</v>
      </c>
      <c r="W32" s="100">
        <f t="shared" si="5"/>
        <v>451523545</v>
      </c>
      <c r="X32" s="100">
        <f t="shared" si="5"/>
        <v>-288815448</v>
      </c>
      <c r="Y32" s="101">
        <f>+IF(W32&lt;&gt;0,(X32/W32)*100,0)</f>
        <v>-63.96464839945389</v>
      </c>
      <c r="Z32" s="102">
        <f t="shared" si="5"/>
        <v>1806094176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2117858235</v>
      </c>
      <c r="C35" s="19">
        <v>0</v>
      </c>
      <c r="D35" s="59">
        <v>2803441082</v>
      </c>
      <c r="E35" s="60">
        <v>2803441082</v>
      </c>
      <c r="F35" s="60">
        <v>1753534048</v>
      </c>
      <c r="G35" s="60">
        <v>1833739416</v>
      </c>
      <c r="H35" s="60">
        <v>1838843948</v>
      </c>
      <c r="I35" s="60">
        <v>1838843948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1838843948</v>
      </c>
      <c r="W35" s="60">
        <v>700860271</v>
      </c>
      <c r="X35" s="60">
        <v>1137983677</v>
      </c>
      <c r="Y35" s="61">
        <v>162.37</v>
      </c>
      <c r="Z35" s="62">
        <v>2803441082</v>
      </c>
    </row>
    <row r="36" spans="1:26" ht="12.75">
      <c r="A36" s="58" t="s">
        <v>57</v>
      </c>
      <c r="B36" s="19">
        <v>16007569659</v>
      </c>
      <c r="C36" s="19">
        <v>0</v>
      </c>
      <c r="D36" s="59">
        <v>16621521593</v>
      </c>
      <c r="E36" s="60">
        <v>16621521593</v>
      </c>
      <c r="F36" s="60">
        <v>16370192811</v>
      </c>
      <c r="G36" s="60">
        <v>16403437305</v>
      </c>
      <c r="H36" s="60">
        <v>16264629884</v>
      </c>
      <c r="I36" s="60">
        <v>16264629884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16264629884</v>
      </c>
      <c r="W36" s="60">
        <v>4155380398</v>
      </c>
      <c r="X36" s="60">
        <v>12109249486</v>
      </c>
      <c r="Y36" s="61">
        <v>291.41</v>
      </c>
      <c r="Z36" s="62">
        <v>16621521593</v>
      </c>
    </row>
    <row r="37" spans="1:26" ht="12.75">
      <c r="A37" s="58" t="s">
        <v>58</v>
      </c>
      <c r="B37" s="19">
        <v>2388679514</v>
      </c>
      <c r="C37" s="19">
        <v>0</v>
      </c>
      <c r="D37" s="59">
        <v>2519078390</v>
      </c>
      <c r="E37" s="60">
        <v>2519078390</v>
      </c>
      <c r="F37" s="60">
        <v>2920819084</v>
      </c>
      <c r="G37" s="60">
        <v>3034962741</v>
      </c>
      <c r="H37" s="60">
        <v>2614219561</v>
      </c>
      <c r="I37" s="60">
        <v>2614219561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2614219561</v>
      </c>
      <c r="W37" s="60">
        <v>629769598</v>
      </c>
      <c r="X37" s="60">
        <v>1984449963</v>
      </c>
      <c r="Y37" s="61">
        <v>315.11</v>
      </c>
      <c r="Z37" s="62">
        <v>2519078390</v>
      </c>
    </row>
    <row r="38" spans="1:26" ht="12.75">
      <c r="A38" s="58" t="s">
        <v>59</v>
      </c>
      <c r="B38" s="19">
        <v>2254501757</v>
      </c>
      <c r="C38" s="19">
        <v>0</v>
      </c>
      <c r="D38" s="59">
        <v>2265420565</v>
      </c>
      <c r="E38" s="60">
        <v>2265420565</v>
      </c>
      <c r="F38" s="60">
        <v>1594162995</v>
      </c>
      <c r="G38" s="60">
        <v>1592778755</v>
      </c>
      <c r="H38" s="60">
        <v>1607177259</v>
      </c>
      <c r="I38" s="60">
        <v>1607177259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1607177259</v>
      </c>
      <c r="W38" s="60">
        <v>566355141</v>
      </c>
      <c r="X38" s="60">
        <v>1040822118</v>
      </c>
      <c r="Y38" s="61">
        <v>183.78</v>
      </c>
      <c r="Z38" s="62">
        <v>2265420565</v>
      </c>
    </row>
    <row r="39" spans="1:26" ht="12.75">
      <c r="A39" s="58" t="s">
        <v>60</v>
      </c>
      <c r="B39" s="19">
        <v>13482246623</v>
      </c>
      <c r="C39" s="19">
        <v>0</v>
      </c>
      <c r="D39" s="59">
        <v>14640463720</v>
      </c>
      <c r="E39" s="60">
        <v>14640463720</v>
      </c>
      <c r="F39" s="60">
        <v>13608744780</v>
      </c>
      <c r="G39" s="60">
        <v>13609435225</v>
      </c>
      <c r="H39" s="60">
        <v>13882077013</v>
      </c>
      <c r="I39" s="60">
        <v>13882077013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13882077013</v>
      </c>
      <c r="W39" s="60">
        <v>3660115930</v>
      </c>
      <c r="X39" s="60">
        <v>10221961083</v>
      </c>
      <c r="Y39" s="61">
        <v>279.28</v>
      </c>
      <c r="Z39" s="62">
        <v>14640463720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1069530584</v>
      </c>
      <c r="C42" s="19">
        <v>0</v>
      </c>
      <c r="D42" s="59">
        <v>1496071011</v>
      </c>
      <c r="E42" s="60">
        <v>1496071011</v>
      </c>
      <c r="F42" s="60">
        <v>-48492839</v>
      </c>
      <c r="G42" s="60">
        <v>173338020</v>
      </c>
      <c r="H42" s="60">
        <v>-144689892</v>
      </c>
      <c r="I42" s="60">
        <v>-19844711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-19844711</v>
      </c>
      <c r="W42" s="60">
        <v>644732131</v>
      </c>
      <c r="X42" s="60">
        <v>-664576842</v>
      </c>
      <c r="Y42" s="61">
        <v>-103.08</v>
      </c>
      <c r="Z42" s="62">
        <v>1496071011</v>
      </c>
    </row>
    <row r="43" spans="1:26" ht="12.75">
      <c r="A43" s="58" t="s">
        <v>63</v>
      </c>
      <c r="B43" s="19">
        <v>-1202573956</v>
      </c>
      <c r="C43" s="19">
        <v>0</v>
      </c>
      <c r="D43" s="59">
        <v>-1626973878</v>
      </c>
      <c r="E43" s="60">
        <v>-1626973878</v>
      </c>
      <c r="F43" s="60">
        <v>-71509846</v>
      </c>
      <c r="G43" s="60">
        <v>-26638109</v>
      </c>
      <c r="H43" s="60">
        <v>-30058388</v>
      </c>
      <c r="I43" s="60">
        <v>-128206343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-128206343</v>
      </c>
      <c r="W43" s="60">
        <v>-386598004</v>
      </c>
      <c r="X43" s="60">
        <v>258391661</v>
      </c>
      <c r="Y43" s="61">
        <v>-66.84</v>
      </c>
      <c r="Z43" s="62">
        <v>-1626973878</v>
      </c>
    </row>
    <row r="44" spans="1:26" ht="12.75">
      <c r="A44" s="58" t="s">
        <v>64</v>
      </c>
      <c r="B44" s="19">
        <v>175811617</v>
      </c>
      <c r="C44" s="19">
        <v>0</v>
      </c>
      <c r="D44" s="59">
        <v>433506997</v>
      </c>
      <c r="E44" s="60">
        <v>433506997</v>
      </c>
      <c r="F44" s="60">
        <v>1179099</v>
      </c>
      <c r="G44" s="60">
        <v>-1234610</v>
      </c>
      <c r="H44" s="60">
        <v>-25884575</v>
      </c>
      <c r="I44" s="60">
        <v>-25940086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-25940086</v>
      </c>
      <c r="W44" s="60">
        <v>83376748</v>
      </c>
      <c r="X44" s="60">
        <v>-109316834</v>
      </c>
      <c r="Y44" s="61">
        <v>-131.11</v>
      </c>
      <c r="Z44" s="62">
        <v>433506997</v>
      </c>
    </row>
    <row r="45" spans="1:26" ht="12.75">
      <c r="A45" s="70" t="s">
        <v>65</v>
      </c>
      <c r="B45" s="22">
        <v>355679377</v>
      </c>
      <c r="C45" s="22">
        <v>0</v>
      </c>
      <c r="D45" s="99">
        <v>780214097</v>
      </c>
      <c r="E45" s="100">
        <v>780214097</v>
      </c>
      <c r="F45" s="100">
        <v>339622238</v>
      </c>
      <c r="G45" s="100">
        <v>485087539</v>
      </c>
      <c r="H45" s="100">
        <v>284454684</v>
      </c>
      <c r="I45" s="100">
        <v>284454684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284454684</v>
      </c>
      <c r="W45" s="100">
        <v>819120842</v>
      </c>
      <c r="X45" s="100">
        <v>-534666158</v>
      </c>
      <c r="Y45" s="101">
        <v>-65.27</v>
      </c>
      <c r="Z45" s="102">
        <v>780214097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378703331</v>
      </c>
      <c r="C49" s="52">
        <v>0</v>
      </c>
      <c r="D49" s="129">
        <v>203627314</v>
      </c>
      <c r="E49" s="54">
        <v>140315719</v>
      </c>
      <c r="F49" s="54">
        <v>0</v>
      </c>
      <c r="G49" s="54">
        <v>0</v>
      </c>
      <c r="H49" s="54">
        <v>0</v>
      </c>
      <c r="I49" s="54">
        <v>179148350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104568865</v>
      </c>
      <c r="W49" s="54">
        <v>98582071</v>
      </c>
      <c r="X49" s="54">
        <v>529392149</v>
      </c>
      <c r="Y49" s="54">
        <v>2007034201</v>
      </c>
      <c r="Z49" s="130">
        <v>3641372000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200621585</v>
      </c>
      <c r="C51" s="52">
        <v>0</v>
      </c>
      <c r="D51" s="129">
        <v>21341029</v>
      </c>
      <c r="E51" s="54">
        <v>4623752</v>
      </c>
      <c r="F51" s="54">
        <v>0</v>
      </c>
      <c r="G51" s="54">
        <v>0</v>
      </c>
      <c r="H51" s="54">
        <v>0</v>
      </c>
      <c r="I51" s="54">
        <v>114548688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341135054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89.15200182623303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82.1839102476246</v>
      </c>
      <c r="W58" s="7">
        <f t="shared" si="6"/>
        <v>88.87397256173503</v>
      </c>
      <c r="X58" s="7">
        <f t="shared" si="6"/>
        <v>0</v>
      </c>
      <c r="Y58" s="7">
        <f t="shared" si="6"/>
        <v>0</v>
      </c>
      <c r="Z58" s="8">
        <f t="shared" si="6"/>
        <v>89.15200182623303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89.95000006531309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71.25948834143804</v>
      </c>
      <c r="W59" s="10">
        <f t="shared" si="7"/>
        <v>89.94999997623178</v>
      </c>
      <c r="X59" s="10">
        <f t="shared" si="7"/>
        <v>0</v>
      </c>
      <c r="Y59" s="10">
        <f t="shared" si="7"/>
        <v>0</v>
      </c>
      <c r="Z59" s="11">
        <f t="shared" si="7"/>
        <v>89.95000006531309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88.88113598330887</v>
      </c>
      <c r="E60" s="13">
        <f t="shared" si="7"/>
        <v>88.88113598330887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89.30208021845611</v>
      </c>
      <c r="W60" s="13">
        <f t="shared" si="7"/>
        <v>88.39535527289074</v>
      </c>
      <c r="X60" s="13">
        <f t="shared" si="7"/>
        <v>0</v>
      </c>
      <c r="Y60" s="13">
        <f t="shared" si="7"/>
        <v>0</v>
      </c>
      <c r="Z60" s="14">
        <f t="shared" si="7"/>
        <v>88.88113598330887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88.2672912245769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100.82356092302238</v>
      </c>
      <c r="W61" s="13">
        <f t="shared" si="7"/>
        <v>87.89262152610448</v>
      </c>
      <c r="X61" s="13">
        <f t="shared" si="7"/>
        <v>0</v>
      </c>
      <c r="Y61" s="13">
        <f t="shared" si="7"/>
        <v>0</v>
      </c>
      <c r="Z61" s="14">
        <f t="shared" si="7"/>
        <v>88.2672912245769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90.1658097424977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48.14996788443537</v>
      </c>
      <c r="W62" s="13">
        <f t="shared" si="7"/>
        <v>89.2126796549231</v>
      </c>
      <c r="X62" s="13">
        <f t="shared" si="7"/>
        <v>0</v>
      </c>
      <c r="Y62" s="13">
        <f t="shared" si="7"/>
        <v>0</v>
      </c>
      <c r="Z62" s="14">
        <f t="shared" si="7"/>
        <v>90.1658097424977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90.87614769797912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66.5805285344959</v>
      </c>
      <c r="W63" s="13">
        <f t="shared" si="7"/>
        <v>90.87614769797912</v>
      </c>
      <c r="X63" s="13">
        <f t="shared" si="7"/>
        <v>0</v>
      </c>
      <c r="Y63" s="13">
        <f t="shared" si="7"/>
        <v>0</v>
      </c>
      <c r="Z63" s="14">
        <f t="shared" si="7"/>
        <v>90.87614769797912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89.94985001279166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68.8854438068639</v>
      </c>
      <c r="W64" s="13">
        <f t="shared" si="7"/>
        <v>89.94985001279166</v>
      </c>
      <c r="X64" s="13">
        <f t="shared" si="7"/>
        <v>0</v>
      </c>
      <c r="Y64" s="13">
        <f t="shared" si="7"/>
        <v>0</v>
      </c>
      <c r="Z64" s="14">
        <f t="shared" si="7"/>
        <v>89.94985001279166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89.94999980638187</v>
      </c>
      <c r="E66" s="16">
        <f t="shared" si="7"/>
        <v>89.94999980638187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17.83715577930094</v>
      </c>
      <c r="W66" s="16">
        <f t="shared" si="7"/>
        <v>91.77804157428392</v>
      </c>
      <c r="X66" s="16">
        <f t="shared" si="7"/>
        <v>0</v>
      </c>
      <c r="Y66" s="16">
        <f t="shared" si="7"/>
        <v>0</v>
      </c>
      <c r="Z66" s="17">
        <f t="shared" si="7"/>
        <v>89.94999980638187</v>
      </c>
    </row>
    <row r="67" spans="1:26" ht="12.75" hidden="1">
      <c r="A67" s="41" t="s">
        <v>286</v>
      </c>
      <c r="B67" s="24"/>
      <c r="C67" s="24"/>
      <c r="D67" s="25">
        <v>4725425436</v>
      </c>
      <c r="E67" s="26">
        <v>4725425436</v>
      </c>
      <c r="F67" s="26">
        <v>426912366</v>
      </c>
      <c r="G67" s="26">
        <v>450332658</v>
      </c>
      <c r="H67" s="26">
        <v>422460833</v>
      </c>
      <c r="I67" s="26">
        <v>1299705857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1299705857</v>
      </c>
      <c r="W67" s="26">
        <v>1151688783</v>
      </c>
      <c r="X67" s="26"/>
      <c r="Y67" s="25"/>
      <c r="Z67" s="27">
        <v>4725425436</v>
      </c>
    </row>
    <row r="68" spans="1:26" ht="12.75" hidden="1">
      <c r="A68" s="37" t="s">
        <v>31</v>
      </c>
      <c r="B68" s="19"/>
      <c r="C68" s="19"/>
      <c r="D68" s="20">
        <v>1009751519</v>
      </c>
      <c r="E68" s="21">
        <v>1009751519</v>
      </c>
      <c r="F68" s="21">
        <v>79666050</v>
      </c>
      <c r="G68" s="21">
        <v>121959505</v>
      </c>
      <c r="H68" s="21">
        <v>89896548</v>
      </c>
      <c r="I68" s="21">
        <v>291522103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291522103</v>
      </c>
      <c r="W68" s="21">
        <v>252437880</v>
      </c>
      <c r="X68" s="21"/>
      <c r="Y68" s="20"/>
      <c r="Z68" s="23">
        <v>1009751519</v>
      </c>
    </row>
    <row r="69" spans="1:26" ht="12.75" hidden="1">
      <c r="A69" s="38" t="s">
        <v>32</v>
      </c>
      <c r="B69" s="19"/>
      <c r="C69" s="19"/>
      <c r="D69" s="20">
        <v>3527933244</v>
      </c>
      <c r="E69" s="21">
        <v>3527933244</v>
      </c>
      <c r="F69" s="21">
        <v>328171867</v>
      </c>
      <c r="G69" s="21">
        <v>309655776</v>
      </c>
      <c r="H69" s="21">
        <v>314500558</v>
      </c>
      <c r="I69" s="21">
        <v>952328201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952328201</v>
      </c>
      <c r="W69" s="21">
        <v>852315735</v>
      </c>
      <c r="X69" s="21"/>
      <c r="Y69" s="20"/>
      <c r="Z69" s="23">
        <v>3527933244</v>
      </c>
    </row>
    <row r="70" spans="1:26" ht="12.75" hidden="1">
      <c r="A70" s="39" t="s">
        <v>103</v>
      </c>
      <c r="B70" s="19"/>
      <c r="C70" s="19"/>
      <c r="D70" s="20">
        <v>2467426385</v>
      </c>
      <c r="E70" s="21">
        <v>2467426385</v>
      </c>
      <c r="F70" s="21">
        <v>254112240</v>
      </c>
      <c r="G70" s="21">
        <v>227105962</v>
      </c>
      <c r="H70" s="21">
        <v>232300839</v>
      </c>
      <c r="I70" s="21">
        <v>713519041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713519041</v>
      </c>
      <c r="W70" s="21">
        <v>618785736</v>
      </c>
      <c r="X70" s="21"/>
      <c r="Y70" s="20"/>
      <c r="Z70" s="23">
        <v>2467426385</v>
      </c>
    </row>
    <row r="71" spans="1:26" ht="12.75" hidden="1">
      <c r="A71" s="39" t="s">
        <v>104</v>
      </c>
      <c r="B71" s="19"/>
      <c r="C71" s="19"/>
      <c r="D71" s="20">
        <v>715698295</v>
      </c>
      <c r="E71" s="21">
        <v>715698295</v>
      </c>
      <c r="F71" s="21">
        <v>46664361</v>
      </c>
      <c r="G71" s="21">
        <v>54097432</v>
      </c>
      <c r="H71" s="21">
        <v>53401774</v>
      </c>
      <c r="I71" s="21">
        <v>154163567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154163567</v>
      </c>
      <c r="W71" s="21">
        <v>147327858</v>
      </c>
      <c r="X71" s="21"/>
      <c r="Y71" s="20"/>
      <c r="Z71" s="23">
        <v>715698295</v>
      </c>
    </row>
    <row r="72" spans="1:26" ht="12.75" hidden="1">
      <c r="A72" s="39" t="s">
        <v>105</v>
      </c>
      <c r="B72" s="19"/>
      <c r="C72" s="19"/>
      <c r="D72" s="20">
        <v>244712028</v>
      </c>
      <c r="E72" s="21">
        <v>244712028</v>
      </c>
      <c r="F72" s="21">
        <v>19739519</v>
      </c>
      <c r="G72" s="21">
        <v>20842894</v>
      </c>
      <c r="H72" s="21">
        <v>20659531</v>
      </c>
      <c r="I72" s="21">
        <v>61241944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61241944</v>
      </c>
      <c r="W72" s="21">
        <v>61178007</v>
      </c>
      <c r="X72" s="21"/>
      <c r="Y72" s="20"/>
      <c r="Z72" s="23">
        <v>244712028</v>
      </c>
    </row>
    <row r="73" spans="1:26" ht="12.75" hidden="1">
      <c r="A73" s="39" t="s">
        <v>106</v>
      </c>
      <c r="B73" s="19"/>
      <c r="C73" s="19"/>
      <c r="D73" s="20">
        <v>100096536</v>
      </c>
      <c r="E73" s="21">
        <v>100096536</v>
      </c>
      <c r="F73" s="21">
        <v>7631532</v>
      </c>
      <c r="G73" s="21">
        <v>7581801</v>
      </c>
      <c r="H73" s="21">
        <v>8084290</v>
      </c>
      <c r="I73" s="21">
        <v>23297623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23297623</v>
      </c>
      <c r="W73" s="21">
        <v>25024134</v>
      </c>
      <c r="X73" s="21"/>
      <c r="Y73" s="20"/>
      <c r="Z73" s="23">
        <v>100096536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24215</v>
      </c>
      <c r="G74" s="21">
        <v>27687</v>
      </c>
      <c r="H74" s="21">
        <v>54124</v>
      </c>
      <c r="I74" s="21">
        <v>106026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106026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187740673</v>
      </c>
      <c r="E75" s="30">
        <v>187740673</v>
      </c>
      <c r="F75" s="30">
        <v>19074449</v>
      </c>
      <c r="G75" s="30">
        <v>18717377</v>
      </c>
      <c r="H75" s="30">
        <v>18063727</v>
      </c>
      <c r="I75" s="30">
        <v>55855553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55855553</v>
      </c>
      <c r="W75" s="30">
        <v>46935168</v>
      </c>
      <c r="X75" s="30"/>
      <c r="Y75" s="29"/>
      <c r="Z75" s="31">
        <v>187740673</v>
      </c>
    </row>
    <row r="76" spans="1:26" ht="12.75" hidden="1">
      <c r="A76" s="42" t="s">
        <v>287</v>
      </c>
      <c r="B76" s="32">
        <v>3517245783</v>
      </c>
      <c r="C76" s="32"/>
      <c r="D76" s="33">
        <v>4212811371</v>
      </c>
      <c r="E76" s="34">
        <v>4212811371</v>
      </c>
      <c r="F76" s="34">
        <v>339832652</v>
      </c>
      <c r="G76" s="34">
        <v>379788468</v>
      </c>
      <c r="H76" s="34">
        <v>348527975</v>
      </c>
      <c r="I76" s="34">
        <v>1068149095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1068149095</v>
      </c>
      <c r="W76" s="34">
        <v>1023551573</v>
      </c>
      <c r="X76" s="34"/>
      <c r="Y76" s="33"/>
      <c r="Z76" s="35">
        <v>4212811371</v>
      </c>
    </row>
    <row r="77" spans="1:26" ht="12.75" hidden="1">
      <c r="A77" s="37" t="s">
        <v>31</v>
      </c>
      <c r="B77" s="19"/>
      <c r="C77" s="19"/>
      <c r="D77" s="20">
        <v>908271492</v>
      </c>
      <c r="E77" s="21">
        <v>908271492</v>
      </c>
      <c r="F77" s="21">
        <v>75576477</v>
      </c>
      <c r="G77" s="21">
        <v>64837374</v>
      </c>
      <c r="H77" s="21">
        <v>67323308</v>
      </c>
      <c r="I77" s="21">
        <v>207737159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207737159</v>
      </c>
      <c r="W77" s="21">
        <v>227067873</v>
      </c>
      <c r="X77" s="21"/>
      <c r="Y77" s="20"/>
      <c r="Z77" s="23">
        <v>908271492</v>
      </c>
    </row>
    <row r="78" spans="1:26" ht="12.75" hidden="1">
      <c r="A78" s="38" t="s">
        <v>32</v>
      </c>
      <c r="B78" s="19">
        <v>3329081138</v>
      </c>
      <c r="C78" s="19"/>
      <c r="D78" s="20">
        <v>3135667144</v>
      </c>
      <c r="E78" s="21">
        <v>3135667144</v>
      </c>
      <c r="F78" s="21">
        <v>259905867</v>
      </c>
      <c r="G78" s="21">
        <v>312674220</v>
      </c>
      <c r="H78" s="21">
        <v>277868807</v>
      </c>
      <c r="I78" s="21">
        <v>850448894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850448894</v>
      </c>
      <c r="W78" s="21">
        <v>753407522</v>
      </c>
      <c r="X78" s="21"/>
      <c r="Y78" s="20"/>
      <c r="Z78" s="23">
        <v>3135667144</v>
      </c>
    </row>
    <row r="79" spans="1:26" ht="12.75" hidden="1">
      <c r="A79" s="39" t="s">
        <v>103</v>
      </c>
      <c r="B79" s="19"/>
      <c r="C79" s="19"/>
      <c r="D79" s="20">
        <v>2177930433</v>
      </c>
      <c r="E79" s="21">
        <v>2177930433</v>
      </c>
      <c r="F79" s="21">
        <v>220129308</v>
      </c>
      <c r="G79" s="21">
        <v>268559203</v>
      </c>
      <c r="H79" s="21">
        <v>230706794</v>
      </c>
      <c r="I79" s="21">
        <v>719395305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719395305</v>
      </c>
      <c r="W79" s="21">
        <v>543867005</v>
      </c>
      <c r="X79" s="21"/>
      <c r="Y79" s="20"/>
      <c r="Z79" s="23">
        <v>2177930433</v>
      </c>
    </row>
    <row r="80" spans="1:26" ht="12.75" hidden="1">
      <c r="A80" s="39" t="s">
        <v>104</v>
      </c>
      <c r="B80" s="19"/>
      <c r="C80" s="19"/>
      <c r="D80" s="20">
        <v>645315163</v>
      </c>
      <c r="E80" s="21">
        <v>645315163</v>
      </c>
      <c r="F80" s="21">
        <v>21870993</v>
      </c>
      <c r="G80" s="21">
        <v>25058728</v>
      </c>
      <c r="H80" s="21">
        <v>27299987</v>
      </c>
      <c r="I80" s="21">
        <v>74229708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74229708</v>
      </c>
      <c r="W80" s="21">
        <v>131435130</v>
      </c>
      <c r="X80" s="21"/>
      <c r="Y80" s="20"/>
      <c r="Z80" s="23">
        <v>645315163</v>
      </c>
    </row>
    <row r="81" spans="1:26" ht="12.75" hidden="1">
      <c r="A81" s="39" t="s">
        <v>105</v>
      </c>
      <c r="B81" s="19"/>
      <c r="C81" s="19"/>
      <c r="D81" s="20">
        <v>222384864</v>
      </c>
      <c r="E81" s="21">
        <v>222384864</v>
      </c>
      <c r="F81" s="21">
        <v>13025849</v>
      </c>
      <c r="G81" s="21">
        <v>13670833</v>
      </c>
      <c r="H81" s="21">
        <v>14078528</v>
      </c>
      <c r="I81" s="21">
        <v>40775210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40775210</v>
      </c>
      <c r="W81" s="21">
        <v>55596216</v>
      </c>
      <c r="X81" s="21"/>
      <c r="Y81" s="20"/>
      <c r="Z81" s="23">
        <v>222384864</v>
      </c>
    </row>
    <row r="82" spans="1:26" ht="12.75" hidden="1">
      <c r="A82" s="39" t="s">
        <v>106</v>
      </c>
      <c r="B82" s="19"/>
      <c r="C82" s="19"/>
      <c r="D82" s="20">
        <v>90036684</v>
      </c>
      <c r="E82" s="21">
        <v>90036684</v>
      </c>
      <c r="F82" s="21">
        <v>4879717</v>
      </c>
      <c r="G82" s="21">
        <v>5385456</v>
      </c>
      <c r="H82" s="21">
        <v>5783498</v>
      </c>
      <c r="I82" s="21">
        <v>16048671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16048671</v>
      </c>
      <c r="W82" s="21">
        <v>22509171</v>
      </c>
      <c r="X82" s="21"/>
      <c r="Y82" s="20"/>
      <c r="Z82" s="23">
        <v>90036684</v>
      </c>
    </row>
    <row r="83" spans="1:26" ht="12.75" hidden="1">
      <c r="A83" s="39" t="s">
        <v>107</v>
      </c>
      <c r="B83" s="19">
        <v>3329081138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188164645</v>
      </c>
      <c r="C84" s="28"/>
      <c r="D84" s="29">
        <v>168872735</v>
      </c>
      <c r="E84" s="30">
        <v>168872735</v>
      </c>
      <c r="F84" s="30">
        <v>4350308</v>
      </c>
      <c r="G84" s="30">
        <v>2276874</v>
      </c>
      <c r="H84" s="30">
        <v>3335860</v>
      </c>
      <c r="I84" s="30">
        <v>9963042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9963042</v>
      </c>
      <c r="W84" s="30">
        <v>43076178</v>
      </c>
      <c r="X84" s="30"/>
      <c r="Y84" s="29"/>
      <c r="Z84" s="31">
        <v>168872735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311104511</v>
      </c>
      <c r="D5" s="357">
        <f t="shared" si="0"/>
        <v>0</v>
      </c>
      <c r="E5" s="356">
        <f t="shared" si="0"/>
        <v>182199145</v>
      </c>
      <c r="F5" s="358">
        <f t="shared" si="0"/>
        <v>182199145</v>
      </c>
      <c r="G5" s="358">
        <f t="shared" si="0"/>
        <v>11231</v>
      </c>
      <c r="H5" s="356">
        <f t="shared" si="0"/>
        <v>17363978</v>
      </c>
      <c r="I5" s="356">
        <f t="shared" si="0"/>
        <v>8134288</v>
      </c>
      <c r="J5" s="358">
        <f t="shared" si="0"/>
        <v>25509497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25509497</v>
      </c>
      <c r="X5" s="356">
        <f t="shared" si="0"/>
        <v>45549786</v>
      </c>
      <c r="Y5" s="358">
        <f t="shared" si="0"/>
        <v>-20040289</v>
      </c>
      <c r="Z5" s="359">
        <f>+IF(X5&lt;&gt;0,+(Y5/X5)*100,0)</f>
        <v>-43.996450389470546</v>
      </c>
      <c r="AA5" s="360">
        <f>+AA6+AA8+AA11+AA13+AA15</f>
        <v>182199145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49777284</v>
      </c>
      <c r="F6" s="59">
        <f t="shared" si="1"/>
        <v>49777284</v>
      </c>
      <c r="G6" s="59">
        <f t="shared" si="1"/>
        <v>-2896</v>
      </c>
      <c r="H6" s="60">
        <f t="shared" si="1"/>
        <v>970080</v>
      </c>
      <c r="I6" s="60">
        <f t="shared" si="1"/>
        <v>4963804</v>
      </c>
      <c r="J6" s="59">
        <f t="shared" si="1"/>
        <v>5930988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5930988</v>
      </c>
      <c r="X6" s="60">
        <f t="shared" si="1"/>
        <v>12444321</v>
      </c>
      <c r="Y6" s="59">
        <f t="shared" si="1"/>
        <v>-6513333</v>
      </c>
      <c r="Z6" s="61">
        <f>+IF(X6&lt;&gt;0,+(Y6/X6)*100,0)</f>
        <v>-52.3398022278596</v>
      </c>
      <c r="AA6" s="62">
        <f t="shared" si="1"/>
        <v>49777284</v>
      </c>
    </row>
    <row r="7" spans="1:27" ht="12.75">
      <c r="A7" s="291" t="s">
        <v>229</v>
      </c>
      <c r="B7" s="142"/>
      <c r="C7" s="60"/>
      <c r="D7" s="340"/>
      <c r="E7" s="60">
        <v>49777284</v>
      </c>
      <c r="F7" s="59">
        <v>49777284</v>
      </c>
      <c r="G7" s="59">
        <v>-2896</v>
      </c>
      <c r="H7" s="60">
        <v>970080</v>
      </c>
      <c r="I7" s="60">
        <v>4963804</v>
      </c>
      <c r="J7" s="59">
        <v>5930988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5930988</v>
      </c>
      <c r="X7" s="60">
        <v>12444321</v>
      </c>
      <c r="Y7" s="59">
        <v>-6513333</v>
      </c>
      <c r="Z7" s="61">
        <v>-52.34</v>
      </c>
      <c r="AA7" s="62">
        <v>49777284</v>
      </c>
    </row>
    <row r="8" spans="1:27" ht="12.75">
      <c r="A8" s="361" t="s">
        <v>206</v>
      </c>
      <c r="B8" s="142"/>
      <c r="C8" s="60">
        <f aca="true" t="shared" si="2" ref="C8:Y8">SUM(C9:C10)</f>
        <v>83393502</v>
      </c>
      <c r="D8" s="340">
        <f t="shared" si="2"/>
        <v>0</v>
      </c>
      <c r="E8" s="60">
        <f t="shared" si="2"/>
        <v>61317857</v>
      </c>
      <c r="F8" s="59">
        <f t="shared" si="2"/>
        <v>61317857</v>
      </c>
      <c r="G8" s="59">
        <f t="shared" si="2"/>
        <v>14127</v>
      </c>
      <c r="H8" s="60">
        <f t="shared" si="2"/>
        <v>276001</v>
      </c>
      <c r="I8" s="60">
        <f t="shared" si="2"/>
        <v>146923</v>
      </c>
      <c r="J8" s="59">
        <f t="shared" si="2"/>
        <v>437051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437051</v>
      </c>
      <c r="X8" s="60">
        <f t="shared" si="2"/>
        <v>15329464</v>
      </c>
      <c r="Y8" s="59">
        <f t="shared" si="2"/>
        <v>-14892413</v>
      </c>
      <c r="Z8" s="61">
        <f>+IF(X8&lt;&gt;0,+(Y8/X8)*100,0)</f>
        <v>-97.14894793451356</v>
      </c>
      <c r="AA8" s="62">
        <f>SUM(AA9:AA10)</f>
        <v>61317857</v>
      </c>
    </row>
    <row r="9" spans="1:27" ht="12.75">
      <c r="A9" s="291" t="s">
        <v>230</v>
      </c>
      <c r="B9" s="142"/>
      <c r="C9" s="60">
        <v>83393502</v>
      </c>
      <c r="D9" s="340"/>
      <c r="E9" s="60">
        <v>61317857</v>
      </c>
      <c r="F9" s="59">
        <v>61317857</v>
      </c>
      <c r="G9" s="59">
        <v>14127</v>
      </c>
      <c r="H9" s="60">
        <v>276001</v>
      </c>
      <c r="I9" s="60">
        <v>146923</v>
      </c>
      <c r="J9" s="59">
        <v>437051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437051</v>
      </c>
      <c r="X9" s="60">
        <v>15329464</v>
      </c>
      <c r="Y9" s="59">
        <v>-14892413</v>
      </c>
      <c r="Z9" s="61">
        <v>-97.15</v>
      </c>
      <c r="AA9" s="62">
        <v>61317857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42929109</v>
      </c>
      <c r="F11" s="364">
        <f t="shared" si="3"/>
        <v>42929109</v>
      </c>
      <c r="G11" s="364">
        <f t="shared" si="3"/>
        <v>0</v>
      </c>
      <c r="H11" s="362">
        <f t="shared" si="3"/>
        <v>12553628</v>
      </c>
      <c r="I11" s="362">
        <f t="shared" si="3"/>
        <v>2242103</v>
      </c>
      <c r="J11" s="364">
        <f t="shared" si="3"/>
        <v>14795731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14795731</v>
      </c>
      <c r="X11" s="362">
        <f t="shared" si="3"/>
        <v>10732277</v>
      </c>
      <c r="Y11" s="364">
        <f t="shared" si="3"/>
        <v>4063454</v>
      </c>
      <c r="Z11" s="365">
        <f>+IF(X11&lt;&gt;0,+(Y11/X11)*100,0)</f>
        <v>37.861993312323186</v>
      </c>
      <c r="AA11" s="366">
        <f t="shared" si="3"/>
        <v>42929109</v>
      </c>
    </row>
    <row r="12" spans="1:27" ht="12.75">
      <c r="A12" s="291" t="s">
        <v>232</v>
      </c>
      <c r="B12" s="136"/>
      <c r="C12" s="60"/>
      <c r="D12" s="340"/>
      <c r="E12" s="60">
        <v>42929109</v>
      </c>
      <c r="F12" s="59">
        <v>42929109</v>
      </c>
      <c r="G12" s="59"/>
      <c r="H12" s="60">
        <v>12553628</v>
      </c>
      <c r="I12" s="60">
        <v>2242103</v>
      </c>
      <c r="J12" s="59">
        <v>14795731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14795731</v>
      </c>
      <c r="X12" s="60">
        <v>10732277</v>
      </c>
      <c r="Y12" s="59">
        <v>4063454</v>
      </c>
      <c r="Z12" s="61">
        <v>37.86</v>
      </c>
      <c r="AA12" s="62">
        <v>42929109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28174895</v>
      </c>
      <c r="F13" s="342">
        <f t="shared" si="4"/>
        <v>28174895</v>
      </c>
      <c r="G13" s="342">
        <f t="shared" si="4"/>
        <v>0</v>
      </c>
      <c r="H13" s="275">
        <f t="shared" si="4"/>
        <v>3564269</v>
      </c>
      <c r="I13" s="275">
        <f t="shared" si="4"/>
        <v>781458</v>
      </c>
      <c r="J13" s="342">
        <f t="shared" si="4"/>
        <v>4345727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4345727</v>
      </c>
      <c r="X13" s="275">
        <f t="shared" si="4"/>
        <v>7043724</v>
      </c>
      <c r="Y13" s="342">
        <f t="shared" si="4"/>
        <v>-2697997</v>
      </c>
      <c r="Z13" s="335">
        <f>+IF(X13&lt;&gt;0,+(Y13/X13)*100,0)</f>
        <v>-38.30355931038752</v>
      </c>
      <c r="AA13" s="273">
        <f t="shared" si="4"/>
        <v>28174895</v>
      </c>
    </row>
    <row r="14" spans="1:27" ht="12.75">
      <c r="A14" s="291" t="s">
        <v>233</v>
      </c>
      <c r="B14" s="136"/>
      <c r="C14" s="60"/>
      <c r="D14" s="340"/>
      <c r="E14" s="60">
        <v>28174895</v>
      </c>
      <c r="F14" s="59">
        <v>28174895</v>
      </c>
      <c r="G14" s="59"/>
      <c r="H14" s="60">
        <v>3564269</v>
      </c>
      <c r="I14" s="60">
        <v>781458</v>
      </c>
      <c r="J14" s="59">
        <v>4345727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4345727</v>
      </c>
      <c r="X14" s="60">
        <v>7043724</v>
      </c>
      <c r="Y14" s="59">
        <v>-2697997</v>
      </c>
      <c r="Z14" s="61">
        <v>-38.3</v>
      </c>
      <c r="AA14" s="62">
        <v>28174895</v>
      </c>
    </row>
    <row r="15" spans="1:27" ht="12.75">
      <c r="A15" s="361" t="s">
        <v>209</v>
      </c>
      <c r="B15" s="136"/>
      <c r="C15" s="60">
        <f aca="true" t="shared" si="5" ref="C15:Y15">SUM(C16:C20)</f>
        <v>227711009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227711009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8509132</v>
      </c>
      <c r="D22" s="344">
        <f t="shared" si="6"/>
        <v>0</v>
      </c>
      <c r="E22" s="343">
        <f t="shared" si="6"/>
        <v>39021750</v>
      </c>
      <c r="F22" s="345">
        <f t="shared" si="6"/>
        <v>39021750</v>
      </c>
      <c r="G22" s="345">
        <f t="shared" si="6"/>
        <v>0</v>
      </c>
      <c r="H22" s="343">
        <f t="shared" si="6"/>
        <v>695459</v>
      </c>
      <c r="I22" s="343">
        <f t="shared" si="6"/>
        <v>2019980</v>
      </c>
      <c r="J22" s="345">
        <f t="shared" si="6"/>
        <v>2715439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2715439</v>
      </c>
      <c r="X22" s="343">
        <f t="shared" si="6"/>
        <v>9755438</v>
      </c>
      <c r="Y22" s="345">
        <f t="shared" si="6"/>
        <v>-7039999</v>
      </c>
      <c r="Z22" s="336">
        <f>+IF(X22&lt;&gt;0,+(Y22/X22)*100,0)</f>
        <v>-72.16486845593197</v>
      </c>
      <c r="AA22" s="350">
        <f>SUM(AA23:AA32)</f>
        <v>39021750</v>
      </c>
    </row>
    <row r="23" spans="1:27" ht="12.75">
      <c r="A23" s="361" t="s">
        <v>237</v>
      </c>
      <c r="B23" s="142"/>
      <c r="C23" s="60"/>
      <c r="D23" s="340"/>
      <c r="E23" s="60">
        <v>31616459</v>
      </c>
      <c r="F23" s="59">
        <v>31616459</v>
      </c>
      <c r="G23" s="59"/>
      <c r="H23" s="60">
        <v>695459</v>
      </c>
      <c r="I23" s="60">
        <v>2019980</v>
      </c>
      <c r="J23" s="59">
        <v>2715439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2715439</v>
      </c>
      <c r="X23" s="60">
        <v>7904115</v>
      </c>
      <c r="Y23" s="59">
        <v>-5188676</v>
      </c>
      <c r="Z23" s="61">
        <v>-65.65</v>
      </c>
      <c r="AA23" s="62">
        <v>31616459</v>
      </c>
    </row>
    <row r="24" spans="1:27" ht="12.75">
      <c r="A24" s="361" t="s">
        <v>238</v>
      </c>
      <c r="B24" s="142"/>
      <c r="C24" s="60"/>
      <c r="D24" s="340"/>
      <c r="E24" s="60">
        <v>5000</v>
      </c>
      <c r="F24" s="59">
        <v>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</v>
      </c>
      <c r="Y24" s="59">
        <v>-1250</v>
      </c>
      <c r="Z24" s="61">
        <v>-100</v>
      </c>
      <c r="AA24" s="62">
        <v>5000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1317216</v>
      </c>
      <c r="F27" s="59">
        <v>1317216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329304</v>
      </c>
      <c r="Y27" s="59">
        <v>-329304</v>
      </c>
      <c r="Z27" s="61">
        <v>-100</v>
      </c>
      <c r="AA27" s="62">
        <v>1317216</v>
      </c>
    </row>
    <row r="28" spans="1:27" ht="12.75">
      <c r="A28" s="361" t="s">
        <v>242</v>
      </c>
      <c r="B28" s="147"/>
      <c r="C28" s="275"/>
      <c r="D28" s="341"/>
      <c r="E28" s="275">
        <v>6083075</v>
      </c>
      <c r="F28" s="342">
        <v>6083075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1520769</v>
      </c>
      <c r="Y28" s="342">
        <v>-1520769</v>
      </c>
      <c r="Z28" s="335">
        <v>-100</v>
      </c>
      <c r="AA28" s="273">
        <v>6083075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8509132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213764823</v>
      </c>
      <c r="D40" s="344">
        <f t="shared" si="9"/>
        <v>0</v>
      </c>
      <c r="E40" s="343">
        <f t="shared" si="9"/>
        <v>152548789</v>
      </c>
      <c r="F40" s="345">
        <f t="shared" si="9"/>
        <v>152548789</v>
      </c>
      <c r="G40" s="345">
        <f t="shared" si="9"/>
        <v>1931161</v>
      </c>
      <c r="H40" s="343">
        <f t="shared" si="9"/>
        <v>6537068</v>
      </c>
      <c r="I40" s="343">
        <f t="shared" si="9"/>
        <v>15063279</v>
      </c>
      <c r="J40" s="345">
        <f t="shared" si="9"/>
        <v>23531508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23531508</v>
      </c>
      <c r="X40" s="343">
        <f t="shared" si="9"/>
        <v>38137198</v>
      </c>
      <c r="Y40" s="345">
        <f t="shared" si="9"/>
        <v>-14605690</v>
      </c>
      <c r="Z40" s="336">
        <f>+IF(X40&lt;&gt;0,+(Y40/X40)*100,0)</f>
        <v>-38.29775328538819</v>
      </c>
      <c r="AA40" s="350">
        <f>SUM(AA41:AA49)</f>
        <v>152548789</v>
      </c>
    </row>
    <row r="41" spans="1:27" ht="12.75">
      <c r="A41" s="361" t="s">
        <v>248</v>
      </c>
      <c r="B41" s="142"/>
      <c r="C41" s="362"/>
      <c r="D41" s="363"/>
      <c r="E41" s="362">
        <v>27940874</v>
      </c>
      <c r="F41" s="364">
        <v>27940874</v>
      </c>
      <c r="G41" s="364">
        <v>4767</v>
      </c>
      <c r="H41" s="362">
        <v>182606</v>
      </c>
      <c r="I41" s="362">
        <v>897376</v>
      </c>
      <c r="J41" s="364">
        <v>1084749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1084749</v>
      </c>
      <c r="X41" s="362">
        <v>6985219</v>
      </c>
      <c r="Y41" s="364">
        <v>-5900470</v>
      </c>
      <c r="Z41" s="365">
        <v>-84.47</v>
      </c>
      <c r="AA41" s="366">
        <v>27940874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67193019</v>
      </c>
      <c r="F43" s="370">
        <v>67193019</v>
      </c>
      <c r="G43" s="370">
        <v>1913984</v>
      </c>
      <c r="H43" s="305">
        <v>5594422</v>
      </c>
      <c r="I43" s="305">
        <v>6685666</v>
      </c>
      <c r="J43" s="370">
        <v>14194072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14194072</v>
      </c>
      <c r="X43" s="305">
        <v>16798255</v>
      </c>
      <c r="Y43" s="370">
        <v>-2604183</v>
      </c>
      <c r="Z43" s="371">
        <v>-15.5</v>
      </c>
      <c r="AA43" s="303">
        <v>67193019</v>
      </c>
    </row>
    <row r="44" spans="1:27" ht="12.75">
      <c r="A44" s="361" t="s">
        <v>251</v>
      </c>
      <c r="B44" s="136"/>
      <c r="C44" s="60"/>
      <c r="D44" s="368"/>
      <c r="E44" s="54">
        <v>8503429</v>
      </c>
      <c r="F44" s="53">
        <v>8503429</v>
      </c>
      <c r="G44" s="53"/>
      <c r="H44" s="54">
        <v>8217</v>
      </c>
      <c r="I44" s="54">
        <v>10092</v>
      </c>
      <c r="J44" s="53">
        <v>18309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18309</v>
      </c>
      <c r="X44" s="54">
        <v>2125857</v>
      </c>
      <c r="Y44" s="53">
        <v>-2107548</v>
      </c>
      <c r="Z44" s="94">
        <v>-99.14</v>
      </c>
      <c r="AA44" s="95">
        <v>8503429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48842867</v>
      </c>
      <c r="F47" s="53">
        <v>48842867</v>
      </c>
      <c r="G47" s="53">
        <v>12410</v>
      </c>
      <c r="H47" s="54">
        <v>751823</v>
      </c>
      <c r="I47" s="54">
        <v>7468340</v>
      </c>
      <c r="J47" s="53">
        <v>8232573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8232573</v>
      </c>
      <c r="X47" s="54">
        <v>12210717</v>
      </c>
      <c r="Y47" s="53">
        <v>-3978144</v>
      </c>
      <c r="Z47" s="94">
        <v>-32.58</v>
      </c>
      <c r="AA47" s="95">
        <v>48842867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213764823</v>
      </c>
      <c r="D49" s="368"/>
      <c r="E49" s="54">
        <v>68600</v>
      </c>
      <c r="F49" s="53">
        <v>68600</v>
      </c>
      <c r="G49" s="53"/>
      <c r="H49" s="54"/>
      <c r="I49" s="54">
        <v>1805</v>
      </c>
      <c r="J49" s="53">
        <v>1805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1805</v>
      </c>
      <c r="X49" s="54">
        <v>17150</v>
      </c>
      <c r="Y49" s="53">
        <v>-15345</v>
      </c>
      <c r="Z49" s="94">
        <v>-89.48</v>
      </c>
      <c r="AA49" s="95">
        <v>68600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533378466</v>
      </c>
      <c r="D60" s="346">
        <f t="shared" si="14"/>
        <v>0</v>
      </c>
      <c r="E60" s="219">
        <f t="shared" si="14"/>
        <v>373769684</v>
      </c>
      <c r="F60" s="264">
        <f t="shared" si="14"/>
        <v>373769684</v>
      </c>
      <c r="G60" s="264">
        <f t="shared" si="14"/>
        <v>1942392</v>
      </c>
      <c r="H60" s="219">
        <f t="shared" si="14"/>
        <v>24596505</v>
      </c>
      <c r="I60" s="219">
        <f t="shared" si="14"/>
        <v>25217547</v>
      </c>
      <c r="J60" s="264">
        <f t="shared" si="14"/>
        <v>51756444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51756444</v>
      </c>
      <c r="X60" s="219">
        <f t="shared" si="14"/>
        <v>93442422</v>
      </c>
      <c r="Y60" s="264">
        <f t="shared" si="14"/>
        <v>-41685978</v>
      </c>
      <c r="Z60" s="337">
        <f>+IF(X60&lt;&gt;0,+(Y60/X60)*100,0)</f>
        <v>-44.611405727475685</v>
      </c>
      <c r="AA60" s="232">
        <f>+AA57+AA54+AA51+AA40+AA37+AA34+AA22+AA5</f>
        <v>373769684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3205026121</v>
      </c>
      <c r="F5" s="100">
        <f t="shared" si="0"/>
        <v>3205026121</v>
      </c>
      <c r="G5" s="100">
        <f t="shared" si="0"/>
        <v>143271795</v>
      </c>
      <c r="H5" s="100">
        <f t="shared" si="0"/>
        <v>361943936</v>
      </c>
      <c r="I5" s="100">
        <f t="shared" si="0"/>
        <v>129940146</v>
      </c>
      <c r="J5" s="100">
        <f t="shared" si="0"/>
        <v>635155877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635155877</v>
      </c>
      <c r="X5" s="100">
        <f t="shared" si="0"/>
        <v>802196787</v>
      </c>
      <c r="Y5" s="100">
        <f t="shared" si="0"/>
        <v>-167040910</v>
      </c>
      <c r="Z5" s="137">
        <f>+IF(X5&lt;&gt;0,+(Y5/X5)*100,0)</f>
        <v>-20.822934310755347</v>
      </c>
      <c r="AA5" s="153">
        <f>SUM(AA6:AA8)</f>
        <v>3205026121</v>
      </c>
    </row>
    <row r="6" spans="1:27" ht="12.75">
      <c r="A6" s="138" t="s">
        <v>75</v>
      </c>
      <c r="B6" s="136"/>
      <c r="C6" s="155"/>
      <c r="D6" s="155"/>
      <c r="E6" s="156">
        <v>2821260</v>
      </c>
      <c r="F6" s="60">
        <v>2821260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705315</v>
      </c>
      <c r="Y6" s="60">
        <v>-705315</v>
      </c>
      <c r="Z6" s="140">
        <v>-100</v>
      </c>
      <c r="AA6" s="155">
        <v>2821260</v>
      </c>
    </row>
    <row r="7" spans="1:27" ht="12.75">
      <c r="A7" s="138" t="s">
        <v>76</v>
      </c>
      <c r="B7" s="136"/>
      <c r="C7" s="157"/>
      <c r="D7" s="157"/>
      <c r="E7" s="158">
        <v>3150040685</v>
      </c>
      <c r="F7" s="159">
        <v>3150040685</v>
      </c>
      <c r="G7" s="159">
        <v>142536891</v>
      </c>
      <c r="H7" s="159">
        <v>360686733</v>
      </c>
      <c r="I7" s="159">
        <v>127552779</v>
      </c>
      <c r="J7" s="159">
        <v>630776403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630776403</v>
      </c>
      <c r="X7" s="159">
        <v>788369571</v>
      </c>
      <c r="Y7" s="159">
        <v>-157593168</v>
      </c>
      <c r="Z7" s="141">
        <v>-19.99</v>
      </c>
      <c r="AA7" s="157">
        <v>3150040685</v>
      </c>
    </row>
    <row r="8" spans="1:27" ht="12.75">
      <c r="A8" s="138" t="s">
        <v>77</v>
      </c>
      <c r="B8" s="136"/>
      <c r="C8" s="155"/>
      <c r="D8" s="155"/>
      <c r="E8" s="156">
        <v>52164176</v>
      </c>
      <c r="F8" s="60">
        <v>52164176</v>
      </c>
      <c r="G8" s="60">
        <v>734904</v>
      </c>
      <c r="H8" s="60">
        <v>1257203</v>
      </c>
      <c r="I8" s="60">
        <v>2387367</v>
      </c>
      <c r="J8" s="60">
        <v>4379474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4379474</v>
      </c>
      <c r="X8" s="60">
        <v>13121901</v>
      </c>
      <c r="Y8" s="60">
        <v>-8742427</v>
      </c>
      <c r="Z8" s="140">
        <v>-66.62</v>
      </c>
      <c r="AA8" s="155">
        <v>52164176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244241717</v>
      </c>
      <c r="F9" s="100">
        <f t="shared" si="1"/>
        <v>244241717</v>
      </c>
      <c r="G9" s="100">
        <f t="shared" si="1"/>
        <v>1783259</v>
      </c>
      <c r="H9" s="100">
        <f t="shared" si="1"/>
        <v>1829217</v>
      </c>
      <c r="I9" s="100">
        <f t="shared" si="1"/>
        <v>1888520</v>
      </c>
      <c r="J9" s="100">
        <f t="shared" si="1"/>
        <v>5500996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5500996</v>
      </c>
      <c r="X9" s="100">
        <f t="shared" si="1"/>
        <v>61003062</v>
      </c>
      <c r="Y9" s="100">
        <f t="shared" si="1"/>
        <v>-55502066</v>
      </c>
      <c r="Z9" s="137">
        <f>+IF(X9&lt;&gt;0,+(Y9/X9)*100,0)</f>
        <v>-90.98242642311955</v>
      </c>
      <c r="AA9" s="153">
        <f>SUM(AA10:AA14)</f>
        <v>244241717</v>
      </c>
    </row>
    <row r="10" spans="1:27" ht="12.75">
      <c r="A10" s="138" t="s">
        <v>79</v>
      </c>
      <c r="B10" s="136"/>
      <c r="C10" s="155"/>
      <c r="D10" s="155"/>
      <c r="E10" s="156">
        <v>8818586</v>
      </c>
      <c r="F10" s="60">
        <v>8818586</v>
      </c>
      <c r="G10" s="60">
        <v>385759</v>
      </c>
      <c r="H10" s="60">
        <v>391410</v>
      </c>
      <c r="I10" s="60">
        <v>513792</v>
      </c>
      <c r="J10" s="60">
        <v>1290961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1290961</v>
      </c>
      <c r="X10" s="60">
        <v>2141280</v>
      </c>
      <c r="Y10" s="60">
        <v>-850319</v>
      </c>
      <c r="Z10" s="140">
        <v>-39.71</v>
      </c>
      <c r="AA10" s="155">
        <v>8818586</v>
      </c>
    </row>
    <row r="11" spans="1:27" ht="12.75">
      <c r="A11" s="138" t="s">
        <v>80</v>
      </c>
      <c r="B11" s="136"/>
      <c r="C11" s="155"/>
      <c r="D11" s="155"/>
      <c r="E11" s="156">
        <v>2404688</v>
      </c>
      <c r="F11" s="60">
        <v>2404688</v>
      </c>
      <c r="G11" s="60">
        <v>84512</v>
      </c>
      <c r="H11" s="60">
        <v>118858</v>
      </c>
      <c r="I11" s="60">
        <v>108901</v>
      </c>
      <c r="J11" s="60">
        <v>312271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312271</v>
      </c>
      <c r="X11" s="60">
        <v>601173</v>
      </c>
      <c r="Y11" s="60">
        <v>-288902</v>
      </c>
      <c r="Z11" s="140">
        <v>-48.06</v>
      </c>
      <c r="AA11" s="155">
        <v>2404688</v>
      </c>
    </row>
    <row r="12" spans="1:27" ht="12.75">
      <c r="A12" s="138" t="s">
        <v>81</v>
      </c>
      <c r="B12" s="136"/>
      <c r="C12" s="155"/>
      <c r="D12" s="155"/>
      <c r="E12" s="156">
        <v>98130471</v>
      </c>
      <c r="F12" s="60">
        <v>98130471</v>
      </c>
      <c r="G12" s="60">
        <v>687909</v>
      </c>
      <c r="H12" s="60">
        <v>679015</v>
      </c>
      <c r="I12" s="60">
        <v>585726</v>
      </c>
      <c r="J12" s="60">
        <v>1952650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1952650</v>
      </c>
      <c r="X12" s="60">
        <v>24538617</v>
      </c>
      <c r="Y12" s="60">
        <v>-22585967</v>
      </c>
      <c r="Z12" s="140">
        <v>-92.04</v>
      </c>
      <c r="AA12" s="155">
        <v>98130471</v>
      </c>
    </row>
    <row r="13" spans="1:27" ht="12.75">
      <c r="A13" s="138" t="s">
        <v>82</v>
      </c>
      <c r="B13" s="136"/>
      <c r="C13" s="155"/>
      <c r="D13" s="155"/>
      <c r="E13" s="156">
        <v>134876848</v>
      </c>
      <c r="F13" s="60">
        <v>134876848</v>
      </c>
      <c r="G13" s="60">
        <v>625079</v>
      </c>
      <c r="H13" s="60">
        <v>639934</v>
      </c>
      <c r="I13" s="60">
        <v>680101</v>
      </c>
      <c r="J13" s="60">
        <v>1945114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1945114</v>
      </c>
      <c r="X13" s="60">
        <v>33719211</v>
      </c>
      <c r="Y13" s="60">
        <v>-31774097</v>
      </c>
      <c r="Z13" s="140">
        <v>-94.23</v>
      </c>
      <c r="AA13" s="155">
        <v>134876848</v>
      </c>
    </row>
    <row r="14" spans="1:27" ht="12.75">
      <c r="A14" s="138" t="s">
        <v>83</v>
      </c>
      <c r="B14" s="136"/>
      <c r="C14" s="157"/>
      <c r="D14" s="157"/>
      <c r="E14" s="158">
        <v>11124</v>
      </c>
      <c r="F14" s="159">
        <v>11124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2781</v>
      </c>
      <c r="Y14" s="159">
        <v>-2781</v>
      </c>
      <c r="Z14" s="141">
        <v>-100</v>
      </c>
      <c r="AA14" s="157">
        <v>11124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13662890</v>
      </c>
      <c r="F15" s="100">
        <f t="shared" si="2"/>
        <v>13662890</v>
      </c>
      <c r="G15" s="100">
        <f t="shared" si="2"/>
        <v>769927</v>
      </c>
      <c r="H15" s="100">
        <f t="shared" si="2"/>
        <v>568804</v>
      </c>
      <c r="I15" s="100">
        <f t="shared" si="2"/>
        <v>787622</v>
      </c>
      <c r="J15" s="100">
        <f t="shared" si="2"/>
        <v>2126353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2126353</v>
      </c>
      <c r="X15" s="100">
        <f t="shared" si="2"/>
        <v>3415722</v>
      </c>
      <c r="Y15" s="100">
        <f t="shared" si="2"/>
        <v>-1289369</v>
      </c>
      <c r="Z15" s="137">
        <f>+IF(X15&lt;&gt;0,+(Y15/X15)*100,0)</f>
        <v>-37.7480661482404</v>
      </c>
      <c r="AA15" s="153">
        <f>SUM(AA16:AA18)</f>
        <v>13662890</v>
      </c>
    </row>
    <row r="16" spans="1:27" ht="12.75">
      <c r="A16" s="138" t="s">
        <v>85</v>
      </c>
      <c r="B16" s="136"/>
      <c r="C16" s="155"/>
      <c r="D16" s="155"/>
      <c r="E16" s="156">
        <v>11706660</v>
      </c>
      <c r="F16" s="60">
        <v>11706660</v>
      </c>
      <c r="G16" s="60">
        <v>667232</v>
      </c>
      <c r="H16" s="60">
        <v>484594</v>
      </c>
      <c r="I16" s="60">
        <v>728695</v>
      </c>
      <c r="J16" s="60">
        <v>1880521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1880521</v>
      </c>
      <c r="X16" s="60">
        <v>2926665</v>
      </c>
      <c r="Y16" s="60">
        <v>-1046144</v>
      </c>
      <c r="Z16" s="140">
        <v>-35.75</v>
      </c>
      <c r="AA16" s="155">
        <v>11706660</v>
      </c>
    </row>
    <row r="17" spans="1:27" ht="12.75">
      <c r="A17" s="138" t="s">
        <v>86</v>
      </c>
      <c r="B17" s="136"/>
      <c r="C17" s="155"/>
      <c r="D17" s="155"/>
      <c r="E17" s="156">
        <v>1710024</v>
      </c>
      <c r="F17" s="60">
        <v>1710024</v>
      </c>
      <c r="G17" s="60">
        <v>87296</v>
      </c>
      <c r="H17" s="60">
        <v>49519</v>
      </c>
      <c r="I17" s="60">
        <v>34948</v>
      </c>
      <c r="J17" s="60">
        <v>171763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171763</v>
      </c>
      <c r="X17" s="60">
        <v>427506</v>
      </c>
      <c r="Y17" s="60">
        <v>-255743</v>
      </c>
      <c r="Z17" s="140">
        <v>-59.82</v>
      </c>
      <c r="AA17" s="155">
        <v>1710024</v>
      </c>
    </row>
    <row r="18" spans="1:27" ht="12.75">
      <c r="A18" s="138" t="s">
        <v>87</v>
      </c>
      <c r="B18" s="136"/>
      <c r="C18" s="155"/>
      <c r="D18" s="155"/>
      <c r="E18" s="156">
        <v>246206</v>
      </c>
      <c r="F18" s="60">
        <v>246206</v>
      </c>
      <c r="G18" s="60">
        <v>15399</v>
      </c>
      <c r="H18" s="60">
        <v>34691</v>
      </c>
      <c r="I18" s="60">
        <v>23979</v>
      </c>
      <c r="J18" s="60">
        <v>74069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74069</v>
      </c>
      <c r="X18" s="60">
        <v>61551</v>
      </c>
      <c r="Y18" s="60">
        <v>12518</v>
      </c>
      <c r="Z18" s="140">
        <v>20.34</v>
      </c>
      <c r="AA18" s="155">
        <v>246206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4105094336</v>
      </c>
      <c r="F19" s="100">
        <f t="shared" si="3"/>
        <v>4105094336</v>
      </c>
      <c r="G19" s="100">
        <f t="shared" si="3"/>
        <v>406922105</v>
      </c>
      <c r="H19" s="100">
        <f t="shared" si="3"/>
        <v>433981689</v>
      </c>
      <c r="I19" s="100">
        <f t="shared" si="3"/>
        <v>317832452</v>
      </c>
      <c r="J19" s="100">
        <f t="shared" si="3"/>
        <v>1158736246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1158736246</v>
      </c>
      <c r="X19" s="100">
        <f t="shared" si="3"/>
        <v>1025068417</v>
      </c>
      <c r="Y19" s="100">
        <f t="shared" si="3"/>
        <v>133667829</v>
      </c>
      <c r="Z19" s="137">
        <f>+IF(X19&lt;&gt;0,+(Y19/X19)*100,0)</f>
        <v>13.039893414255879</v>
      </c>
      <c r="AA19" s="153">
        <f>SUM(AA20:AA23)</f>
        <v>4105094336</v>
      </c>
    </row>
    <row r="20" spans="1:27" ht="12.75">
      <c r="A20" s="138" t="s">
        <v>89</v>
      </c>
      <c r="B20" s="136"/>
      <c r="C20" s="155"/>
      <c r="D20" s="155"/>
      <c r="E20" s="156">
        <v>2560688820</v>
      </c>
      <c r="F20" s="60">
        <v>2560688820</v>
      </c>
      <c r="G20" s="60">
        <v>257617705</v>
      </c>
      <c r="H20" s="60">
        <v>230640384</v>
      </c>
      <c r="I20" s="60">
        <v>235686857</v>
      </c>
      <c r="J20" s="60">
        <v>723944946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723944946</v>
      </c>
      <c r="X20" s="60">
        <v>648755809</v>
      </c>
      <c r="Y20" s="60">
        <v>75189137</v>
      </c>
      <c r="Z20" s="140">
        <v>11.59</v>
      </c>
      <c r="AA20" s="155">
        <v>2560688820</v>
      </c>
    </row>
    <row r="21" spans="1:27" ht="12.75">
      <c r="A21" s="138" t="s">
        <v>90</v>
      </c>
      <c r="B21" s="136"/>
      <c r="C21" s="155"/>
      <c r="D21" s="155"/>
      <c r="E21" s="156">
        <v>930018467</v>
      </c>
      <c r="F21" s="60">
        <v>930018467</v>
      </c>
      <c r="G21" s="60">
        <v>80080915</v>
      </c>
      <c r="H21" s="60">
        <v>107663884</v>
      </c>
      <c r="I21" s="60">
        <v>53401774</v>
      </c>
      <c r="J21" s="60">
        <v>241146573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241146573</v>
      </c>
      <c r="X21" s="60">
        <v>222715845</v>
      </c>
      <c r="Y21" s="60">
        <v>18430728</v>
      </c>
      <c r="Z21" s="140">
        <v>8.28</v>
      </c>
      <c r="AA21" s="155">
        <v>930018467</v>
      </c>
    </row>
    <row r="22" spans="1:27" ht="12.75">
      <c r="A22" s="138" t="s">
        <v>91</v>
      </c>
      <c r="B22" s="136"/>
      <c r="C22" s="157"/>
      <c r="D22" s="157"/>
      <c r="E22" s="158">
        <v>339875115</v>
      </c>
      <c r="F22" s="159">
        <v>339875115</v>
      </c>
      <c r="G22" s="159">
        <v>34390362</v>
      </c>
      <c r="H22" s="159">
        <v>44491701</v>
      </c>
      <c r="I22" s="159">
        <v>20659531</v>
      </c>
      <c r="J22" s="159">
        <v>99541594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99541594</v>
      </c>
      <c r="X22" s="159">
        <v>84968778</v>
      </c>
      <c r="Y22" s="159">
        <v>14572816</v>
      </c>
      <c r="Z22" s="141">
        <v>17.15</v>
      </c>
      <c r="AA22" s="157">
        <v>339875115</v>
      </c>
    </row>
    <row r="23" spans="1:27" ht="12.75">
      <c r="A23" s="138" t="s">
        <v>92</v>
      </c>
      <c r="B23" s="136"/>
      <c r="C23" s="155"/>
      <c r="D23" s="155"/>
      <c r="E23" s="156">
        <v>274511934</v>
      </c>
      <c r="F23" s="60">
        <v>274511934</v>
      </c>
      <c r="G23" s="60">
        <v>34833123</v>
      </c>
      <c r="H23" s="60">
        <v>51185720</v>
      </c>
      <c r="I23" s="60">
        <v>8084290</v>
      </c>
      <c r="J23" s="60">
        <v>94103133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94103133</v>
      </c>
      <c r="X23" s="60">
        <v>68627985</v>
      </c>
      <c r="Y23" s="60">
        <v>25475148</v>
      </c>
      <c r="Z23" s="140">
        <v>37.12</v>
      </c>
      <c r="AA23" s="155">
        <v>274511934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24129170</v>
      </c>
      <c r="F24" s="100">
        <v>24129170</v>
      </c>
      <c r="G24" s="100">
        <v>1832456</v>
      </c>
      <c r="H24" s="100">
        <v>1864117</v>
      </c>
      <c r="I24" s="100">
        <v>1965323</v>
      </c>
      <c r="J24" s="100">
        <v>5661896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5661896</v>
      </c>
      <c r="X24" s="100">
        <v>6156822</v>
      </c>
      <c r="Y24" s="100">
        <v>-494926</v>
      </c>
      <c r="Z24" s="137">
        <v>-8.04</v>
      </c>
      <c r="AA24" s="153">
        <v>24129170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7592154234</v>
      </c>
      <c r="F25" s="73">
        <f t="shared" si="4"/>
        <v>7592154234</v>
      </c>
      <c r="G25" s="73">
        <f t="shared" si="4"/>
        <v>554579542</v>
      </c>
      <c r="H25" s="73">
        <f t="shared" si="4"/>
        <v>800187763</v>
      </c>
      <c r="I25" s="73">
        <f t="shared" si="4"/>
        <v>452414063</v>
      </c>
      <c r="J25" s="73">
        <f t="shared" si="4"/>
        <v>1807181368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1807181368</v>
      </c>
      <c r="X25" s="73">
        <f t="shared" si="4"/>
        <v>1897840810</v>
      </c>
      <c r="Y25" s="73">
        <f t="shared" si="4"/>
        <v>-90659442</v>
      </c>
      <c r="Z25" s="170">
        <f>+IF(X25&lt;&gt;0,+(Y25/X25)*100,0)</f>
        <v>-4.776978212413927</v>
      </c>
      <c r="AA25" s="168">
        <f>+AA5+AA9+AA15+AA19+AA24</f>
        <v>7592154234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1508710931</v>
      </c>
      <c r="F28" s="100">
        <f t="shared" si="5"/>
        <v>1508710931</v>
      </c>
      <c r="G28" s="100">
        <f t="shared" si="5"/>
        <v>61966645</v>
      </c>
      <c r="H28" s="100">
        <f t="shared" si="5"/>
        <v>92548124</v>
      </c>
      <c r="I28" s="100">
        <f t="shared" si="5"/>
        <v>126445405</v>
      </c>
      <c r="J28" s="100">
        <f t="shared" si="5"/>
        <v>280960174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280960174</v>
      </c>
      <c r="X28" s="100">
        <f t="shared" si="5"/>
        <v>361616598</v>
      </c>
      <c r="Y28" s="100">
        <f t="shared" si="5"/>
        <v>-80656424</v>
      </c>
      <c r="Z28" s="137">
        <f>+IF(X28&lt;&gt;0,+(Y28/X28)*100,0)</f>
        <v>-22.304403184502057</v>
      </c>
      <c r="AA28" s="153">
        <f>SUM(AA29:AA31)</f>
        <v>1508710931</v>
      </c>
    </row>
    <row r="29" spans="1:27" ht="12.75">
      <c r="A29" s="138" t="s">
        <v>75</v>
      </c>
      <c r="B29" s="136"/>
      <c r="C29" s="155"/>
      <c r="D29" s="155"/>
      <c r="E29" s="156">
        <v>389604914</v>
      </c>
      <c r="F29" s="60">
        <v>389604914</v>
      </c>
      <c r="G29" s="60">
        <v>17987925</v>
      </c>
      <c r="H29" s="60">
        <v>24690742</v>
      </c>
      <c r="I29" s="60">
        <v>35394945</v>
      </c>
      <c r="J29" s="60">
        <v>78073612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78073612</v>
      </c>
      <c r="X29" s="60">
        <v>106008600</v>
      </c>
      <c r="Y29" s="60">
        <v>-27934988</v>
      </c>
      <c r="Z29" s="140">
        <v>-26.35</v>
      </c>
      <c r="AA29" s="155">
        <v>389604914</v>
      </c>
    </row>
    <row r="30" spans="1:27" ht="12.75">
      <c r="A30" s="138" t="s">
        <v>76</v>
      </c>
      <c r="B30" s="136"/>
      <c r="C30" s="157"/>
      <c r="D30" s="157"/>
      <c r="E30" s="158">
        <v>719322023</v>
      </c>
      <c r="F30" s="159">
        <v>719322023</v>
      </c>
      <c r="G30" s="159">
        <v>24955589</v>
      </c>
      <c r="H30" s="159">
        <v>38603569</v>
      </c>
      <c r="I30" s="159">
        <v>41317570</v>
      </c>
      <c r="J30" s="159">
        <v>104876728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104876728</v>
      </c>
      <c r="X30" s="159">
        <v>155616711</v>
      </c>
      <c r="Y30" s="159">
        <v>-50739983</v>
      </c>
      <c r="Z30" s="141">
        <v>-32.61</v>
      </c>
      <c r="AA30" s="157">
        <v>719322023</v>
      </c>
    </row>
    <row r="31" spans="1:27" ht="12.75">
      <c r="A31" s="138" t="s">
        <v>77</v>
      </c>
      <c r="B31" s="136"/>
      <c r="C31" s="155"/>
      <c r="D31" s="155"/>
      <c r="E31" s="156">
        <v>399783994</v>
      </c>
      <c r="F31" s="60">
        <v>399783994</v>
      </c>
      <c r="G31" s="60">
        <v>19023131</v>
      </c>
      <c r="H31" s="60">
        <v>29253813</v>
      </c>
      <c r="I31" s="60">
        <v>49732890</v>
      </c>
      <c r="J31" s="60">
        <v>98009834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98009834</v>
      </c>
      <c r="X31" s="60">
        <v>99991287</v>
      </c>
      <c r="Y31" s="60">
        <v>-1981453</v>
      </c>
      <c r="Z31" s="140">
        <v>-1.98</v>
      </c>
      <c r="AA31" s="155">
        <v>399783994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655102654</v>
      </c>
      <c r="F32" s="100">
        <f t="shared" si="6"/>
        <v>655102654</v>
      </c>
      <c r="G32" s="100">
        <f t="shared" si="6"/>
        <v>22604085</v>
      </c>
      <c r="H32" s="100">
        <f t="shared" si="6"/>
        <v>48967413</v>
      </c>
      <c r="I32" s="100">
        <f t="shared" si="6"/>
        <v>62617485</v>
      </c>
      <c r="J32" s="100">
        <f t="shared" si="6"/>
        <v>134188983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134188983</v>
      </c>
      <c r="X32" s="100">
        <f t="shared" si="6"/>
        <v>163655673</v>
      </c>
      <c r="Y32" s="100">
        <f t="shared" si="6"/>
        <v>-29466690</v>
      </c>
      <c r="Z32" s="137">
        <f>+IF(X32&lt;&gt;0,+(Y32/X32)*100,0)</f>
        <v>-18.00529701161047</v>
      </c>
      <c r="AA32" s="153">
        <f>SUM(AA33:AA37)</f>
        <v>655102654</v>
      </c>
    </row>
    <row r="33" spans="1:27" ht="12.75">
      <c r="A33" s="138" t="s">
        <v>79</v>
      </c>
      <c r="B33" s="136"/>
      <c r="C33" s="155"/>
      <c r="D33" s="155"/>
      <c r="E33" s="156">
        <v>188548473</v>
      </c>
      <c r="F33" s="60">
        <v>188548473</v>
      </c>
      <c r="G33" s="60">
        <v>5646436</v>
      </c>
      <c r="H33" s="60">
        <v>11027477</v>
      </c>
      <c r="I33" s="60">
        <v>16186274</v>
      </c>
      <c r="J33" s="60">
        <v>32860187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32860187</v>
      </c>
      <c r="X33" s="60">
        <v>47017125</v>
      </c>
      <c r="Y33" s="60">
        <v>-14156938</v>
      </c>
      <c r="Z33" s="140">
        <v>-30.11</v>
      </c>
      <c r="AA33" s="155">
        <v>188548473</v>
      </c>
    </row>
    <row r="34" spans="1:27" ht="12.75">
      <c r="A34" s="138" t="s">
        <v>80</v>
      </c>
      <c r="B34" s="136"/>
      <c r="C34" s="155"/>
      <c r="D34" s="155"/>
      <c r="E34" s="156">
        <v>49963664</v>
      </c>
      <c r="F34" s="60">
        <v>49963664</v>
      </c>
      <c r="G34" s="60">
        <v>1316931</v>
      </c>
      <c r="H34" s="60">
        <v>2571636</v>
      </c>
      <c r="I34" s="60">
        <v>5712992</v>
      </c>
      <c r="J34" s="60">
        <v>9601559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9601559</v>
      </c>
      <c r="X34" s="60">
        <v>12490917</v>
      </c>
      <c r="Y34" s="60">
        <v>-2889358</v>
      </c>
      <c r="Z34" s="140">
        <v>-23.13</v>
      </c>
      <c r="AA34" s="155">
        <v>49963664</v>
      </c>
    </row>
    <row r="35" spans="1:27" ht="12.75">
      <c r="A35" s="138" t="s">
        <v>81</v>
      </c>
      <c r="B35" s="136"/>
      <c r="C35" s="155"/>
      <c r="D35" s="155"/>
      <c r="E35" s="156">
        <v>307508942</v>
      </c>
      <c r="F35" s="60">
        <v>307508942</v>
      </c>
      <c r="G35" s="60">
        <v>11028724</v>
      </c>
      <c r="H35" s="60">
        <v>28314098</v>
      </c>
      <c r="I35" s="60">
        <v>30544157</v>
      </c>
      <c r="J35" s="60">
        <v>69886979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69886979</v>
      </c>
      <c r="X35" s="60">
        <v>76877235</v>
      </c>
      <c r="Y35" s="60">
        <v>-6990256</v>
      </c>
      <c r="Z35" s="140">
        <v>-9.09</v>
      </c>
      <c r="AA35" s="155">
        <v>307508942</v>
      </c>
    </row>
    <row r="36" spans="1:27" ht="12.75">
      <c r="A36" s="138" t="s">
        <v>82</v>
      </c>
      <c r="B36" s="136"/>
      <c r="C36" s="155"/>
      <c r="D36" s="155"/>
      <c r="E36" s="156">
        <v>92748585</v>
      </c>
      <c r="F36" s="60">
        <v>92748585</v>
      </c>
      <c r="G36" s="60">
        <v>4063970</v>
      </c>
      <c r="H36" s="60">
        <v>6156022</v>
      </c>
      <c r="I36" s="60">
        <v>9140322</v>
      </c>
      <c r="J36" s="60">
        <v>19360314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19360314</v>
      </c>
      <c r="X36" s="60">
        <v>23187147</v>
      </c>
      <c r="Y36" s="60">
        <v>-3826833</v>
      </c>
      <c r="Z36" s="140">
        <v>-16.5</v>
      </c>
      <c r="AA36" s="155">
        <v>92748585</v>
      </c>
    </row>
    <row r="37" spans="1:27" ht="12.75">
      <c r="A37" s="138" t="s">
        <v>83</v>
      </c>
      <c r="B37" s="136"/>
      <c r="C37" s="157"/>
      <c r="D37" s="157"/>
      <c r="E37" s="158">
        <v>16332990</v>
      </c>
      <c r="F37" s="159">
        <v>16332990</v>
      </c>
      <c r="G37" s="159">
        <v>548024</v>
      </c>
      <c r="H37" s="159">
        <v>898180</v>
      </c>
      <c r="I37" s="159">
        <v>1033740</v>
      </c>
      <c r="J37" s="159">
        <v>2479944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2479944</v>
      </c>
      <c r="X37" s="159">
        <v>4083249</v>
      </c>
      <c r="Y37" s="159">
        <v>-1603305</v>
      </c>
      <c r="Z37" s="141">
        <v>-39.27</v>
      </c>
      <c r="AA37" s="157">
        <v>16332990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799911917</v>
      </c>
      <c r="F38" s="100">
        <f t="shared" si="7"/>
        <v>799911917</v>
      </c>
      <c r="G38" s="100">
        <f t="shared" si="7"/>
        <v>9889414</v>
      </c>
      <c r="H38" s="100">
        <f t="shared" si="7"/>
        <v>14805643</v>
      </c>
      <c r="I38" s="100">
        <f t="shared" si="7"/>
        <v>92193457</v>
      </c>
      <c r="J38" s="100">
        <f t="shared" si="7"/>
        <v>116888514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116888514</v>
      </c>
      <c r="X38" s="100">
        <f t="shared" si="7"/>
        <v>200013039</v>
      </c>
      <c r="Y38" s="100">
        <f t="shared" si="7"/>
        <v>-83124525</v>
      </c>
      <c r="Z38" s="137">
        <f>+IF(X38&lt;&gt;0,+(Y38/X38)*100,0)</f>
        <v>-41.559553024940534</v>
      </c>
      <c r="AA38" s="153">
        <f>SUM(AA39:AA41)</f>
        <v>799911917</v>
      </c>
    </row>
    <row r="39" spans="1:27" ht="12.75">
      <c r="A39" s="138" t="s">
        <v>85</v>
      </c>
      <c r="B39" s="136"/>
      <c r="C39" s="155"/>
      <c r="D39" s="155"/>
      <c r="E39" s="156">
        <v>122353930</v>
      </c>
      <c r="F39" s="60">
        <v>122353930</v>
      </c>
      <c r="G39" s="60">
        <v>3293630</v>
      </c>
      <c r="H39" s="60">
        <v>3878249</v>
      </c>
      <c r="I39" s="60">
        <v>12998349</v>
      </c>
      <c r="J39" s="60">
        <v>20170228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20170228</v>
      </c>
      <c r="X39" s="60">
        <v>30588483</v>
      </c>
      <c r="Y39" s="60">
        <v>-10418255</v>
      </c>
      <c r="Z39" s="140">
        <v>-34.06</v>
      </c>
      <c r="AA39" s="155">
        <v>122353930</v>
      </c>
    </row>
    <row r="40" spans="1:27" ht="12.75">
      <c r="A40" s="138" t="s">
        <v>86</v>
      </c>
      <c r="B40" s="136"/>
      <c r="C40" s="155"/>
      <c r="D40" s="155"/>
      <c r="E40" s="156">
        <v>638888309</v>
      </c>
      <c r="F40" s="60">
        <v>638888309</v>
      </c>
      <c r="G40" s="60">
        <v>5122455</v>
      </c>
      <c r="H40" s="60">
        <v>9016960</v>
      </c>
      <c r="I40" s="60">
        <v>76877776</v>
      </c>
      <c r="J40" s="60">
        <v>91017191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91017191</v>
      </c>
      <c r="X40" s="60">
        <v>159757137</v>
      </c>
      <c r="Y40" s="60">
        <v>-68739946</v>
      </c>
      <c r="Z40" s="140">
        <v>-43.03</v>
      </c>
      <c r="AA40" s="155">
        <v>638888309</v>
      </c>
    </row>
    <row r="41" spans="1:27" ht="12.75">
      <c r="A41" s="138" t="s">
        <v>87</v>
      </c>
      <c r="B41" s="136"/>
      <c r="C41" s="155"/>
      <c r="D41" s="155"/>
      <c r="E41" s="156">
        <v>38669678</v>
      </c>
      <c r="F41" s="60">
        <v>38669678</v>
      </c>
      <c r="G41" s="60">
        <v>1473329</v>
      </c>
      <c r="H41" s="60">
        <v>1910434</v>
      </c>
      <c r="I41" s="60">
        <v>2317332</v>
      </c>
      <c r="J41" s="60">
        <v>5701095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5701095</v>
      </c>
      <c r="X41" s="60">
        <v>9667419</v>
      </c>
      <c r="Y41" s="60">
        <v>-3966324</v>
      </c>
      <c r="Z41" s="140">
        <v>-41.03</v>
      </c>
      <c r="AA41" s="155">
        <v>38669678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3600599669</v>
      </c>
      <c r="F42" s="100">
        <f t="shared" si="8"/>
        <v>3600599669</v>
      </c>
      <c r="G42" s="100">
        <f t="shared" si="8"/>
        <v>293880156</v>
      </c>
      <c r="H42" s="100">
        <f t="shared" si="8"/>
        <v>388385128</v>
      </c>
      <c r="I42" s="100">
        <f t="shared" si="8"/>
        <v>314940778</v>
      </c>
      <c r="J42" s="100">
        <f t="shared" si="8"/>
        <v>997206062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997206062</v>
      </c>
      <c r="X42" s="100">
        <f t="shared" si="8"/>
        <v>920626691</v>
      </c>
      <c r="Y42" s="100">
        <f t="shared" si="8"/>
        <v>76579371</v>
      </c>
      <c r="Z42" s="137">
        <f>+IF(X42&lt;&gt;0,+(Y42/X42)*100,0)</f>
        <v>8.318178448293544</v>
      </c>
      <c r="AA42" s="153">
        <f>SUM(AA43:AA46)</f>
        <v>3600599669</v>
      </c>
    </row>
    <row r="43" spans="1:27" ht="12.75">
      <c r="A43" s="138" t="s">
        <v>89</v>
      </c>
      <c r="B43" s="136"/>
      <c r="C43" s="155"/>
      <c r="D43" s="155"/>
      <c r="E43" s="156">
        <v>2231135074</v>
      </c>
      <c r="F43" s="60">
        <v>2231135074</v>
      </c>
      <c r="G43" s="60">
        <v>256939244</v>
      </c>
      <c r="H43" s="60">
        <v>259959553</v>
      </c>
      <c r="I43" s="60">
        <v>188168252</v>
      </c>
      <c r="J43" s="60">
        <v>705067049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705067049</v>
      </c>
      <c r="X43" s="60">
        <v>578559437</v>
      </c>
      <c r="Y43" s="60">
        <v>126507612</v>
      </c>
      <c r="Z43" s="140">
        <v>21.87</v>
      </c>
      <c r="AA43" s="155">
        <v>2231135074</v>
      </c>
    </row>
    <row r="44" spans="1:27" ht="12.75">
      <c r="A44" s="138" t="s">
        <v>90</v>
      </c>
      <c r="B44" s="136"/>
      <c r="C44" s="155"/>
      <c r="D44" s="155"/>
      <c r="E44" s="156">
        <v>823909836</v>
      </c>
      <c r="F44" s="60">
        <v>823909836</v>
      </c>
      <c r="G44" s="60">
        <v>17249903</v>
      </c>
      <c r="H44" s="60">
        <v>93051235</v>
      </c>
      <c r="I44" s="60">
        <v>56413749</v>
      </c>
      <c r="J44" s="60">
        <v>166714887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166714887</v>
      </c>
      <c r="X44" s="60">
        <v>205977459</v>
      </c>
      <c r="Y44" s="60">
        <v>-39262572</v>
      </c>
      <c r="Z44" s="140">
        <v>-19.06</v>
      </c>
      <c r="AA44" s="155">
        <v>823909836</v>
      </c>
    </row>
    <row r="45" spans="1:27" ht="12.75">
      <c r="A45" s="138" t="s">
        <v>91</v>
      </c>
      <c r="B45" s="136"/>
      <c r="C45" s="157"/>
      <c r="D45" s="157"/>
      <c r="E45" s="158">
        <v>299931039</v>
      </c>
      <c r="F45" s="159">
        <v>299931039</v>
      </c>
      <c r="G45" s="159">
        <v>8547332</v>
      </c>
      <c r="H45" s="159">
        <v>17715383</v>
      </c>
      <c r="I45" s="159">
        <v>40807322</v>
      </c>
      <c r="J45" s="159">
        <v>67070037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67070037</v>
      </c>
      <c r="X45" s="159">
        <v>74216691</v>
      </c>
      <c r="Y45" s="159">
        <v>-7146654</v>
      </c>
      <c r="Z45" s="141">
        <v>-9.63</v>
      </c>
      <c r="AA45" s="157">
        <v>299931039</v>
      </c>
    </row>
    <row r="46" spans="1:27" ht="12.75">
      <c r="A46" s="138" t="s">
        <v>92</v>
      </c>
      <c r="B46" s="136"/>
      <c r="C46" s="155"/>
      <c r="D46" s="155"/>
      <c r="E46" s="156">
        <v>245623720</v>
      </c>
      <c r="F46" s="60">
        <v>245623720</v>
      </c>
      <c r="G46" s="60">
        <v>11143677</v>
      </c>
      <c r="H46" s="60">
        <v>17658957</v>
      </c>
      <c r="I46" s="60">
        <v>29551455</v>
      </c>
      <c r="J46" s="60">
        <v>58354089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58354089</v>
      </c>
      <c r="X46" s="60">
        <v>61873104</v>
      </c>
      <c r="Y46" s="60">
        <v>-3519015</v>
      </c>
      <c r="Z46" s="140">
        <v>-5.69</v>
      </c>
      <c r="AA46" s="155">
        <v>245623720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34143103</v>
      </c>
      <c r="F47" s="100">
        <v>34143103</v>
      </c>
      <c r="G47" s="100">
        <v>940450</v>
      </c>
      <c r="H47" s="100">
        <v>1427936</v>
      </c>
      <c r="I47" s="100">
        <v>2927442</v>
      </c>
      <c r="J47" s="100">
        <v>5295828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5295828</v>
      </c>
      <c r="X47" s="100">
        <v>8535777</v>
      </c>
      <c r="Y47" s="100">
        <v>-3239949</v>
      </c>
      <c r="Z47" s="137">
        <v>-37.96</v>
      </c>
      <c r="AA47" s="153">
        <v>34143103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6598468274</v>
      </c>
      <c r="F48" s="73">
        <f t="shared" si="9"/>
        <v>6598468274</v>
      </c>
      <c r="G48" s="73">
        <f t="shared" si="9"/>
        <v>389280750</v>
      </c>
      <c r="H48" s="73">
        <f t="shared" si="9"/>
        <v>546134244</v>
      </c>
      <c r="I48" s="73">
        <f t="shared" si="9"/>
        <v>599124567</v>
      </c>
      <c r="J48" s="73">
        <f t="shared" si="9"/>
        <v>1534539561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1534539561</v>
      </c>
      <c r="X48" s="73">
        <f t="shared" si="9"/>
        <v>1654447778</v>
      </c>
      <c r="Y48" s="73">
        <f t="shared" si="9"/>
        <v>-119908217</v>
      </c>
      <c r="Z48" s="170">
        <f>+IF(X48&lt;&gt;0,+(Y48/X48)*100,0)</f>
        <v>-7.247627794269369</v>
      </c>
      <c r="AA48" s="168">
        <f>+AA28+AA32+AA38+AA42+AA47</f>
        <v>6598468274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993685960</v>
      </c>
      <c r="F49" s="173">
        <f t="shared" si="10"/>
        <v>993685960</v>
      </c>
      <c r="G49" s="173">
        <f t="shared" si="10"/>
        <v>165298792</v>
      </c>
      <c r="H49" s="173">
        <f t="shared" si="10"/>
        <v>254053519</v>
      </c>
      <c r="I49" s="173">
        <f t="shared" si="10"/>
        <v>-146710504</v>
      </c>
      <c r="J49" s="173">
        <f t="shared" si="10"/>
        <v>272641807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272641807</v>
      </c>
      <c r="X49" s="173">
        <f>IF(F25=F48,0,X25-X48)</f>
        <v>243393032</v>
      </c>
      <c r="Y49" s="173">
        <f t="shared" si="10"/>
        <v>29248775</v>
      </c>
      <c r="Z49" s="174">
        <f>+IF(X49&lt;&gt;0,+(Y49/X49)*100,0)</f>
        <v>12.017096282361937</v>
      </c>
      <c r="AA49" s="171">
        <f>+AA25-AA48</f>
        <v>993685960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1009751519</v>
      </c>
      <c r="F5" s="60">
        <v>1009751519</v>
      </c>
      <c r="G5" s="60">
        <v>79666050</v>
      </c>
      <c r="H5" s="60">
        <v>121959505</v>
      </c>
      <c r="I5" s="60">
        <v>89896548</v>
      </c>
      <c r="J5" s="60">
        <v>291522103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291522103</v>
      </c>
      <c r="X5" s="60">
        <v>252437880</v>
      </c>
      <c r="Y5" s="60">
        <v>39084223</v>
      </c>
      <c r="Z5" s="140">
        <v>15.48</v>
      </c>
      <c r="AA5" s="155">
        <v>1009751519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2467426385</v>
      </c>
      <c r="F7" s="60">
        <v>2467426385</v>
      </c>
      <c r="G7" s="60">
        <v>254112240</v>
      </c>
      <c r="H7" s="60">
        <v>227105962</v>
      </c>
      <c r="I7" s="60">
        <v>232300839</v>
      </c>
      <c r="J7" s="60">
        <v>713519041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713519041</v>
      </c>
      <c r="X7" s="60">
        <v>618785736</v>
      </c>
      <c r="Y7" s="60">
        <v>94733305</v>
      </c>
      <c r="Z7" s="140">
        <v>15.31</v>
      </c>
      <c r="AA7" s="155">
        <v>2467426385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715698295</v>
      </c>
      <c r="F8" s="60">
        <v>715698295</v>
      </c>
      <c r="G8" s="60">
        <v>46664361</v>
      </c>
      <c r="H8" s="60">
        <v>54097432</v>
      </c>
      <c r="I8" s="60">
        <v>53401774</v>
      </c>
      <c r="J8" s="60">
        <v>154163567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154163567</v>
      </c>
      <c r="X8" s="60">
        <v>147327858</v>
      </c>
      <c r="Y8" s="60">
        <v>6835709</v>
      </c>
      <c r="Z8" s="140">
        <v>4.64</v>
      </c>
      <c r="AA8" s="155">
        <v>715698295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244712028</v>
      </c>
      <c r="F9" s="60">
        <v>244712028</v>
      </c>
      <c r="G9" s="60">
        <v>19739519</v>
      </c>
      <c r="H9" s="60">
        <v>20842894</v>
      </c>
      <c r="I9" s="60">
        <v>20659531</v>
      </c>
      <c r="J9" s="60">
        <v>61241944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61241944</v>
      </c>
      <c r="X9" s="60">
        <v>61178007</v>
      </c>
      <c r="Y9" s="60">
        <v>63937</v>
      </c>
      <c r="Z9" s="140">
        <v>0.1</v>
      </c>
      <c r="AA9" s="155">
        <v>244712028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100096536</v>
      </c>
      <c r="F10" s="54">
        <v>100096536</v>
      </c>
      <c r="G10" s="54">
        <v>7631532</v>
      </c>
      <c r="H10" s="54">
        <v>7581801</v>
      </c>
      <c r="I10" s="54">
        <v>8084290</v>
      </c>
      <c r="J10" s="54">
        <v>23297623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23297623</v>
      </c>
      <c r="X10" s="54">
        <v>25024134</v>
      </c>
      <c r="Y10" s="54">
        <v>-1726511</v>
      </c>
      <c r="Z10" s="184">
        <v>-6.9</v>
      </c>
      <c r="AA10" s="130">
        <v>100096536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24215</v>
      </c>
      <c r="H11" s="60">
        <v>27687</v>
      </c>
      <c r="I11" s="60">
        <v>54124</v>
      </c>
      <c r="J11" s="60">
        <v>106026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106026</v>
      </c>
      <c r="X11" s="60"/>
      <c r="Y11" s="60">
        <v>106026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34606658</v>
      </c>
      <c r="F12" s="60">
        <v>34606658</v>
      </c>
      <c r="G12" s="60">
        <v>1726351</v>
      </c>
      <c r="H12" s="60">
        <v>2201021</v>
      </c>
      <c r="I12" s="60">
        <v>2052620</v>
      </c>
      <c r="J12" s="60">
        <v>5979992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5979992</v>
      </c>
      <c r="X12" s="60">
        <v>8651664</v>
      </c>
      <c r="Y12" s="60">
        <v>-2671672</v>
      </c>
      <c r="Z12" s="140">
        <v>-30.88</v>
      </c>
      <c r="AA12" s="155">
        <v>34606658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66123600</v>
      </c>
      <c r="F13" s="60">
        <v>66123600</v>
      </c>
      <c r="G13" s="60">
        <v>2618937</v>
      </c>
      <c r="H13" s="60">
        <v>2266358</v>
      </c>
      <c r="I13" s="60">
        <v>2530130</v>
      </c>
      <c r="J13" s="60">
        <v>7415425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7415425</v>
      </c>
      <c r="X13" s="60">
        <v>16530900</v>
      </c>
      <c r="Y13" s="60">
        <v>-9115475</v>
      </c>
      <c r="Z13" s="140">
        <v>-55.14</v>
      </c>
      <c r="AA13" s="155">
        <v>66123600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187740673</v>
      </c>
      <c r="F14" s="60">
        <v>187740673</v>
      </c>
      <c r="G14" s="60">
        <v>19074449</v>
      </c>
      <c r="H14" s="60">
        <v>18717377</v>
      </c>
      <c r="I14" s="60">
        <v>18063727</v>
      </c>
      <c r="J14" s="60">
        <v>55855553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55855553</v>
      </c>
      <c r="X14" s="60">
        <v>46935168</v>
      </c>
      <c r="Y14" s="60">
        <v>8920385</v>
      </c>
      <c r="Z14" s="140">
        <v>19.01</v>
      </c>
      <c r="AA14" s="155">
        <v>187740673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98342652</v>
      </c>
      <c r="F16" s="60">
        <v>98342652</v>
      </c>
      <c r="G16" s="60">
        <v>658667</v>
      </c>
      <c r="H16" s="60">
        <v>711875</v>
      </c>
      <c r="I16" s="60">
        <v>574380</v>
      </c>
      <c r="J16" s="60">
        <v>1944922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1944922</v>
      </c>
      <c r="X16" s="60">
        <v>24585663</v>
      </c>
      <c r="Y16" s="60">
        <v>-22640741</v>
      </c>
      <c r="Z16" s="140">
        <v>-92.09</v>
      </c>
      <c r="AA16" s="155">
        <v>98342652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814000</v>
      </c>
      <c r="F17" s="60">
        <v>814000</v>
      </c>
      <c r="G17" s="60">
        <v>23629</v>
      </c>
      <c r="H17" s="60">
        <v>34691</v>
      </c>
      <c r="I17" s="60">
        <v>23979</v>
      </c>
      <c r="J17" s="60">
        <v>82299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82299</v>
      </c>
      <c r="X17" s="60">
        <v>203499</v>
      </c>
      <c r="Y17" s="60">
        <v>-121200</v>
      </c>
      <c r="Z17" s="140">
        <v>-59.56</v>
      </c>
      <c r="AA17" s="155">
        <v>814000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1212506974</v>
      </c>
      <c r="F19" s="60">
        <v>1212506974</v>
      </c>
      <c r="G19" s="60">
        <v>100898000</v>
      </c>
      <c r="H19" s="60">
        <v>249618000</v>
      </c>
      <c r="I19" s="60">
        <v>0</v>
      </c>
      <c r="J19" s="60">
        <v>350516000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350516000</v>
      </c>
      <c r="X19" s="60">
        <v>303126744</v>
      </c>
      <c r="Y19" s="60">
        <v>47389256</v>
      </c>
      <c r="Z19" s="140">
        <v>15.63</v>
      </c>
      <c r="AA19" s="155">
        <v>1212506974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384847853</v>
      </c>
      <c r="F20" s="54">
        <v>384847853</v>
      </c>
      <c r="G20" s="54">
        <v>21741592</v>
      </c>
      <c r="H20" s="54">
        <v>95023160</v>
      </c>
      <c r="I20" s="54">
        <v>24610331</v>
      </c>
      <c r="J20" s="54">
        <v>141375083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141375083</v>
      </c>
      <c r="X20" s="54">
        <v>96211962</v>
      </c>
      <c r="Y20" s="54">
        <v>45163121</v>
      </c>
      <c r="Z20" s="184">
        <v>46.94</v>
      </c>
      <c r="AA20" s="130">
        <v>384847853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118959375</v>
      </c>
      <c r="F21" s="60">
        <v>118959375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29739843</v>
      </c>
      <c r="Y21" s="60">
        <v>-29739843</v>
      </c>
      <c r="Z21" s="140">
        <v>-100</v>
      </c>
      <c r="AA21" s="155">
        <v>118959375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6641626548</v>
      </c>
      <c r="F22" s="190">
        <f t="shared" si="0"/>
        <v>6641626548</v>
      </c>
      <c r="G22" s="190">
        <f t="shared" si="0"/>
        <v>554579542</v>
      </c>
      <c r="H22" s="190">
        <f t="shared" si="0"/>
        <v>800187763</v>
      </c>
      <c r="I22" s="190">
        <f t="shared" si="0"/>
        <v>452252273</v>
      </c>
      <c r="J22" s="190">
        <f t="shared" si="0"/>
        <v>1807019578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1807019578</v>
      </c>
      <c r="X22" s="190">
        <f t="shared" si="0"/>
        <v>1630739058</v>
      </c>
      <c r="Y22" s="190">
        <f t="shared" si="0"/>
        <v>176280520</v>
      </c>
      <c r="Z22" s="191">
        <f>+IF(X22&lt;&gt;0,+(Y22/X22)*100,0)</f>
        <v>10.809854534066112</v>
      </c>
      <c r="AA22" s="188">
        <f>SUM(AA5:AA21)</f>
        <v>6641626548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1780159964</v>
      </c>
      <c r="F25" s="60">
        <v>1780159964</v>
      </c>
      <c r="G25" s="60">
        <v>112132942</v>
      </c>
      <c r="H25" s="60">
        <v>148418018</v>
      </c>
      <c r="I25" s="60">
        <v>176000534</v>
      </c>
      <c r="J25" s="60">
        <v>436551494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436551494</v>
      </c>
      <c r="X25" s="60">
        <v>445039992</v>
      </c>
      <c r="Y25" s="60">
        <v>-8488498</v>
      </c>
      <c r="Z25" s="140">
        <v>-1.91</v>
      </c>
      <c r="AA25" s="155">
        <v>1780159964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57580007</v>
      </c>
      <c r="F26" s="60">
        <v>57580007</v>
      </c>
      <c r="G26" s="60">
        <v>3637476</v>
      </c>
      <c r="H26" s="60">
        <v>3906426</v>
      </c>
      <c r="I26" s="60">
        <v>5197464</v>
      </c>
      <c r="J26" s="60">
        <v>12741366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12741366</v>
      </c>
      <c r="X26" s="60">
        <v>14395002</v>
      </c>
      <c r="Y26" s="60">
        <v>-1653636</v>
      </c>
      <c r="Z26" s="140">
        <v>-11.49</v>
      </c>
      <c r="AA26" s="155">
        <v>57580007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297507538</v>
      </c>
      <c r="F27" s="60">
        <v>297507538</v>
      </c>
      <c r="G27" s="60">
        <v>20881235</v>
      </c>
      <c r="H27" s="60">
        <v>28436671</v>
      </c>
      <c r="I27" s="60">
        <v>24658953</v>
      </c>
      <c r="J27" s="60">
        <v>73976859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73976859</v>
      </c>
      <c r="X27" s="60">
        <v>74376885</v>
      </c>
      <c r="Y27" s="60">
        <v>-400026</v>
      </c>
      <c r="Z27" s="140">
        <v>-0.54</v>
      </c>
      <c r="AA27" s="155">
        <v>297507538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621796556</v>
      </c>
      <c r="F28" s="60">
        <v>621796556</v>
      </c>
      <c r="G28" s="60">
        <v>7054367</v>
      </c>
      <c r="H28" s="60">
        <v>7086985</v>
      </c>
      <c r="I28" s="60">
        <v>138807423</v>
      </c>
      <c r="J28" s="60">
        <v>152948775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152948775</v>
      </c>
      <c r="X28" s="60">
        <v>155449140</v>
      </c>
      <c r="Y28" s="60">
        <v>-2500365</v>
      </c>
      <c r="Z28" s="140">
        <v>-1.61</v>
      </c>
      <c r="AA28" s="155">
        <v>621796556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169409577</v>
      </c>
      <c r="F29" s="60">
        <v>169409577</v>
      </c>
      <c r="G29" s="60">
        <v>777531</v>
      </c>
      <c r="H29" s="60">
        <v>10777166</v>
      </c>
      <c r="I29" s="60">
        <v>4401631</v>
      </c>
      <c r="J29" s="60">
        <v>15956328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15956328</v>
      </c>
      <c r="X29" s="60">
        <v>42352395</v>
      </c>
      <c r="Y29" s="60">
        <v>-26396067</v>
      </c>
      <c r="Z29" s="140">
        <v>-62.32</v>
      </c>
      <c r="AA29" s="155">
        <v>169409577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1847140224</v>
      </c>
      <c r="F30" s="60">
        <v>1847140224</v>
      </c>
      <c r="G30" s="60">
        <v>187775764</v>
      </c>
      <c r="H30" s="60">
        <v>238214383</v>
      </c>
      <c r="I30" s="60">
        <v>127263832</v>
      </c>
      <c r="J30" s="60">
        <v>553253979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553253979</v>
      </c>
      <c r="X30" s="60">
        <v>441125746</v>
      </c>
      <c r="Y30" s="60">
        <v>112128233</v>
      </c>
      <c r="Z30" s="140">
        <v>25.42</v>
      </c>
      <c r="AA30" s="155">
        <v>1847140224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124612918</v>
      </c>
      <c r="F31" s="60">
        <v>124612918</v>
      </c>
      <c r="G31" s="60">
        <v>3994858</v>
      </c>
      <c r="H31" s="60">
        <v>8573810</v>
      </c>
      <c r="I31" s="60">
        <v>6022573</v>
      </c>
      <c r="J31" s="60">
        <v>18591241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18591241</v>
      </c>
      <c r="X31" s="60">
        <v>31153230</v>
      </c>
      <c r="Y31" s="60">
        <v>-12561989</v>
      </c>
      <c r="Z31" s="140">
        <v>-40.32</v>
      </c>
      <c r="AA31" s="155">
        <v>124612918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937388453</v>
      </c>
      <c r="F32" s="60">
        <v>937388453</v>
      </c>
      <c r="G32" s="60">
        <v>11581405</v>
      </c>
      <c r="H32" s="60">
        <v>63877805</v>
      </c>
      <c r="I32" s="60">
        <v>70266975</v>
      </c>
      <c r="J32" s="60">
        <v>145726185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145726185</v>
      </c>
      <c r="X32" s="60">
        <v>234347112</v>
      </c>
      <c r="Y32" s="60">
        <v>-88620927</v>
      </c>
      <c r="Z32" s="140">
        <v>-37.82</v>
      </c>
      <c r="AA32" s="155">
        <v>937388453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32445628</v>
      </c>
      <c r="F33" s="60">
        <v>32445628</v>
      </c>
      <c r="G33" s="60">
        <v>228458</v>
      </c>
      <c r="H33" s="60">
        <v>667050</v>
      </c>
      <c r="I33" s="60">
        <v>162532</v>
      </c>
      <c r="J33" s="60">
        <v>1058040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1058040</v>
      </c>
      <c r="X33" s="60">
        <v>8111406</v>
      </c>
      <c r="Y33" s="60">
        <v>-7053366</v>
      </c>
      <c r="Z33" s="140">
        <v>-86.96</v>
      </c>
      <c r="AA33" s="155">
        <v>32445628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730128589</v>
      </c>
      <c r="F34" s="60">
        <v>730128589</v>
      </c>
      <c r="G34" s="60">
        <v>41216714</v>
      </c>
      <c r="H34" s="60">
        <v>36175930</v>
      </c>
      <c r="I34" s="60">
        <v>46342650</v>
      </c>
      <c r="J34" s="60">
        <v>123735294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123735294</v>
      </c>
      <c r="X34" s="60">
        <v>208022162</v>
      </c>
      <c r="Y34" s="60">
        <v>-84286868</v>
      </c>
      <c r="Z34" s="140">
        <v>-40.52</v>
      </c>
      <c r="AA34" s="155">
        <v>730128589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298820</v>
      </c>
      <c r="F35" s="60">
        <v>298820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74706</v>
      </c>
      <c r="Y35" s="60">
        <v>-74706</v>
      </c>
      <c r="Z35" s="140">
        <v>-100</v>
      </c>
      <c r="AA35" s="155">
        <v>298820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6598468274</v>
      </c>
      <c r="F36" s="190">
        <f t="shared" si="1"/>
        <v>6598468274</v>
      </c>
      <c r="G36" s="190">
        <f t="shared" si="1"/>
        <v>389280750</v>
      </c>
      <c r="H36" s="190">
        <f t="shared" si="1"/>
        <v>546134244</v>
      </c>
      <c r="I36" s="190">
        <f t="shared" si="1"/>
        <v>599124567</v>
      </c>
      <c r="J36" s="190">
        <f t="shared" si="1"/>
        <v>1534539561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1534539561</v>
      </c>
      <c r="X36" s="190">
        <f t="shared" si="1"/>
        <v>1654447776</v>
      </c>
      <c r="Y36" s="190">
        <f t="shared" si="1"/>
        <v>-119908215</v>
      </c>
      <c r="Z36" s="191">
        <f>+IF(X36&lt;&gt;0,+(Y36/X36)*100,0)</f>
        <v>-7.247627682144499</v>
      </c>
      <c r="AA36" s="188">
        <f>SUM(AA25:AA35)</f>
        <v>6598468274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43158274</v>
      </c>
      <c r="F38" s="106">
        <f t="shared" si="2"/>
        <v>43158274</v>
      </c>
      <c r="G38" s="106">
        <f t="shared" si="2"/>
        <v>165298792</v>
      </c>
      <c r="H38" s="106">
        <f t="shared" si="2"/>
        <v>254053519</v>
      </c>
      <c r="I38" s="106">
        <f t="shared" si="2"/>
        <v>-146872294</v>
      </c>
      <c r="J38" s="106">
        <f t="shared" si="2"/>
        <v>272480017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272480017</v>
      </c>
      <c r="X38" s="106">
        <f>IF(F22=F36,0,X22-X36)</f>
        <v>-23708718</v>
      </c>
      <c r="Y38" s="106">
        <f t="shared" si="2"/>
        <v>296188735</v>
      </c>
      <c r="Z38" s="201">
        <f>+IF(X38&lt;&gt;0,+(Y38/X38)*100,0)</f>
        <v>-1249.2819518963445</v>
      </c>
      <c r="AA38" s="199">
        <f>+AA22-AA36</f>
        <v>43158274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950527686</v>
      </c>
      <c r="F39" s="60">
        <v>950527686</v>
      </c>
      <c r="G39" s="60">
        <v>0</v>
      </c>
      <c r="H39" s="60">
        <v>0</v>
      </c>
      <c r="I39" s="60">
        <v>161790</v>
      </c>
      <c r="J39" s="60">
        <v>161790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161790</v>
      </c>
      <c r="X39" s="60">
        <v>259316328</v>
      </c>
      <c r="Y39" s="60">
        <v>-259154538</v>
      </c>
      <c r="Z39" s="140">
        <v>-99.94</v>
      </c>
      <c r="AA39" s="155">
        <v>950527686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7785423</v>
      </c>
      <c r="Y40" s="54">
        <v>-7785423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993685960</v>
      </c>
      <c r="F42" s="88">
        <f t="shared" si="3"/>
        <v>993685960</v>
      </c>
      <c r="G42" s="88">
        <f t="shared" si="3"/>
        <v>165298792</v>
      </c>
      <c r="H42" s="88">
        <f t="shared" si="3"/>
        <v>254053519</v>
      </c>
      <c r="I42" s="88">
        <f t="shared" si="3"/>
        <v>-146710504</v>
      </c>
      <c r="J42" s="88">
        <f t="shared" si="3"/>
        <v>272641807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272641807</v>
      </c>
      <c r="X42" s="88">
        <f t="shared" si="3"/>
        <v>243393033</v>
      </c>
      <c r="Y42" s="88">
        <f t="shared" si="3"/>
        <v>29248774</v>
      </c>
      <c r="Z42" s="208">
        <f>+IF(X42&lt;&gt;0,+(Y42/X42)*100,0)</f>
        <v>12.017095822130619</v>
      </c>
      <c r="AA42" s="206">
        <f>SUM(AA38:AA41)</f>
        <v>993685960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993685960</v>
      </c>
      <c r="F44" s="77">
        <f t="shared" si="4"/>
        <v>993685960</v>
      </c>
      <c r="G44" s="77">
        <f t="shared" si="4"/>
        <v>165298792</v>
      </c>
      <c r="H44" s="77">
        <f t="shared" si="4"/>
        <v>254053519</v>
      </c>
      <c r="I44" s="77">
        <f t="shared" si="4"/>
        <v>-146710504</v>
      </c>
      <c r="J44" s="77">
        <f t="shared" si="4"/>
        <v>272641807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272641807</v>
      </c>
      <c r="X44" s="77">
        <f t="shared" si="4"/>
        <v>243393033</v>
      </c>
      <c r="Y44" s="77">
        <f t="shared" si="4"/>
        <v>29248774</v>
      </c>
      <c r="Z44" s="212">
        <f>+IF(X44&lt;&gt;0,+(Y44/X44)*100,0)</f>
        <v>12.017095822130619</v>
      </c>
      <c r="AA44" s="210">
        <f>+AA42-AA43</f>
        <v>993685960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993685960</v>
      </c>
      <c r="F46" s="88">
        <f t="shared" si="5"/>
        <v>993685960</v>
      </c>
      <c r="G46" s="88">
        <f t="shared" si="5"/>
        <v>165298792</v>
      </c>
      <c r="H46" s="88">
        <f t="shared" si="5"/>
        <v>254053519</v>
      </c>
      <c r="I46" s="88">
        <f t="shared" si="5"/>
        <v>-146710504</v>
      </c>
      <c r="J46" s="88">
        <f t="shared" si="5"/>
        <v>272641807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272641807</v>
      </c>
      <c r="X46" s="88">
        <f t="shared" si="5"/>
        <v>243393033</v>
      </c>
      <c r="Y46" s="88">
        <f t="shared" si="5"/>
        <v>29248774</v>
      </c>
      <c r="Z46" s="208">
        <f>+IF(X46&lt;&gt;0,+(Y46/X46)*100,0)</f>
        <v>12.017095822130619</v>
      </c>
      <c r="AA46" s="206">
        <f>SUM(AA44:AA45)</f>
        <v>993685960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993685960</v>
      </c>
      <c r="F48" s="219">
        <f t="shared" si="6"/>
        <v>993685960</v>
      </c>
      <c r="G48" s="219">
        <f t="shared" si="6"/>
        <v>165298792</v>
      </c>
      <c r="H48" s="220">
        <f t="shared" si="6"/>
        <v>254053519</v>
      </c>
      <c r="I48" s="220">
        <f t="shared" si="6"/>
        <v>-146710504</v>
      </c>
      <c r="J48" s="220">
        <f t="shared" si="6"/>
        <v>272641807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272641807</v>
      </c>
      <c r="X48" s="220">
        <f t="shared" si="6"/>
        <v>243393033</v>
      </c>
      <c r="Y48" s="220">
        <f t="shared" si="6"/>
        <v>29248774</v>
      </c>
      <c r="Z48" s="221">
        <f>+IF(X48&lt;&gt;0,+(Y48/X48)*100,0)</f>
        <v>12.017095822130619</v>
      </c>
      <c r="AA48" s="222">
        <f>SUM(AA46:AA47)</f>
        <v>993685960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1192064845</v>
      </c>
      <c r="D5" s="153">
        <f>SUM(D6:D8)</f>
        <v>0</v>
      </c>
      <c r="E5" s="154">
        <f t="shared" si="0"/>
        <v>283391370</v>
      </c>
      <c r="F5" s="100">
        <f t="shared" si="0"/>
        <v>283391370</v>
      </c>
      <c r="G5" s="100">
        <f t="shared" si="0"/>
        <v>6513726</v>
      </c>
      <c r="H5" s="100">
        <f t="shared" si="0"/>
        <v>6014065</v>
      </c>
      <c r="I5" s="100">
        <f t="shared" si="0"/>
        <v>6637760</v>
      </c>
      <c r="J5" s="100">
        <f t="shared" si="0"/>
        <v>19165551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19165551</v>
      </c>
      <c r="X5" s="100">
        <f t="shared" si="0"/>
        <v>34006964</v>
      </c>
      <c r="Y5" s="100">
        <f t="shared" si="0"/>
        <v>-14841413</v>
      </c>
      <c r="Z5" s="137">
        <f>+IF(X5&lt;&gt;0,+(Y5/X5)*100,0)</f>
        <v>-43.642275740933535</v>
      </c>
      <c r="AA5" s="153">
        <f>SUM(AA6:AA8)</f>
        <v>283391370</v>
      </c>
    </row>
    <row r="6" spans="1:27" ht="12.75">
      <c r="A6" s="138" t="s">
        <v>75</v>
      </c>
      <c r="B6" s="136"/>
      <c r="C6" s="155">
        <v>159903196</v>
      </c>
      <c r="D6" s="155"/>
      <c r="E6" s="156">
        <v>182471000</v>
      </c>
      <c r="F6" s="60">
        <v>182471000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21896520</v>
      </c>
      <c r="Y6" s="60">
        <v>-21896520</v>
      </c>
      <c r="Z6" s="140">
        <v>-100</v>
      </c>
      <c r="AA6" s="62">
        <v>182471000</v>
      </c>
    </row>
    <row r="7" spans="1:27" ht="12.75">
      <c r="A7" s="138" t="s">
        <v>76</v>
      </c>
      <c r="B7" s="136"/>
      <c r="C7" s="157"/>
      <c r="D7" s="157"/>
      <c r="E7" s="158">
        <v>3162300</v>
      </c>
      <c r="F7" s="159">
        <v>3162300</v>
      </c>
      <c r="G7" s="159"/>
      <c r="H7" s="159"/>
      <c r="I7" s="159">
        <v>124034</v>
      </c>
      <c r="J7" s="159">
        <v>124034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124034</v>
      </c>
      <c r="X7" s="159">
        <v>379476</v>
      </c>
      <c r="Y7" s="159">
        <v>-255442</v>
      </c>
      <c r="Z7" s="141">
        <v>-67.31</v>
      </c>
      <c r="AA7" s="225">
        <v>3162300</v>
      </c>
    </row>
    <row r="8" spans="1:27" ht="12.75">
      <c r="A8" s="138" t="s">
        <v>77</v>
      </c>
      <c r="B8" s="136"/>
      <c r="C8" s="155">
        <v>1032161649</v>
      </c>
      <c r="D8" s="155"/>
      <c r="E8" s="156">
        <v>97758070</v>
      </c>
      <c r="F8" s="60">
        <v>97758070</v>
      </c>
      <c r="G8" s="60">
        <v>6513726</v>
      </c>
      <c r="H8" s="60">
        <v>6014065</v>
      </c>
      <c r="I8" s="60">
        <v>6513726</v>
      </c>
      <c r="J8" s="60">
        <v>19041517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19041517</v>
      </c>
      <c r="X8" s="60">
        <v>11730968</v>
      </c>
      <c r="Y8" s="60">
        <v>7310549</v>
      </c>
      <c r="Z8" s="140">
        <v>62.32</v>
      </c>
      <c r="AA8" s="62">
        <v>97758070</v>
      </c>
    </row>
    <row r="9" spans="1:27" ht="12.75">
      <c r="A9" s="135" t="s">
        <v>78</v>
      </c>
      <c r="B9" s="136"/>
      <c r="C9" s="153">
        <f aca="true" t="shared" si="1" ref="C9:Y9">SUM(C10:C14)</f>
        <v>123469202</v>
      </c>
      <c r="D9" s="153">
        <f>SUM(D10:D14)</f>
        <v>0</v>
      </c>
      <c r="E9" s="154">
        <f t="shared" si="1"/>
        <v>116921769</v>
      </c>
      <c r="F9" s="100">
        <f t="shared" si="1"/>
        <v>116921769</v>
      </c>
      <c r="G9" s="100">
        <f t="shared" si="1"/>
        <v>0</v>
      </c>
      <c r="H9" s="100">
        <f t="shared" si="1"/>
        <v>0</v>
      </c>
      <c r="I9" s="100">
        <f t="shared" si="1"/>
        <v>8206413</v>
      </c>
      <c r="J9" s="100">
        <f t="shared" si="1"/>
        <v>8206413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8206413</v>
      </c>
      <c r="X9" s="100">
        <f t="shared" si="1"/>
        <v>14030612</v>
      </c>
      <c r="Y9" s="100">
        <f t="shared" si="1"/>
        <v>-5824199</v>
      </c>
      <c r="Z9" s="137">
        <f>+IF(X9&lt;&gt;0,+(Y9/X9)*100,0)</f>
        <v>-41.510655415458714</v>
      </c>
      <c r="AA9" s="102">
        <f>SUM(AA10:AA14)</f>
        <v>116921769</v>
      </c>
    </row>
    <row r="10" spans="1:27" ht="12.75">
      <c r="A10" s="138" t="s">
        <v>79</v>
      </c>
      <c r="B10" s="136"/>
      <c r="C10" s="155">
        <v>123469202</v>
      </c>
      <c r="D10" s="155"/>
      <c r="E10" s="156">
        <v>38103787</v>
      </c>
      <c r="F10" s="60">
        <v>38103787</v>
      </c>
      <c r="G10" s="60"/>
      <c r="H10" s="60"/>
      <c r="I10" s="60">
        <v>917655</v>
      </c>
      <c r="J10" s="60">
        <v>917655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917655</v>
      </c>
      <c r="X10" s="60">
        <v>4572454</v>
      </c>
      <c r="Y10" s="60">
        <v>-3654799</v>
      </c>
      <c r="Z10" s="140">
        <v>-79.93</v>
      </c>
      <c r="AA10" s="62">
        <v>38103787</v>
      </c>
    </row>
    <row r="11" spans="1:27" ht="12.75">
      <c r="A11" s="138" t="s">
        <v>80</v>
      </c>
      <c r="B11" s="136"/>
      <c r="C11" s="155"/>
      <c r="D11" s="155"/>
      <c r="E11" s="156">
        <v>10500000</v>
      </c>
      <c r="F11" s="60">
        <v>10500000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1260000</v>
      </c>
      <c r="Y11" s="60">
        <v>-1260000</v>
      </c>
      <c r="Z11" s="140">
        <v>-100</v>
      </c>
      <c r="AA11" s="62">
        <v>10500000</v>
      </c>
    </row>
    <row r="12" spans="1:27" ht="12.75">
      <c r="A12" s="138" t="s">
        <v>81</v>
      </c>
      <c r="B12" s="136"/>
      <c r="C12" s="155"/>
      <c r="D12" s="155"/>
      <c r="E12" s="156">
        <v>14697500</v>
      </c>
      <c r="F12" s="60">
        <v>14697500</v>
      </c>
      <c r="G12" s="60"/>
      <c r="H12" s="60"/>
      <c r="I12" s="60">
        <v>81305</v>
      </c>
      <c r="J12" s="60">
        <v>81305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81305</v>
      </c>
      <c r="X12" s="60">
        <v>1763700</v>
      </c>
      <c r="Y12" s="60">
        <v>-1682395</v>
      </c>
      <c r="Z12" s="140">
        <v>-95.39</v>
      </c>
      <c r="AA12" s="62">
        <v>14697500</v>
      </c>
    </row>
    <row r="13" spans="1:27" ht="12.75">
      <c r="A13" s="138" t="s">
        <v>82</v>
      </c>
      <c r="B13" s="136"/>
      <c r="C13" s="155"/>
      <c r="D13" s="155"/>
      <c r="E13" s="156">
        <v>53620482</v>
      </c>
      <c r="F13" s="60">
        <v>53620482</v>
      </c>
      <c r="G13" s="60"/>
      <c r="H13" s="60"/>
      <c r="I13" s="60">
        <v>7207453</v>
      </c>
      <c r="J13" s="60">
        <v>7207453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7207453</v>
      </c>
      <c r="X13" s="60">
        <v>6434458</v>
      </c>
      <c r="Y13" s="60">
        <v>772995</v>
      </c>
      <c r="Z13" s="140">
        <v>12.01</v>
      </c>
      <c r="AA13" s="62">
        <v>53620482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473425034</v>
      </c>
      <c r="F15" s="100">
        <f t="shared" si="2"/>
        <v>473425034</v>
      </c>
      <c r="G15" s="100">
        <f t="shared" si="2"/>
        <v>0</v>
      </c>
      <c r="H15" s="100">
        <f t="shared" si="2"/>
        <v>2268090</v>
      </c>
      <c r="I15" s="100">
        <f t="shared" si="2"/>
        <v>28036532</v>
      </c>
      <c r="J15" s="100">
        <f t="shared" si="2"/>
        <v>30304622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30304622</v>
      </c>
      <c r="X15" s="100">
        <f t="shared" si="2"/>
        <v>56811002</v>
      </c>
      <c r="Y15" s="100">
        <f t="shared" si="2"/>
        <v>-26506380</v>
      </c>
      <c r="Z15" s="137">
        <f>+IF(X15&lt;&gt;0,+(Y15/X15)*100,0)</f>
        <v>-46.657124618220955</v>
      </c>
      <c r="AA15" s="102">
        <f>SUM(AA16:AA18)</f>
        <v>473425034</v>
      </c>
    </row>
    <row r="16" spans="1:27" ht="12.75">
      <c r="A16" s="138" t="s">
        <v>85</v>
      </c>
      <c r="B16" s="136"/>
      <c r="C16" s="155"/>
      <c r="D16" s="155"/>
      <c r="E16" s="156">
        <v>161782105</v>
      </c>
      <c r="F16" s="60">
        <v>161782105</v>
      </c>
      <c r="G16" s="60"/>
      <c r="H16" s="60"/>
      <c r="I16" s="60">
        <v>1869373</v>
      </c>
      <c r="J16" s="60">
        <v>1869373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1869373</v>
      </c>
      <c r="X16" s="60">
        <v>19413852</v>
      </c>
      <c r="Y16" s="60">
        <v>-17544479</v>
      </c>
      <c r="Z16" s="140">
        <v>-90.37</v>
      </c>
      <c r="AA16" s="62">
        <v>161782105</v>
      </c>
    </row>
    <row r="17" spans="1:27" ht="12.75">
      <c r="A17" s="138" t="s">
        <v>86</v>
      </c>
      <c r="B17" s="136"/>
      <c r="C17" s="155"/>
      <c r="D17" s="155"/>
      <c r="E17" s="156">
        <v>311642929</v>
      </c>
      <c r="F17" s="60">
        <v>311642929</v>
      </c>
      <c r="G17" s="60"/>
      <c r="H17" s="60">
        <v>2268090</v>
      </c>
      <c r="I17" s="60">
        <v>26167159</v>
      </c>
      <c r="J17" s="60">
        <v>28435249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28435249</v>
      </c>
      <c r="X17" s="60">
        <v>37397150</v>
      </c>
      <c r="Y17" s="60">
        <v>-8961901</v>
      </c>
      <c r="Z17" s="140">
        <v>-23.96</v>
      </c>
      <c r="AA17" s="62">
        <v>311642929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255026479</v>
      </c>
      <c r="D19" s="153">
        <f>SUM(D20:D23)</f>
        <v>0</v>
      </c>
      <c r="E19" s="154">
        <f t="shared" si="3"/>
        <v>932356003</v>
      </c>
      <c r="F19" s="100">
        <f t="shared" si="3"/>
        <v>932356003</v>
      </c>
      <c r="G19" s="100">
        <f t="shared" si="3"/>
        <v>12505386</v>
      </c>
      <c r="H19" s="100">
        <f t="shared" si="3"/>
        <v>23341339</v>
      </c>
      <c r="I19" s="100">
        <f t="shared" si="3"/>
        <v>69184787</v>
      </c>
      <c r="J19" s="100">
        <f t="shared" si="3"/>
        <v>105031512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105031512</v>
      </c>
      <c r="X19" s="100">
        <f t="shared" si="3"/>
        <v>111882720</v>
      </c>
      <c r="Y19" s="100">
        <f t="shared" si="3"/>
        <v>-6851208</v>
      </c>
      <c r="Z19" s="137">
        <f>+IF(X19&lt;&gt;0,+(Y19/X19)*100,0)</f>
        <v>-6.123562244464561</v>
      </c>
      <c r="AA19" s="102">
        <f>SUM(AA20:AA23)</f>
        <v>932356003</v>
      </c>
    </row>
    <row r="20" spans="1:27" ht="12.75">
      <c r="A20" s="138" t="s">
        <v>89</v>
      </c>
      <c r="B20" s="136"/>
      <c r="C20" s="155"/>
      <c r="D20" s="155"/>
      <c r="E20" s="156">
        <v>200342641</v>
      </c>
      <c r="F20" s="60">
        <v>200342641</v>
      </c>
      <c r="G20" s="60">
        <v>12505386</v>
      </c>
      <c r="H20" s="60">
        <v>19382082</v>
      </c>
      <c r="I20" s="60">
        <v>18748234</v>
      </c>
      <c r="J20" s="60">
        <v>50635702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50635702</v>
      </c>
      <c r="X20" s="60">
        <v>24041117</v>
      </c>
      <c r="Y20" s="60">
        <v>26594585</v>
      </c>
      <c r="Z20" s="140">
        <v>110.62</v>
      </c>
      <c r="AA20" s="62">
        <v>200342641</v>
      </c>
    </row>
    <row r="21" spans="1:27" ht="12.75">
      <c r="A21" s="138" t="s">
        <v>90</v>
      </c>
      <c r="B21" s="136"/>
      <c r="C21" s="155"/>
      <c r="D21" s="155"/>
      <c r="E21" s="156">
        <v>275689002</v>
      </c>
      <c r="F21" s="60">
        <v>275689002</v>
      </c>
      <c r="G21" s="60"/>
      <c r="H21" s="60">
        <v>2172889</v>
      </c>
      <c r="I21" s="60">
        <v>25893183</v>
      </c>
      <c r="J21" s="60">
        <v>28066072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28066072</v>
      </c>
      <c r="X21" s="60">
        <v>33082680</v>
      </c>
      <c r="Y21" s="60">
        <v>-5016608</v>
      </c>
      <c r="Z21" s="140">
        <v>-15.16</v>
      </c>
      <c r="AA21" s="62">
        <v>275689002</v>
      </c>
    </row>
    <row r="22" spans="1:27" ht="12.75">
      <c r="A22" s="138" t="s">
        <v>91</v>
      </c>
      <c r="B22" s="136"/>
      <c r="C22" s="157">
        <v>255026479</v>
      </c>
      <c r="D22" s="157"/>
      <c r="E22" s="158">
        <v>437097360</v>
      </c>
      <c r="F22" s="159">
        <v>437097360</v>
      </c>
      <c r="G22" s="159"/>
      <c r="H22" s="159">
        <v>1786368</v>
      </c>
      <c r="I22" s="159">
        <v>24543370</v>
      </c>
      <c r="J22" s="159">
        <v>26329738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26329738</v>
      </c>
      <c r="X22" s="159">
        <v>52451683</v>
      </c>
      <c r="Y22" s="159">
        <v>-26121945</v>
      </c>
      <c r="Z22" s="141">
        <v>-49.8</v>
      </c>
      <c r="AA22" s="225">
        <v>437097360</v>
      </c>
    </row>
    <row r="23" spans="1:27" ht="12.75">
      <c r="A23" s="138" t="s">
        <v>92</v>
      </c>
      <c r="B23" s="136"/>
      <c r="C23" s="155"/>
      <c r="D23" s="155"/>
      <c r="E23" s="156">
        <v>19227000</v>
      </c>
      <c r="F23" s="60">
        <v>19227000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2307240</v>
      </c>
      <c r="Y23" s="60">
        <v>-2307240</v>
      </c>
      <c r="Z23" s="140">
        <v>-100</v>
      </c>
      <c r="AA23" s="62">
        <v>19227000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1570560526</v>
      </c>
      <c r="D25" s="217">
        <f>+D5+D9+D15+D19+D24</f>
        <v>0</v>
      </c>
      <c r="E25" s="230">
        <f t="shared" si="4"/>
        <v>1806094176</v>
      </c>
      <c r="F25" s="219">
        <f t="shared" si="4"/>
        <v>1806094176</v>
      </c>
      <c r="G25" s="219">
        <f t="shared" si="4"/>
        <v>19019112</v>
      </c>
      <c r="H25" s="219">
        <f t="shared" si="4"/>
        <v>31623494</v>
      </c>
      <c r="I25" s="219">
        <f t="shared" si="4"/>
        <v>112065492</v>
      </c>
      <c r="J25" s="219">
        <f t="shared" si="4"/>
        <v>162708098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162708098</v>
      </c>
      <c r="X25" s="219">
        <f t="shared" si="4"/>
        <v>216731298</v>
      </c>
      <c r="Y25" s="219">
        <f t="shared" si="4"/>
        <v>-54023200</v>
      </c>
      <c r="Z25" s="231">
        <f>+IF(X25&lt;&gt;0,+(Y25/X25)*100,0)</f>
        <v>-24.92634912378922</v>
      </c>
      <c r="AA25" s="232">
        <f>+AA5+AA9+AA15+AA19+AA24</f>
        <v>1806094176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1372032889</v>
      </c>
      <c r="D28" s="155"/>
      <c r="E28" s="156">
        <v>894606490</v>
      </c>
      <c r="F28" s="60">
        <v>894606490</v>
      </c>
      <c r="G28" s="60"/>
      <c r="H28" s="60">
        <v>4054458</v>
      </c>
      <c r="I28" s="60">
        <v>70951466</v>
      </c>
      <c r="J28" s="60">
        <v>75005924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75005924</v>
      </c>
      <c r="X28" s="60">
        <v>110326320</v>
      </c>
      <c r="Y28" s="60">
        <v>-35320396</v>
      </c>
      <c r="Z28" s="140">
        <v>-32.01</v>
      </c>
      <c r="AA28" s="155">
        <v>894606490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1372032889</v>
      </c>
      <c r="D32" s="210">
        <f>SUM(D28:D31)</f>
        <v>0</v>
      </c>
      <c r="E32" s="211">
        <f t="shared" si="5"/>
        <v>894606490</v>
      </c>
      <c r="F32" s="77">
        <f t="shared" si="5"/>
        <v>894606490</v>
      </c>
      <c r="G32" s="77">
        <f t="shared" si="5"/>
        <v>0</v>
      </c>
      <c r="H32" s="77">
        <f t="shared" si="5"/>
        <v>4054458</v>
      </c>
      <c r="I32" s="77">
        <f t="shared" si="5"/>
        <v>70951466</v>
      </c>
      <c r="J32" s="77">
        <f t="shared" si="5"/>
        <v>75005924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75005924</v>
      </c>
      <c r="X32" s="77">
        <f t="shared" si="5"/>
        <v>110326320</v>
      </c>
      <c r="Y32" s="77">
        <f t="shared" si="5"/>
        <v>-35320396</v>
      </c>
      <c r="Z32" s="212">
        <f>+IF(X32&lt;&gt;0,+(Y32/X32)*100,0)</f>
        <v>-32.014478503406984</v>
      </c>
      <c r="AA32" s="79">
        <f>SUM(AA28:AA31)</f>
        <v>894606490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30744351</v>
      </c>
      <c r="F33" s="60">
        <v>30744351</v>
      </c>
      <c r="G33" s="60">
        <v>1061582</v>
      </c>
      <c r="H33" s="60">
        <v>556876</v>
      </c>
      <c r="I33" s="60">
        <v>1610856</v>
      </c>
      <c r="J33" s="60">
        <v>3229314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3229314</v>
      </c>
      <c r="X33" s="60">
        <v>3689322</v>
      </c>
      <c r="Y33" s="60">
        <v>-460008</v>
      </c>
      <c r="Z33" s="140">
        <v>-12.47</v>
      </c>
      <c r="AA33" s="62">
        <v>30744351</v>
      </c>
    </row>
    <row r="34" spans="1:27" ht="12.75">
      <c r="A34" s="237" t="s">
        <v>52</v>
      </c>
      <c r="B34" s="136" t="s">
        <v>138</v>
      </c>
      <c r="C34" s="155"/>
      <c r="D34" s="155"/>
      <c r="E34" s="156">
        <v>579849000</v>
      </c>
      <c r="F34" s="60">
        <v>579849000</v>
      </c>
      <c r="G34" s="60">
        <v>6513726</v>
      </c>
      <c r="H34" s="60">
        <v>6014065</v>
      </c>
      <c r="I34" s="60">
        <v>10953000</v>
      </c>
      <c r="J34" s="60">
        <v>23480791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23480791</v>
      </c>
      <c r="X34" s="60">
        <v>69581880</v>
      </c>
      <c r="Y34" s="60">
        <v>-46101089</v>
      </c>
      <c r="Z34" s="140">
        <v>-66.25</v>
      </c>
      <c r="AA34" s="62">
        <v>579849000</v>
      </c>
    </row>
    <row r="35" spans="1:27" ht="12.75">
      <c r="A35" s="237" t="s">
        <v>53</v>
      </c>
      <c r="B35" s="136"/>
      <c r="C35" s="155">
        <v>198527637</v>
      </c>
      <c r="D35" s="155"/>
      <c r="E35" s="156">
        <v>300894335</v>
      </c>
      <c r="F35" s="60">
        <v>300894335</v>
      </c>
      <c r="G35" s="60">
        <v>11443804</v>
      </c>
      <c r="H35" s="60">
        <v>20998095</v>
      </c>
      <c r="I35" s="60">
        <v>28550169</v>
      </c>
      <c r="J35" s="60">
        <v>60992068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60992068</v>
      </c>
      <c r="X35" s="60">
        <v>33133778</v>
      </c>
      <c r="Y35" s="60">
        <v>27858290</v>
      </c>
      <c r="Z35" s="140">
        <v>84.08</v>
      </c>
      <c r="AA35" s="62">
        <v>300894335</v>
      </c>
    </row>
    <row r="36" spans="1:27" ht="12.75">
      <c r="A36" s="238" t="s">
        <v>139</v>
      </c>
      <c r="B36" s="149"/>
      <c r="C36" s="222">
        <f aca="true" t="shared" si="6" ref="C36:Y36">SUM(C32:C35)</f>
        <v>1570560526</v>
      </c>
      <c r="D36" s="222">
        <f>SUM(D32:D35)</f>
        <v>0</v>
      </c>
      <c r="E36" s="218">
        <f t="shared" si="6"/>
        <v>1806094176</v>
      </c>
      <c r="F36" s="220">
        <f t="shared" si="6"/>
        <v>1806094176</v>
      </c>
      <c r="G36" s="220">
        <f t="shared" si="6"/>
        <v>19019112</v>
      </c>
      <c r="H36" s="220">
        <f t="shared" si="6"/>
        <v>31623494</v>
      </c>
      <c r="I36" s="220">
        <f t="shared" si="6"/>
        <v>112065491</v>
      </c>
      <c r="J36" s="220">
        <f t="shared" si="6"/>
        <v>162708097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162708097</v>
      </c>
      <c r="X36" s="220">
        <f t="shared" si="6"/>
        <v>216731300</v>
      </c>
      <c r="Y36" s="220">
        <f t="shared" si="6"/>
        <v>-54023203</v>
      </c>
      <c r="Z36" s="221">
        <f>+IF(X36&lt;&gt;0,+(Y36/X36)*100,0)</f>
        <v>-24.926350277970926</v>
      </c>
      <c r="AA36" s="239">
        <f>SUM(AA32:AA35)</f>
        <v>1806094176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355679377</v>
      </c>
      <c r="D6" s="155"/>
      <c r="E6" s="59">
        <v>62226219</v>
      </c>
      <c r="F6" s="60">
        <v>62226219</v>
      </c>
      <c r="G6" s="60">
        <v>42488437</v>
      </c>
      <c r="H6" s="60">
        <v>228788874</v>
      </c>
      <c r="I6" s="60">
        <v>284454683</v>
      </c>
      <c r="J6" s="60">
        <v>284454683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284454683</v>
      </c>
      <c r="X6" s="60">
        <v>15556555</v>
      </c>
      <c r="Y6" s="60">
        <v>268898128</v>
      </c>
      <c r="Z6" s="140">
        <v>1728.52</v>
      </c>
      <c r="AA6" s="62">
        <v>62226219</v>
      </c>
    </row>
    <row r="7" spans="1:27" ht="12.75">
      <c r="A7" s="249" t="s">
        <v>144</v>
      </c>
      <c r="B7" s="182"/>
      <c r="C7" s="155">
        <v>107818543</v>
      </c>
      <c r="D7" s="155"/>
      <c r="E7" s="59">
        <v>717987898</v>
      </c>
      <c r="F7" s="60">
        <v>717987898</v>
      </c>
      <c r="G7" s="60">
        <v>259187453</v>
      </c>
      <c r="H7" s="60">
        <v>256298663</v>
      </c>
      <c r="I7" s="60">
        <v>189078679</v>
      </c>
      <c r="J7" s="60">
        <v>189078679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189078679</v>
      </c>
      <c r="X7" s="60">
        <v>179496975</v>
      </c>
      <c r="Y7" s="60">
        <v>9581704</v>
      </c>
      <c r="Z7" s="140">
        <v>5.34</v>
      </c>
      <c r="AA7" s="62">
        <v>717987898</v>
      </c>
    </row>
    <row r="8" spans="1:27" ht="12.75">
      <c r="A8" s="249" t="s">
        <v>145</v>
      </c>
      <c r="B8" s="182"/>
      <c r="C8" s="155">
        <v>1057924302</v>
      </c>
      <c r="D8" s="155"/>
      <c r="E8" s="59">
        <v>1535229446</v>
      </c>
      <c r="F8" s="60">
        <v>1535229446</v>
      </c>
      <c r="G8" s="60">
        <v>1080987767</v>
      </c>
      <c r="H8" s="60">
        <v>1126064247</v>
      </c>
      <c r="I8" s="60">
        <v>1156311822</v>
      </c>
      <c r="J8" s="60">
        <v>1156311822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1156311822</v>
      </c>
      <c r="X8" s="60">
        <v>383807362</v>
      </c>
      <c r="Y8" s="60">
        <v>772504460</v>
      </c>
      <c r="Z8" s="140">
        <v>201.27</v>
      </c>
      <c r="AA8" s="62">
        <v>1535229446</v>
      </c>
    </row>
    <row r="9" spans="1:27" ht="12.75">
      <c r="A9" s="249" t="s">
        <v>146</v>
      </c>
      <c r="B9" s="182"/>
      <c r="C9" s="155">
        <v>157234232</v>
      </c>
      <c r="D9" s="155"/>
      <c r="E9" s="59">
        <v>148803332</v>
      </c>
      <c r="F9" s="60">
        <v>148803332</v>
      </c>
      <c r="G9" s="60">
        <v>189654987</v>
      </c>
      <c r="H9" s="60">
        <v>42027079</v>
      </c>
      <c r="I9" s="60">
        <v>42027079</v>
      </c>
      <c r="J9" s="60">
        <v>42027079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42027079</v>
      </c>
      <c r="X9" s="60">
        <v>37200833</v>
      </c>
      <c r="Y9" s="60">
        <v>4826246</v>
      </c>
      <c r="Z9" s="140">
        <v>12.97</v>
      </c>
      <c r="AA9" s="62">
        <v>148803332</v>
      </c>
    </row>
    <row r="10" spans="1:27" ht="12.75">
      <c r="A10" s="249" t="s">
        <v>147</v>
      </c>
      <c r="B10" s="182"/>
      <c r="C10" s="155">
        <v>295545</v>
      </c>
      <c r="D10" s="155"/>
      <c r="E10" s="59">
        <v>15395958</v>
      </c>
      <c r="F10" s="60">
        <v>15395958</v>
      </c>
      <c r="G10" s="159">
        <v>89964754</v>
      </c>
      <c r="H10" s="159">
        <v>88564897</v>
      </c>
      <c r="I10" s="159">
        <v>74976029</v>
      </c>
      <c r="J10" s="60">
        <v>74976029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74976029</v>
      </c>
      <c r="X10" s="60">
        <v>3848990</v>
      </c>
      <c r="Y10" s="159">
        <v>71127039</v>
      </c>
      <c r="Z10" s="141">
        <v>1847.94</v>
      </c>
      <c r="AA10" s="225">
        <v>15395958</v>
      </c>
    </row>
    <row r="11" spans="1:27" ht="12.75">
      <c r="A11" s="249" t="s">
        <v>148</v>
      </c>
      <c r="B11" s="182"/>
      <c r="C11" s="155">
        <v>438906236</v>
      </c>
      <c r="D11" s="155"/>
      <c r="E11" s="59">
        <v>323798229</v>
      </c>
      <c r="F11" s="60">
        <v>323798229</v>
      </c>
      <c r="G11" s="60">
        <v>91250650</v>
      </c>
      <c r="H11" s="60">
        <v>91995656</v>
      </c>
      <c r="I11" s="60">
        <v>91995656</v>
      </c>
      <c r="J11" s="60">
        <v>91995656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91995656</v>
      </c>
      <c r="X11" s="60">
        <v>80949557</v>
      </c>
      <c r="Y11" s="60">
        <v>11046099</v>
      </c>
      <c r="Z11" s="140">
        <v>13.65</v>
      </c>
      <c r="AA11" s="62">
        <v>323798229</v>
      </c>
    </row>
    <row r="12" spans="1:27" ht="12.75">
      <c r="A12" s="250" t="s">
        <v>56</v>
      </c>
      <c r="B12" s="251"/>
      <c r="C12" s="168">
        <f aca="true" t="shared" si="0" ref="C12:Y12">SUM(C6:C11)</f>
        <v>2117858235</v>
      </c>
      <c r="D12" s="168">
        <f>SUM(D6:D11)</f>
        <v>0</v>
      </c>
      <c r="E12" s="72">
        <f t="shared" si="0"/>
        <v>2803441082</v>
      </c>
      <c r="F12" s="73">
        <f t="shared" si="0"/>
        <v>2803441082</v>
      </c>
      <c r="G12" s="73">
        <f t="shared" si="0"/>
        <v>1753534048</v>
      </c>
      <c r="H12" s="73">
        <f t="shared" si="0"/>
        <v>1833739416</v>
      </c>
      <c r="I12" s="73">
        <f t="shared" si="0"/>
        <v>1838843948</v>
      </c>
      <c r="J12" s="73">
        <f t="shared" si="0"/>
        <v>1838843948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1838843948</v>
      </c>
      <c r="X12" s="73">
        <f t="shared" si="0"/>
        <v>700860272</v>
      </c>
      <c r="Y12" s="73">
        <f t="shared" si="0"/>
        <v>1137983676</v>
      </c>
      <c r="Z12" s="170">
        <f>+IF(X12&lt;&gt;0,+(Y12/X12)*100,0)</f>
        <v>162.36955088816904</v>
      </c>
      <c r="AA12" s="74">
        <f>SUM(AA6:AA11)</f>
        <v>2803441082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2732863</v>
      </c>
      <c r="D15" s="155"/>
      <c r="E15" s="59">
        <v>5496750</v>
      </c>
      <c r="F15" s="60">
        <v>5496750</v>
      </c>
      <c r="G15" s="60">
        <v>90231321</v>
      </c>
      <c r="H15" s="60">
        <v>91852321</v>
      </c>
      <c r="I15" s="60">
        <v>91852321</v>
      </c>
      <c r="J15" s="60">
        <v>91852321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91852321</v>
      </c>
      <c r="X15" s="60">
        <v>1374188</v>
      </c>
      <c r="Y15" s="60">
        <v>90478133</v>
      </c>
      <c r="Z15" s="140">
        <v>6584.12</v>
      </c>
      <c r="AA15" s="62">
        <v>5496750</v>
      </c>
    </row>
    <row r="16" spans="1:27" ht="12.75">
      <c r="A16" s="249" t="s">
        <v>151</v>
      </c>
      <c r="B16" s="182"/>
      <c r="C16" s="155"/>
      <c r="D16" s="155"/>
      <c r="E16" s="59">
        <v>23500</v>
      </c>
      <c r="F16" s="60">
        <v>23500</v>
      </c>
      <c r="G16" s="159">
        <v>32624</v>
      </c>
      <c r="H16" s="159">
        <v>32624</v>
      </c>
      <c r="I16" s="159">
        <v>32624</v>
      </c>
      <c r="J16" s="60">
        <v>32624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32624</v>
      </c>
      <c r="X16" s="60">
        <v>5875</v>
      </c>
      <c r="Y16" s="159">
        <v>26749</v>
      </c>
      <c r="Z16" s="141">
        <v>455.3</v>
      </c>
      <c r="AA16" s="225">
        <v>23500</v>
      </c>
    </row>
    <row r="17" spans="1:27" ht="12.75">
      <c r="A17" s="249" t="s">
        <v>152</v>
      </c>
      <c r="B17" s="182"/>
      <c r="C17" s="155">
        <v>1497507000</v>
      </c>
      <c r="D17" s="155"/>
      <c r="E17" s="59">
        <v>304868038</v>
      </c>
      <c r="F17" s="60">
        <v>304868038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76217010</v>
      </c>
      <c r="Y17" s="60">
        <v>-76217010</v>
      </c>
      <c r="Z17" s="140">
        <v>-100</v>
      </c>
      <c r="AA17" s="62">
        <v>304868038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14346932170</v>
      </c>
      <c r="D19" s="155"/>
      <c r="E19" s="59">
        <v>15841563538</v>
      </c>
      <c r="F19" s="60">
        <v>15841563538</v>
      </c>
      <c r="G19" s="60">
        <v>16279928866</v>
      </c>
      <c r="H19" s="60">
        <v>16311552360</v>
      </c>
      <c r="I19" s="60">
        <v>16172744939</v>
      </c>
      <c r="J19" s="60">
        <v>16172744939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16172744939</v>
      </c>
      <c r="X19" s="60">
        <v>3960390885</v>
      </c>
      <c r="Y19" s="60">
        <v>12212354054</v>
      </c>
      <c r="Z19" s="140">
        <v>308.36</v>
      </c>
      <c r="AA19" s="62">
        <v>15841563538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108951737</v>
      </c>
      <c r="D22" s="155"/>
      <c r="E22" s="59">
        <v>129785321</v>
      </c>
      <c r="F22" s="60">
        <v>129785321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32446330</v>
      </c>
      <c r="Y22" s="60">
        <v>-32446330</v>
      </c>
      <c r="Z22" s="140">
        <v>-100</v>
      </c>
      <c r="AA22" s="62">
        <v>129785321</v>
      </c>
    </row>
    <row r="23" spans="1:27" ht="12.75">
      <c r="A23" s="249" t="s">
        <v>158</v>
      </c>
      <c r="B23" s="182"/>
      <c r="C23" s="155">
        <v>51445889</v>
      </c>
      <c r="D23" s="155"/>
      <c r="E23" s="59">
        <v>339784446</v>
      </c>
      <c r="F23" s="60">
        <v>339784446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84946112</v>
      </c>
      <c r="Y23" s="159">
        <v>-84946112</v>
      </c>
      <c r="Z23" s="141">
        <v>-100</v>
      </c>
      <c r="AA23" s="225">
        <v>339784446</v>
      </c>
    </row>
    <row r="24" spans="1:27" ht="12.75">
      <c r="A24" s="250" t="s">
        <v>57</v>
      </c>
      <c r="B24" s="253"/>
      <c r="C24" s="168">
        <f aca="true" t="shared" si="1" ref="C24:Y24">SUM(C15:C23)</f>
        <v>16007569659</v>
      </c>
      <c r="D24" s="168">
        <f>SUM(D15:D23)</f>
        <v>0</v>
      </c>
      <c r="E24" s="76">
        <f t="shared" si="1"/>
        <v>16621521593</v>
      </c>
      <c r="F24" s="77">
        <f t="shared" si="1"/>
        <v>16621521593</v>
      </c>
      <c r="G24" s="77">
        <f t="shared" si="1"/>
        <v>16370192811</v>
      </c>
      <c r="H24" s="77">
        <f t="shared" si="1"/>
        <v>16403437305</v>
      </c>
      <c r="I24" s="77">
        <f t="shared" si="1"/>
        <v>16264629884</v>
      </c>
      <c r="J24" s="77">
        <f t="shared" si="1"/>
        <v>16264629884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16264629884</v>
      </c>
      <c r="X24" s="77">
        <f t="shared" si="1"/>
        <v>4155380400</v>
      </c>
      <c r="Y24" s="77">
        <f t="shared" si="1"/>
        <v>12109249484</v>
      </c>
      <c r="Z24" s="212">
        <f>+IF(X24&lt;&gt;0,+(Y24/X24)*100,0)</f>
        <v>291.4113346638493</v>
      </c>
      <c r="AA24" s="79">
        <f>SUM(AA15:AA23)</f>
        <v>16621521593</v>
      </c>
    </row>
    <row r="25" spans="1:27" ht="12.75">
      <c r="A25" s="250" t="s">
        <v>159</v>
      </c>
      <c r="B25" s="251"/>
      <c r="C25" s="168">
        <f aca="true" t="shared" si="2" ref="C25:Y25">+C12+C24</f>
        <v>18125427894</v>
      </c>
      <c r="D25" s="168">
        <f>+D12+D24</f>
        <v>0</v>
      </c>
      <c r="E25" s="72">
        <f t="shared" si="2"/>
        <v>19424962675</v>
      </c>
      <c r="F25" s="73">
        <f t="shared" si="2"/>
        <v>19424962675</v>
      </c>
      <c r="G25" s="73">
        <f t="shared" si="2"/>
        <v>18123726859</v>
      </c>
      <c r="H25" s="73">
        <f t="shared" si="2"/>
        <v>18237176721</v>
      </c>
      <c r="I25" s="73">
        <f t="shared" si="2"/>
        <v>18103473832</v>
      </c>
      <c r="J25" s="73">
        <f t="shared" si="2"/>
        <v>18103473832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18103473832</v>
      </c>
      <c r="X25" s="73">
        <f t="shared" si="2"/>
        <v>4856240672</v>
      </c>
      <c r="Y25" s="73">
        <f t="shared" si="2"/>
        <v>13247233160</v>
      </c>
      <c r="Z25" s="170">
        <f>+IF(X25&lt;&gt;0,+(Y25/X25)*100,0)</f>
        <v>272.78782199532634</v>
      </c>
      <c r="AA25" s="74">
        <f>+AA12+AA24</f>
        <v>19424962675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100965373</v>
      </c>
      <c r="D30" s="155"/>
      <c r="E30" s="59">
        <v>110529665</v>
      </c>
      <c r="F30" s="60">
        <v>110529665</v>
      </c>
      <c r="G30" s="60">
        <v>138750400</v>
      </c>
      <c r="H30" s="60">
        <v>138750400</v>
      </c>
      <c r="I30" s="60">
        <v>138750400</v>
      </c>
      <c r="J30" s="60">
        <v>138750400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138750400</v>
      </c>
      <c r="X30" s="60">
        <v>27632416</v>
      </c>
      <c r="Y30" s="60">
        <v>111117984</v>
      </c>
      <c r="Z30" s="140">
        <v>402.13</v>
      </c>
      <c r="AA30" s="62">
        <v>110529665</v>
      </c>
    </row>
    <row r="31" spans="1:27" ht="12.75">
      <c r="A31" s="249" t="s">
        <v>163</v>
      </c>
      <c r="B31" s="182"/>
      <c r="C31" s="155">
        <v>161471743</v>
      </c>
      <c r="D31" s="155"/>
      <c r="E31" s="59">
        <v>111750903</v>
      </c>
      <c r="F31" s="60">
        <v>111750903</v>
      </c>
      <c r="G31" s="60">
        <v>150152987</v>
      </c>
      <c r="H31" s="60">
        <v>150302617</v>
      </c>
      <c r="I31" s="60">
        <v>150302617</v>
      </c>
      <c r="J31" s="60">
        <v>150302617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150302617</v>
      </c>
      <c r="X31" s="60">
        <v>27937726</v>
      </c>
      <c r="Y31" s="60">
        <v>122364891</v>
      </c>
      <c r="Z31" s="140">
        <v>437.99</v>
      </c>
      <c r="AA31" s="62">
        <v>111750903</v>
      </c>
    </row>
    <row r="32" spans="1:27" ht="12.75">
      <c r="A32" s="249" t="s">
        <v>164</v>
      </c>
      <c r="B32" s="182"/>
      <c r="C32" s="155">
        <v>1783197506</v>
      </c>
      <c r="D32" s="155"/>
      <c r="E32" s="59">
        <v>2050098786</v>
      </c>
      <c r="F32" s="60">
        <v>2050098786</v>
      </c>
      <c r="G32" s="60">
        <v>2631915697</v>
      </c>
      <c r="H32" s="60">
        <v>2745909724</v>
      </c>
      <c r="I32" s="60">
        <v>2114150245</v>
      </c>
      <c r="J32" s="60">
        <v>2114150245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2114150245</v>
      </c>
      <c r="X32" s="60">
        <v>512524697</v>
      </c>
      <c r="Y32" s="60">
        <v>1601625548</v>
      </c>
      <c r="Z32" s="140">
        <v>312.5</v>
      </c>
      <c r="AA32" s="62">
        <v>2050098786</v>
      </c>
    </row>
    <row r="33" spans="1:27" ht="12.75">
      <c r="A33" s="249" t="s">
        <v>165</v>
      </c>
      <c r="B33" s="182"/>
      <c r="C33" s="155">
        <v>343044892</v>
      </c>
      <c r="D33" s="155"/>
      <c r="E33" s="59">
        <v>246699036</v>
      </c>
      <c r="F33" s="60">
        <v>246699036</v>
      </c>
      <c r="G33" s="60"/>
      <c r="H33" s="60"/>
      <c r="I33" s="60">
        <v>211016299</v>
      </c>
      <c r="J33" s="60">
        <v>211016299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211016299</v>
      </c>
      <c r="X33" s="60">
        <v>61674759</v>
      </c>
      <c r="Y33" s="60">
        <v>149341540</v>
      </c>
      <c r="Z33" s="140">
        <v>242.14</v>
      </c>
      <c r="AA33" s="62">
        <v>246699036</v>
      </c>
    </row>
    <row r="34" spans="1:27" ht="12.75">
      <c r="A34" s="250" t="s">
        <v>58</v>
      </c>
      <c r="B34" s="251"/>
      <c r="C34" s="168">
        <f aca="true" t="shared" si="3" ref="C34:Y34">SUM(C29:C33)</f>
        <v>2388679514</v>
      </c>
      <c r="D34" s="168">
        <f>SUM(D29:D33)</f>
        <v>0</v>
      </c>
      <c r="E34" s="72">
        <f t="shared" si="3"/>
        <v>2519078390</v>
      </c>
      <c r="F34" s="73">
        <f t="shared" si="3"/>
        <v>2519078390</v>
      </c>
      <c r="G34" s="73">
        <f t="shared" si="3"/>
        <v>2920819084</v>
      </c>
      <c r="H34" s="73">
        <f t="shared" si="3"/>
        <v>3034962741</v>
      </c>
      <c r="I34" s="73">
        <f t="shared" si="3"/>
        <v>2614219561</v>
      </c>
      <c r="J34" s="73">
        <f t="shared" si="3"/>
        <v>2614219561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2614219561</v>
      </c>
      <c r="X34" s="73">
        <f t="shared" si="3"/>
        <v>629769598</v>
      </c>
      <c r="Y34" s="73">
        <f t="shared" si="3"/>
        <v>1984449963</v>
      </c>
      <c r="Z34" s="170">
        <f>+IF(X34&lt;&gt;0,+(Y34/X34)*100,0)</f>
        <v>315.1072978597484</v>
      </c>
      <c r="AA34" s="74">
        <f>SUM(AA29:AA33)</f>
        <v>2519078390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673092550</v>
      </c>
      <c r="D37" s="155"/>
      <c r="E37" s="59">
        <v>1086619512</v>
      </c>
      <c r="F37" s="60">
        <v>1086619512</v>
      </c>
      <c r="G37" s="60">
        <v>515600520</v>
      </c>
      <c r="H37" s="60">
        <v>514216280</v>
      </c>
      <c r="I37" s="60">
        <v>528614784</v>
      </c>
      <c r="J37" s="60">
        <v>528614784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528614784</v>
      </c>
      <c r="X37" s="60">
        <v>271654878</v>
      </c>
      <c r="Y37" s="60">
        <v>256959906</v>
      </c>
      <c r="Z37" s="140">
        <v>94.59</v>
      </c>
      <c r="AA37" s="62">
        <v>1086619512</v>
      </c>
    </row>
    <row r="38" spans="1:27" ht="12.75">
      <c r="A38" s="249" t="s">
        <v>165</v>
      </c>
      <c r="B38" s="182"/>
      <c r="C38" s="155">
        <v>1581409207</v>
      </c>
      <c r="D38" s="155"/>
      <c r="E38" s="59">
        <v>1178801053</v>
      </c>
      <c r="F38" s="60">
        <v>1178801053</v>
      </c>
      <c r="G38" s="60">
        <v>1078562475</v>
      </c>
      <c r="H38" s="60">
        <v>1078562475</v>
      </c>
      <c r="I38" s="60">
        <v>1078562475</v>
      </c>
      <c r="J38" s="60">
        <v>1078562475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1078562475</v>
      </c>
      <c r="X38" s="60">
        <v>294700263</v>
      </c>
      <c r="Y38" s="60">
        <v>783862212</v>
      </c>
      <c r="Z38" s="140">
        <v>265.99</v>
      </c>
      <c r="AA38" s="62">
        <v>1178801053</v>
      </c>
    </row>
    <row r="39" spans="1:27" ht="12.75">
      <c r="A39" s="250" t="s">
        <v>59</v>
      </c>
      <c r="B39" s="253"/>
      <c r="C39" s="168">
        <f aca="true" t="shared" si="4" ref="C39:Y39">SUM(C37:C38)</f>
        <v>2254501757</v>
      </c>
      <c r="D39" s="168">
        <f>SUM(D37:D38)</f>
        <v>0</v>
      </c>
      <c r="E39" s="76">
        <f t="shared" si="4"/>
        <v>2265420565</v>
      </c>
      <c r="F39" s="77">
        <f t="shared" si="4"/>
        <v>2265420565</v>
      </c>
      <c r="G39" s="77">
        <f t="shared" si="4"/>
        <v>1594162995</v>
      </c>
      <c r="H39" s="77">
        <f t="shared" si="4"/>
        <v>1592778755</v>
      </c>
      <c r="I39" s="77">
        <f t="shared" si="4"/>
        <v>1607177259</v>
      </c>
      <c r="J39" s="77">
        <f t="shared" si="4"/>
        <v>1607177259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1607177259</v>
      </c>
      <c r="X39" s="77">
        <f t="shared" si="4"/>
        <v>566355141</v>
      </c>
      <c r="Y39" s="77">
        <f t="shared" si="4"/>
        <v>1040822118</v>
      </c>
      <c r="Z39" s="212">
        <f>+IF(X39&lt;&gt;0,+(Y39/X39)*100,0)</f>
        <v>183.77552222131237</v>
      </c>
      <c r="AA39" s="79">
        <f>SUM(AA37:AA38)</f>
        <v>2265420565</v>
      </c>
    </row>
    <row r="40" spans="1:27" ht="12.75">
      <c r="A40" s="250" t="s">
        <v>167</v>
      </c>
      <c r="B40" s="251"/>
      <c r="C40" s="168">
        <f aca="true" t="shared" si="5" ref="C40:Y40">+C34+C39</f>
        <v>4643181271</v>
      </c>
      <c r="D40" s="168">
        <f>+D34+D39</f>
        <v>0</v>
      </c>
      <c r="E40" s="72">
        <f t="shared" si="5"/>
        <v>4784498955</v>
      </c>
      <c r="F40" s="73">
        <f t="shared" si="5"/>
        <v>4784498955</v>
      </c>
      <c r="G40" s="73">
        <f t="shared" si="5"/>
        <v>4514982079</v>
      </c>
      <c r="H40" s="73">
        <f t="shared" si="5"/>
        <v>4627741496</v>
      </c>
      <c r="I40" s="73">
        <f t="shared" si="5"/>
        <v>4221396820</v>
      </c>
      <c r="J40" s="73">
        <f t="shared" si="5"/>
        <v>4221396820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4221396820</v>
      </c>
      <c r="X40" s="73">
        <f t="shared" si="5"/>
        <v>1196124739</v>
      </c>
      <c r="Y40" s="73">
        <f t="shared" si="5"/>
        <v>3025272081</v>
      </c>
      <c r="Z40" s="170">
        <f>+IF(X40&lt;&gt;0,+(Y40/X40)*100,0)</f>
        <v>252.92279160861</v>
      </c>
      <c r="AA40" s="74">
        <f>+AA34+AA39</f>
        <v>4784498955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13482246623</v>
      </c>
      <c r="D42" s="257">
        <f>+D25-D40</f>
        <v>0</v>
      </c>
      <c r="E42" s="258">
        <f t="shared" si="6"/>
        <v>14640463720</v>
      </c>
      <c r="F42" s="259">
        <f t="shared" si="6"/>
        <v>14640463720</v>
      </c>
      <c r="G42" s="259">
        <f t="shared" si="6"/>
        <v>13608744780</v>
      </c>
      <c r="H42" s="259">
        <f t="shared" si="6"/>
        <v>13609435225</v>
      </c>
      <c r="I42" s="259">
        <f t="shared" si="6"/>
        <v>13882077012</v>
      </c>
      <c r="J42" s="259">
        <f t="shared" si="6"/>
        <v>13882077012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13882077012</v>
      </c>
      <c r="X42" s="259">
        <f t="shared" si="6"/>
        <v>3660115933</v>
      </c>
      <c r="Y42" s="259">
        <f t="shared" si="6"/>
        <v>10221961079</v>
      </c>
      <c r="Z42" s="260">
        <f>+IF(X42&lt;&gt;0,+(Y42/X42)*100,0)</f>
        <v>279.2797076955322</v>
      </c>
      <c r="AA42" s="261">
        <f>+AA25-AA40</f>
        <v>14640463720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11035826305</v>
      </c>
      <c r="D45" s="155"/>
      <c r="E45" s="59">
        <v>13638141101</v>
      </c>
      <c r="F45" s="60">
        <v>13638141101</v>
      </c>
      <c r="G45" s="60">
        <v>12700890550</v>
      </c>
      <c r="H45" s="60">
        <v>12701580995</v>
      </c>
      <c r="I45" s="60">
        <v>12974222783</v>
      </c>
      <c r="J45" s="60">
        <v>12974222783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12974222783</v>
      </c>
      <c r="X45" s="60">
        <v>3409535275</v>
      </c>
      <c r="Y45" s="60">
        <v>9564687508</v>
      </c>
      <c r="Z45" s="139">
        <v>280.53</v>
      </c>
      <c r="AA45" s="62">
        <v>13638141101</v>
      </c>
    </row>
    <row r="46" spans="1:27" ht="12.75">
      <c r="A46" s="249" t="s">
        <v>171</v>
      </c>
      <c r="B46" s="182"/>
      <c r="C46" s="155">
        <v>2446420318</v>
      </c>
      <c r="D46" s="155"/>
      <c r="E46" s="59">
        <v>1002322619</v>
      </c>
      <c r="F46" s="60">
        <v>1002322619</v>
      </c>
      <c r="G46" s="60">
        <v>907854230</v>
      </c>
      <c r="H46" s="60">
        <v>907854230</v>
      </c>
      <c r="I46" s="60">
        <v>907854230</v>
      </c>
      <c r="J46" s="60">
        <v>907854230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907854230</v>
      </c>
      <c r="X46" s="60">
        <v>250580655</v>
      </c>
      <c r="Y46" s="60">
        <v>657273575</v>
      </c>
      <c r="Z46" s="139">
        <v>262.3</v>
      </c>
      <c r="AA46" s="62">
        <v>1002322619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13482246623</v>
      </c>
      <c r="D48" s="217">
        <f>SUM(D45:D47)</f>
        <v>0</v>
      </c>
      <c r="E48" s="264">
        <f t="shared" si="7"/>
        <v>14640463720</v>
      </c>
      <c r="F48" s="219">
        <f t="shared" si="7"/>
        <v>14640463720</v>
      </c>
      <c r="G48" s="219">
        <f t="shared" si="7"/>
        <v>13608744780</v>
      </c>
      <c r="H48" s="219">
        <f t="shared" si="7"/>
        <v>13609435225</v>
      </c>
      <c r="I48" s="219">
        <f t="shared" si="7"/>
        <v>13882077013</v>
      </c>
      <c r="J48" s="219">
        <f t="shared" si="7"/>
        <v>13882077013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13882077013</v>
      </c>
      <c r="X48" s="219">
        <f t="shared" si="7"/>
        <v>3660115930</v>
      </c>
      <c r="Y48" s="219">
        <f t="shared" si="7"/>
        <v>10221961083</v>
      </c>
      <c r="Z48" s="265">
        <f>+IF(X48&lt;&gt;0,+(Y48/X48)*100,0)</f>
        <v>279.27970803372887</v>
      </c>
      <c r="AA48" s="232">
        <f>SUM(AA45:AA47)</f>
        <v>14640463720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908271492</v>
      </c>
      <c r="F6" s="60">
        <v>908271492</v>
      </c>
      <c r="G6" s="60">
        <v>75576477</v>
      </c>
      <c r="H6" s="60">
        <v>64837374</v>
      </c>
      <c r="I6" s="60">
        <v>67323308</v>
      </c>
      <c r="J6" s="60">
        <v>207737159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207737159</v>
      </c>
      <c r="X6" s="60">
        <v>227067873</v>
      </c>
      <c r="Y6" s="60">
        <v>-19330714</v>
      </c>
      <c r="Z6" s="140">
        <v>-8.51</v>
      </c>
      <c r="AA6" s="62">
        <v>908271492</v>
      </c>
    </row>
    <row r="7" spans="1:27" ht="12.75">
      <c r="A7" s="249" t="s">
        <v>32</v>
      </c>
      <c r="B7" s="182"/>
      <c r="C7" s="155">
        <v>3329081138</v>
      </c>
      <c r="D7" s="155"/>
      <c r="E7" s="59">
        <v>3135667144</v>
      </c>
      <c r="F7" s="60">
        <v>3135667144</v>
      </c>
      <c r="G7" s="60">
        <v>259905867</v>
      </c>
      <c r="H7" s="60">
        <v>312674220</v>
      </c>
      <c r="I7" s="60">
        <v>277868807</v>
      </c>
      <c r="J7" s="60">
        <v>850448894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850448894</v>
      </c>
      <c r="X7" s="60">
        <v>753407522</v>
      </c>
      <c r="Y7" s="60">
        <v>97041372</v>
      </c>
      <c r="Z7" s="140">
        <v>12.88</v>
      </c>
      <c r="AA7" s="62">
        <v>3135667144</v>
      </c>
    </row>
    <row r="8" spans="1:27" ht="12.75">
      <c r="A8" s="249" t="s">
        <v>178</v>
      </c>
      <c r="B8" s="182"/>
      <c r="C8" s="155"/>
      <c r="D8" s="155"/>
      <c r="E8" s="59">
        <v>293795427</v>
      </c>
      <c r="F8" s="60">
        <v>293795427</v>
      </c>
      <c r="G8" s="60">
        <v>77000345</v>
      </c>
      <c r="H8" s="60">
        <v>9995376</v>
      </c>
      <c r="I8" s="60">
        <v>3494583</v>
      </c>
      <c r="J8" s="60">
        <v>90490304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90490304</v>
      </c>
      <c r="X8" s="60">
        <v>61129737</v>
      </c>
      <c r="Y8" s="60">
        <v>29360567</v>
      </c>
      <c r="Z8" s="140">
        <v>48.03</v>
      </c>
      <c r="AA8" s="62">
        <v>293795427</v>
      </c>
    </row>
    <row r="9" spans="1:27" ht="12.75">
      <c r="A9" s="249" t="s">
        <v>179</v>
      </c>
      <c r="B9" s="182"/>
      <c r="C9" s="155">
        <v>920162124</v>
      </c>
      <c r="D9" s="155"/>
      <c r="E9" s="59">
        <v>1212506974</v>
      </c>
      <c r="F9" s="60">
        <v>1212506974</v>
      </c>
      <c r="G9" s="60">
        <v>100898000</v>
      </c>
      <c r="H9" s="60">
        <v>283070000</v>
      </c>
      <c r="I9" s="60"/>
      <c r="J9" s="60">
        <v>383968000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383968000</v>
      </c>
      <c r="X9" s="60">
        <v>454327231</v>
      </c>
      <c r="Y9" s="60">
        <v>-70359231</v>
      </c>
      <c r="Z9" s="140">
        <v>-15.49</v>
      </c>
      <c r="AA9" s="62">
        <v>1212506974</v>
      </c>
    </row>
    <row r="10" spans="1:27" ht="12.75">
      <c r="A10" s="249" t="s">
        <v>180</v>
      </c>
      <c r="B10" s="182"/>
      <c r="C10" s="155">
        <v>788609052</v>
      </c>
      <c r="D10" s="155"/>
      <c r="E10" s="59">
        <v>854879567</v>
      </c>
      <c r="F10" s="60">
        <v>854879567</v>
      </c>
      <c r="G10" s="60">
        <v>73000000</v>
      </c>
      <c r="H10" s="60">
        <v>42231000</v>
      </c>
      <c r="I10" s="60">
        <v>202850000</v>
      </c>
      <c r="J10" s="60">
        <v>318081000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318081000</v>
      </c>
      <c r="X10" s="60">
        <v>301000000</v>
      </c>
      <c r="Y10" s="60">
        <v>17081000</v>
      </c>
      <c r="Z10" s="140">
        <v>5.67</v>
      </c>
      <c r="AA10" s="62">
        <v>854879567</v>
      </c>
    </row>
    <row r="11" spans="1:27" ht="12.75">
      <c r="A11" s="249" t="s">
        <v>181</v>
      </c>
      <c r="B11" s="182"/>
      <c r="C11" s="155">
        <v>220714091</v>
      </c>
      <c r="D11" s="155"/>
      <c r="E11" s="59">
        <v>228350913</v>
      </c>
      <c r="F11" s="60">
        <v>228350913</v>
      </c>
      <c r="G11" s="60">
        <v>7150729</v>
      </c>
      <c r="H11" s="60">
        <v>4486828</v>
      </c>
      <c r="I11" s="60">
        <v>5763233</v>
      </c>
      <c r="J11" s="60">
        <v>17400790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17400790</v>
      </c>
      <c r="X11" s="60">
        <v>58817824</v>
      </c>
      <c r="Y11" s="60">
        <v>-41417034</v>
      </c>
      <c r="Z11" s="140">
        <v>-70.42</v>
      </c>
      <c r="AA11" s="62">
        <v>228350913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-4132907798</v>
      </c>
      <c r="D14" s="155"/>
      <c r="E14" s="59">
        <v>-4945638055</v>
      </c>
      <c r="F14" s="60">
        <v>-4945638055</v>
      </c>
      <c r="G14" s="60">
        <v>-641808401</v>
      </c>
      <c r="H14" s="60">
        <v>-536369683</v>
      </c>
      <c r="I14" s="60">
        <v>-244877176</v>
      </c>
      <c r="J14" s="60">
        <v>-1423055260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-1423055260</v>
      </c>
      <c r="X14" s="60">
        <v>-1162783280</v>
      </c>
      <c r="Y14" s="60">
        <v>-260271980</v>
      </c>
      <c r="Z14" s="140">
        <v>22.38</v>
      </c>
      <c r="AA14" s="62">
        <v>-4945638055</v>
      </c>
    </row>
    <row r="15" spans="1:27" ht="12.75">
      <c r="A15" s="249" t="s">
        <v>40</v>
      </c>
      <c r="B15" s="182"/>
      <c r="C15" s="155">
        <v>-50931645</v>
      </c>
      <c r="D15" s="155"/>
      <c r="E15" s="59">
        <v>-160939104</v>
      </c>
      <c r="F15" s="60">
        <v>-160939104</v>
      </c>
      <c r="G15" s="60"/>
      <c r="H15" s="60">
        <v>-6945527</v>
      </c>
      <c r="I15" s="60">
        <v>-223269818</v>
      </c>
      <c r="J15" s="60">
        <v>-230215345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-230215345</v>
      </c>
      <c r="X15" s="60">
        <v>-40234776</v>
      </c>
      <c r="Y15" s="60">
        <v>-189980569</v>
      </c>
      <c r="Z15" s="140">
        <v>472.18</v>
      </c>
      <c r="AA15" s="62">
        <v>-160939104</v>
      </c>
    </row>
    <row r="16" spans="1:27" ht="12.75">
      <c r="A16" s="249" t="s">
        <v>42</v>
      </c>
      <c r="B16" s="182"/>
      <c r="C16" s="155">
        <v>-5196378</v>
      </c>
      <c r="D16" s="155"/>
      <c r="E16" s="59">
        <v>-30823347</v>
      </c>
      <c r="F16" s="60">
        <v>-30823347</v>
      </c>
      <c r="G16" s="60">
        <v>-215856</v>
      </c>
      <c r="H16" s="60">
        <v>-641568</v>
      </c>
      <c r="I16" s="60">
        <v>-233842829</v>
      </c>
      <c r="J16" s="60">
        <v>-234700253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-234700253</v>
      </c>
      <c r="X16" s="60">
        <v>-8000000</v>
      </c>
      <c r="Y16" s="60">
        <v>-226700253</v>
      </c>
      <c r="Z16" s="140">
        <v>2833.75</v>
      </c>
      <c r="AA16" s="62">
        <v>-30823347</v>
      </c>
    </row>
    <row r="17" spans="1:27" ht="12.75">
      <c r="A17" s="250" t="s">
        <v>185</v>
      </c>
      <c r="B17" s="251"/>
      <c r="C17" s="168">
        <f aca="true" t="shared" si="0" ref="C17:Y17">SUM(C6:C16)</f>
        <v>1069530584</v>
      </c>
      <c r="D17" s="168">
        <f t="shared" si="0"/>
        <v>0</v>
      </c>
      <c r="E17" s="72">
        <f t="shared" si="0"/>
        <v>1496071011</v>
      </c>
      <c r="F17" s="73">
        <f t="shared" si="0"/>
        <v>1496071011</v>
      </c>
      <c r="G17" s="73">
        <f t="shared" si="0"/>
        <v>-48492839</v>
      </c>
      <c r="H17" s="73">
        <f t="shared" si="0"/>
        <v>173338020</v>
      </c>
      <c r="I17" s="73">
        <f t="shared" si="0"/>
        <v>-144689892</v>
      </c>
      <c r="J17" s="73">
        <f t="shared" si="0"/>
        <v>-19844711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-19844711</v>
      </c>
      <c r="X17" s="73">
        <f t="shared" si="0"/>
        <v>644732131</v>
      </c>
      <c r="Y17" s="73">
        <f t="shared" si="0"/>
        <v>-664576842</v>
      </c>
      <c r="Z17" s="170">
        <f>+IF(X17&lt;&gt;0,+(Y17/X17)*100,0)</f>
        <v>-103.07797766635582</v>
      </c>
      <c r="AA17" s="74">
        <f>SUM(AA6:AA16)</f>
        <v>1496071011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97846053</v>
      </c>
      <c r="F21" s="60">
        <v>97846053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8565576</v>
      </c>
      <c r="Y21" s="159">
        <v>-8565576</v>
      </c>
      <c r="Z21" s="141">
        <v>-100</v>
      </c>
      <c r="AA21" s="225">
        <v>97846053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254896890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-1457470846</v>
      </c>
      <c r="D26" s="155"/>
      <c r="E26" s="59">
        <v>-1724819931</v>
      </c>
      <c r="F26" s="60">
        <v>-1724819931</v>
      </c>
      <c r="G26" s="60">
        <v>-71509846</v>
      </c>
      <c r="H26" s="60">
        <v>-26638109</v>
      </c>
      <c r="I26" s="60">
        <v>-30058388</v>
      </c>
      <c r="J26" s="60">
        <v>-128206343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-128206343</v>
      </c>
      <c r="X26" s="60">
        <v>-395163580</v>
      </c>
      <c r="Y26" s="60">
        <v>266957237</v>
      </c>
      <c r="Z26" s="140">
        <v>-67.56</v>
      </c>
      <c r="AA26" s="62">
        <v>-1724819931</v>
      </c>
    </row>
    <row r="27" spans="1:27" ht="12.75">
      <c r="A27" s="250" t="s">
        <v>192</v>
      </c>
      <c r="B27" s="251"/>
      <c r="C27" s="168">
        <f aca="true" t="shared" si="1" ref="C27:Y27">SUM(C21:C26)</f>
        <v>-1202573956</v>
      </c>
      <c r="D27" s="168">
        <f>SUM(D21:D26)</f>
        <v>0</v>
      </c>
      <c r="E27" s="72">
        <f t="shared" si="1"/>
        <v>-1626973878</v>
      </c>
      <c r="F27" s="73">
        <f t="shared" si="1"/>
        <v>-1626973878</v>
      </c>
      <c r="G27" s="73">
        <f t="shared" si="1"/>
        <v>-71509846</v>
      </c>
      <c r="H27" s="73">
        <f t="shared" si="1"/>
        <v>-26638109</v>
      </c>
      <c r="I27" s="73">
        <f t="shared" si="1"/>
        <v>-30058388</v>
      </c>
      <c r="J27" s="73">
        <f t="shared" si="1"/>
        <v>-128206343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-128206343</v>
      </c>
      <c r="X27" s="73">
        <f t="shared" si="1"/>
        <v>-386598004</v>
      </c>
      <c r="Y27" s="73">
        <f t="shared" si="1"/>
        <v>258391661</v>
      </c>
      <c r="Z27" s="170">
        <f>+IF(X27&lt;&gt;0,+(Y27/X27)*100,0)</f>
        <v>-66.83729825982236</v>
      </c>
      <c r="AA27" s="74">
        <f>SUM(AA21:AA26)</f>
        <v>-1626973878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173000000</v>
      </c>
      <c r="D32" s="155"/>
      <c r="E32" s="59">
        <v>500000000</v>
      </c>
      <c r="F32" s="60">
        <v>500000000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100000000</v>
      </c>
      <c r="Y32" s="60">
        <v>-100000000</v>
      </c>
      <c r="Z32" s="140">
        <v>-100</v>
      </c>
      <c r="AA32" s="62">
        <v>500000000</v>
      </c>
    </row>
    <row r="33" spans="1:27" ht="12.75">
      <c r="A33" s="249" t="s">
        <v>196</v>
      </c>
      <c r="B33" s="182"/>
      <c r="C33" s="155">
        <v>59802838</v>
      </c>
      <c r="D33" s="155"/>
      <c r="E33" s="59">
        <v>4800000</v>
      </c>
      <c r="F33" s="60">
        <v>4800000</v>
      </c>
      <c r="G33" s="60">
        <v>1179099</v>
      </c>
      <c r="H33" s="159">
        <v>149630</v>
      </c>
      <c r="I33" s="159">
        <v>121832</v>
      </c>
      <c r="J33" s="159">
        <v>1450561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1450561</v>
      </c>
      <c r="X33" s="159">
        <v>1200000</v>
      </c>
      <c r="Y33" s="60">
        <v>250561</v>
      </c>
      <c r="Z33" s="140">
        <v>20.88</v>
      </c>
      <c r="AA33" s="62">
        <v>4800000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-56991221</v>
      </c>
      <c r="D35" s="155"/>
      <c r="E35" s="59">
        <v>-71293003</v>
      </c>
      <c r="F35" s="60">
        <v>-71293003</v>
      </c>
      <c r="G35" s="60"/>
      <c r="H35" s="60">
        <v>-1384240</v>
      </c>
      <c r="I35" s="60">
        <v>-26006407</v>
      </c>
      <c r="J35" s="60">
        <v>-27390647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-27390647</v>
      </c>
      <c r="X35" s="60">
        <v>-17823252</v>
      </c>
      <c r="Y35" s="60">
        <v>-9567395</v>
      </c>
      <c r="Z35" s="140">
        <v>53.68</v>
      </c>
      <c r="AA35" s="62">
        <v>-71293003</v>
      </c>
    </row>
    <row r="36" spans="1:27" ht="12.75">
      <c r="A36" s="250" t="s">
        <v>198</v>
      </c>
      <c r="B36" s="251"/>
      <c r="C36" s="168">
        <f aca="true" t="shared" si="2" ref="C36:Y36">SUM(C31:C35)</f>
        <v>175811617</v>
      </c>
      <c r="D36" s="168">
        <f>SUM(D31:D35)</f>
        <v>0</v>
      </c>
      <c r="E36" s="72">
        <f t="shared" si="2"/>
        <v>433506997</v>
      </c>
      <c r="F36" s="73">
        <f t="shared" si="2"/>
        <v>433506997</v>
      </c>
      <c r="G36" s="73">
        <f t="shared" si="2"/>
        <v>1179099</v>
      </c>
      <c r="H36" s="73">
        <f t="shared" si="2"/>
        <v>-1234610</v>
      </c>
      <c r="I36" s="73">
        <f t="shared" si="2"/>
        <v>-25884575</v>
      </c>
      <c r="J36" s="73">
        <f t="shared" si="2"/>
        <v>-25940086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-25940086</v>
      </c>
      <c r="X36" s="73">
        <f t="shared" si="2"/>
        <v>83376748</v>
      </c>
      <c r="Y36" s="73">
        <f t="shared" si="2"/>
        <v>-109316834</v>
      </c>
      <c r="Z36" s="170">
        <f>+IF(X36&lt;&gt;0,+(Y36/X36)*100,0)</f>
        <v>-131.11189464957306</v>
      </c>
      <c r="AA36" s="74">
        <f>SUM(AA31:AA35)</f>
        <v>433506997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42768245</v>
      </c>
      <c r="D38" s="153">
        <f>+D17+D27+D36</f>
        <v>0</v>
      </c>
      <c r="E38" s="99">
        <f t="shared" si="3"/>
        <v>302604130</v>
      </c>
      <c r="F38" s="100">
        <f t="shared" si="3"/>
        <v>302604130</v>
      </c>
      <c r="G38" s="100">
        <f t="shared" si="3"/>
        <v>-118823586</v>
      </c>
      <c r="H38" s="100">
        <f t="shared" si="3"/>
        <v>145465301</v>
      </c>
      <c r="I38" s="100">
        <f t="shared" si="3"/>
        <v>-200632855</v>
      </c>
      <c r="J38" s="100">
        <f t="shared" si="3"/>
        <v>-173991140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-173991140</v>
      </c>
      <c r="X38" s="100">
        <f t="shared" si="3"/>
        <v>341510875</v>
      </c>
      <c r="Y38" s="100">
        <f t="shared" si="3"/>
        <v>-515502015</v>
      </c>
      <c r="Z38" s="137">
        <f>+IF(X38&lt;&gt;0,+(Y38/X38)*100,0)</f>
        <v>-150.94746689984618</v>
      </c>
      <c r="AA38" s="102">
        <f>+AA17+AA27+AA36</f>
        <v>302604130</v>
      </c>
    </row>
    <row r="39" spans="1:27" ht="12.75">
      <c r="A39" s="249" t="s">
        <v>200</v>
      </c>
      <c r="B39" s="182"/>
      <c r="C39" s="153">
        <v>312911132</v>
      </c>
      <c r="D39" s="153"/>
      <c r="E39" s="99">
        <v>477609966</v>
      </c>
      <c r="F39" s="100">
        <v>477609966</v>
      </c>
      <c r="G39" s="100">
        <v>458445824</v>
      </c>
      <c r="H39" s="100">
        <v>339622238</v>
      </c>
      <c r="I39" s="100">
        <v>485087539</v>
      </c>
      <c r="J39" s="100">
        <v>458445824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458445824</v>
      </c>
      <c r="X39" s="100">
        <v>477609966</v>
      </c>
      <c r="Y39" s="100">
        <v>-19164142</v>
      </c>
      <c r="Z39" s="137">
        <v>-4.01</v>
      </c>
      <c r="AA39" s="102">
        <v>477609966</v>
      </c>
    </row>
    <row r="40" spans="1:27" ht="12.75">
      <c r="A40" s="269" t="s">
        <v>201</v>
      </c>
      <c r="B40" s="256"/>
      <c r="C40" s="257">
        <v>355679377</v>
      </c>
      <c r="D40" s="257"/>
      <c r="E40" s="258">
        <v>780214097</v>
      </c>
      <c r="F40" s="259">
        <v>780214097</v>
      </c>
      <c r="G40" s="259">
        <v>339622238</v>
      </c>
      <c r="H40" s="259">
        <v>485087539</v>
      </c>
      <c r="I40" s="259">
        <v>284454684</v>
      </c>
      <c r="J40" s="259">
        <v>284454684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284454684</v>
      </c>
      <c r="X40" s="259">
        <v>819120842</v>
      </c>
      <c r="Y40" s="259">
        <v>-534666158</v>
      </c>
      <c r="Z40" s="260">
        <v>-65.27</v>
      </c>
      <c r="AA40" s="261">
        <v>780214097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1570560526</v>
      </c>
      <c r="D5" s="200">
        <f t="shared" si="0"/>
        <v>0</v>
      </c>
      <c r="E5" s="106">
        <f t="shared" si="0"/>
        <v>1330484653</v>
      </c>
      <c r="F5" s="106">
        <f t="shared" si="0"/>
        <v>1330484653</v>
      </c>
      <c r="G5" s="106">
        <f t="shared" si="0"/>
        <v>18196278</v>
      </c>
      <c r="H5" s="106">
        <f t="shared" si="0"/>
        <v>27087574</v>
      </c>
      <c r="I5" s="106">
        <f t="shared" si="0"/>
        <v>65445204</v>
      </c>
      <c r="J5" s="106">
        <f t="shared" si="0"/>
        <v>110729056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110729056</v>
      </c>
      <c r="X5" s="106">
        <f t="shared" si="0"/>
        <v>332621164</v>
      </c>
      <c r="Y5" s="106">
        <f t="shared" si="0"/>
        <v>-221892108</v>
      </c>
      <c r="Z5" s="201">
        <f>+IF(X5&lt;&gt;0,+(Y5/X5)*100,0)</f>
        <v>-66.71015918878813</v>
      </c>
      <c r="AA5" s="199">
        <f>SUM(AA11:AA18)</f>
        <v>1330484653</v>
      </c>
    </row>
    <row r="6" spans="1:27" ht="12.75">
      <c r="A6" s="291" t="s">
        <v>205</v>
      </c>
      <c r="B6" s="142"/>
      <c r="C6" s="62"/>
      <c r="D6" s="156"/>
      <c r="E6" s="60">
        <v>202905893</v>
      </c>
      <c r="F6" s="60">
        <v>202905893</v>
      </c>
      <c r="G6" s="60"/>
      <c r="H6" s="60"/>
      <c r="I6" s="60">
        <v>9261267</v>
      </c>
      <c r="J6" s="60">
        <v>9261267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9261267</v>
      </c>
      <c r="X6" s="60">
        <v>50726473</v>
      </c>
      <c r="Y6" s="60">
        <v>-41465206</v>
      </c>
      <c r="Z6" s="140">
        <v>-81.74</v>
      </c>
      <c r="AA6" s="155">
        <v>202905893</v>
      </c>
    </row>
    <row r="7" spans="1:27" ht="12.75">
      <c r="A7" s="291" t="s">
        <v>206</v>
      </c>
      <c r="B7" s="142"/>
      <c r="C7" s="62">
        <v>255026479</v>
      </c>
      <c r="D7" s="156"/>
      <c r="E7" s="60">
        <v>140371123</v>
      </c>
      <c r="F7" s="60">
        <v>140371123</v>
      </c>
      <c r="G7" s="60">
        <v>11682552</v>
      </c>
      <c r="H7" s="60">
        <v>19202416</v>
      </c>
      <c r="I7" s="60">
        <v>18370669</v>
      </c>
      <c r="J7" s="60">
        <v>49255637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49255637</v>
      </c>
      <c r="X7" s="60">
        <v>35092781</v>
      </c>
      <c r="Y7" s="60">
        <v>14162856</v>
      </c>
      <c r="Z7" s="140">
        <v>40.36</v>
      </c>
      <c r="AA7" s="155">
        <v>140371123</v>
      </c>
    </row>
    <row r="8" spans="1:27" ht="12.75">
      <c r="A8" s="291" t="s">
        <v>207</v>
      </c>
      <c r="B8" s="142"/>
      <c r="C8" s="62"/>
      <c r="D8" s="156"/>
      <c r="E8" s="60">
        <v>46386587</v>
      </c>
      <c r="F8" s="60">
        <v>46386587</v>
      </c>
      <c r="G8" s="60"/>
      <c r="H8" s="60"/>
      <c r="I8" s="60">
        <v>2741834</v>
      </c>
      <c r="J8" s="60">
        <v>2741834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2741834</v>
      </c>
      <c r="X8" s="60">
        <v>11596647</v>
      </c>
      <c r="Y8" s="60">
        <v>-8854813</v>
      </c>
      <c r="Z8" s="140">
        <v>-76.36</v>
      </c>
      <c r="AA8" s="155">
        <v>46386587</v>
      </c>
    </row>
    <row r="9" spans="1:27" ht="12.75">
      <c r="A9" s="291" t="s">
        <v>208</v>
      </c>
      <c r="B9" s="142"/>
      <c r="C9" s="62"/>
      <c r="D9" s="156"/>
      <c r="E9" s="60">
        <v>415152340</v>
      </c>
      <c r="F9" s="60">
        <v>415152340</v>
      </c>
      <c r="G9" s="60"/>
      <c r="H9" s="60">
        <v>1786368</v>
      </c>
      <c r="I9" s="60">
        <v>24543370</v>
      </c>
      <c r="J9" s="60">
        <v>26329738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26329738</v>
      </c>
      <c r="X9" s="60">
        <v>103788085</v>
      </c>
      <c r="Y9" s="60">
        <v>-77458347</v>
      </c>
      <c r="Z9" s="140">
        <v>-74.63</v>
      </c>
      <c r="AA9" s="155">
        <v>415152340</v>
      </c>
    </row>
    <row r="10" spans="1:27" ht="12.75">
      <c r="A10" s="291" t="s">
        <v>209</v>
      </c>
      <c r="B10" s="142"/>
      <c r="C10" s="62">
        <v>1032161649</v>
      </c>
      <c r="D10" s="156"/>
      <c r="E10" s="60">
        <v>143177000</v>
      </c>
      <c r="F10" s="60">
        <v>143177000</v>
      </c>
      <c r="G10" s="60"/>
      <c r="H10" s="60"/>
      <c r="I10" s="60">
        <v>900565</v>
      </c>
      <c r="J10" s="60">
        <v>900565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900565</v>
      </c>
      <c r="X10" s="60">
        <v>35794250</v>
      </c>
      <c r="Y10" s="60">
        <v>-34893685</v>
      </c>
      <c r="Z10" s="140">
        <v>-97.48</v>
      </c>
      <c r="AA10" s="155">
        <v>143177000</v>
      </c>
    </row>
    <row r="11" spans="1:27" ht="12.75">
      <c r="A11" s="292" t="s">
        <v>210</v>
      </c>
      <c r="B11" s="142"/>
      <c r="C11" s="293">
        <f aca="true" t="shared" si="1" ref="C11:Y11">SUM(C6:C10)</f>
        <v>1287188128</v>
      </c>
      <c r="D11" s="294">
        <f t="shared" si="1"/>
        <v>0</v>
      </c>
      <c r="E11" s="295">
        <f t="shared" si="1"/>
        <v>947992943</v>
      </c>
      <c r="F11" s="295">
        <f t="shared" si="1"/>
        <v>947992943</v>
      </c>
      <c r="G11" s="295">
        <f t="shared" si="1"/>
        <v>11682552</v>
      </c>
      <c r="H11" s="295">
        <f t="shared" si="1"/>
        <v>20988784</v>
      </c>
      <c r="I11" s="295">
        <f t="shared" si="1"/>
        <v>55817705</v>
      </c>
      <c r="J11" s="295">
        <f t="shared" si="1"/>
        <v>88489041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88489041</v>
      </c>
      <c r="X11" s="295">
        <f t="shared" si="1"/>
        <v>236998236</v>
      </c>
      <c r="Y11" s="295">
        <f t="shared" si="1"/>
        <v>-148509195</v>
      </c>
      <c r="Z11" s="296">
        <f>+IF(X11&lt;&gt;0,+(Y11/X11)*100,0)</f>
        <v>-62.66257399485454</v>
      </c>
      <c r="AA11" s="297">
        <f>SUM(AA6:AA10)</f>
        <v>947992943</v>
      </c>
    </row>
    <row r="12" spans="1:27" ht="12.75">
      <c r="A12" s="298" t="s">
        <v>211</v>
      </c>
      <c r="B12" s="136"/>
      <c r="C12" s="62">
        <v>123469202</v>
      </c>
      <c r="D12" s="156"/>
      <c r="E12" s="60">
        <v>77546896</v>
      </c>
      <c r="F12" s="60">
        <v>77546896</v>
      </c>
      <c r="G12" s="60"/>
      <c r="H12" s="60"/>
      <c r="I12" s="60">
        <v>1886463</v>
      </c>
      <c r="J12" s="60">
        <v>1886463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1886463</v>
      </c>
      <c r="X12" s="60">
        <v>19386724</v>
      </c>
      <c r="Y12" s="60">
        <v>-17500261</v>
      </c>
      <c r="Z12" s="140">
        <v>-90.27</v>
      </c>
      <c r="AA12" s="155">
        <v>77546896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153161777</v>
      </c>
      <c r="D15" s="156"/>
      <c r="E15" s="60">
        <v>304944814</v>
      </c>
      <c r="F15" s="60">
        <v>304944814</v>
      </c>
      <c r="G15" s="60">
        <v>6513726</v>
      </c>
      <c r="H15" s="60">
        <v>6098790</v>
      </c>
      <c r="I15" s="60">
        <v>7741036</v>
      </c>
      <c r="J15" s="60">
        <v>20353552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20353552</v>
      </c>
      <c r="X15" s="60">
        <v>76236204</v>
      </c>
      <c r="Y15" s="60">
        <v>-55882652</v>
      </c>
      <c r="Z15" s="140">
        <v>-73.3</v>
      </c>
      <c r="AA15" s="155">
        <v>304944814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6741419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475609523</v>
      </c>
      <c r="F20" s="100">
        <f t="shared" si="2"/>
        <v>475609523</v>
      </c>
      <c r="G20" s="100">
        <f t="shared" si="2"/>
        <v>822834</v>
      </c>
      <c r="H20" s="100">
        <f t="shared" si="2"/>
        <v>4535920</v>
      </c>
      <c r="I20" s="100">
        <f t="shared" si="2"/>
        <v>46620288</v>
      </c>
      <c r="J20" s="100">
        <f t="shared" si="2"/>
        <v>51979042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51979042</v>
      </c>
      <c r="X20" s="100">
        <f t="shared" si="2"/>
        <v>118902381</v>
      </c>
      <c r="Y20" s="100">
        <f t="shared" si="2"/>
        <v>-66923339</v>
      </c>
      <c r="Z20" s="137">
        <f>+IF(X20&lt;&gt;0,+(Y20/X20)*100,0)</f>
        <v>-56.2842715487758</v>
      </c>
      <c r="AA20" s="153">
        <f>SUM(AA26:AA33)</f>
        <v>475609523</v>
      </c>
    </row>
    <row r="21" spans="1:27" ht="12.75">
      <c r="A21" s="291" t="s">
        <v>205</v>
      </c>
      <c r="B21" s="142"/>
      <c r="C21" s="62"/>
      <c r="D21" s="156"/>
      <c r="E21" s="60">
        <v>103498588</v>
      </c>
      <c r="F21" s="60">
        <v>103498588</v>
      </c>
      <c r="G21" s="60"/>
      <c r="H21" s="60">
        <v>2268090</v>
      </c>
      <c r="I21" s="60">
        <v>16905892</v>
      </c>
      <c r="J21" s="60">
        <v>19173982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19173982</v>
      </c>
      <c r="X21" s="60">
        <v>25874647</v>
      </c>
      <c r="Y21" s="60">
        <v>-6700665</v>
      </c>
      <c r="Z21" s="140">
        <v>-25.9</v>
      </c>
      <c r="AA21" s="155">
        <v>103498588</v>
      </c>
    </row>
    <row r="22" spans="1:27" ht="12.75">
      <c r="A22" s="291" t="s">
        <v>206</v>
      </c>
      <c r="B22" s="142"/>
      <c r="C22" s="62"/>
      <c r="D22" s="156"/>
      <c r="E22" s="60">
        <v>40440000</v>
      </c>
      <c r="F22" s="60">
        <v>40440000</v>
      </c>
      <c r="G22" s="60">
        <v>822834</v>
      </c>
      <c r="H22" s="60">
        <v>94941</v>
      </c>
      <c r="I22" s="60">
        <v>4095325</v>
      </c>
      <c r="J22" s="60">
        <v>5013100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5013100</v>
      </c>
      <c r="X22" s="60">
        <v>10110000</v>
      </c>
      <c r="Y22" s="60">
        <v>-5096900</v>
      </c>
      <c r="Z22" s="140">
        <v>-50.41</v>
      </c>
      <c r="AA22" s="155">
        <v>40440000</v>
      </c>
    </row>
    <row r="23" spans="1:27" ht="12.75">
      <c r="A23" s="291" t="s">
        <v>207</v>
      </c>
      <c r="B23" s="142"/>
      <c r="C23" s="62"/>
      <c r="D23" s="156"/>
      <c r="E23" s="60">
        <v>229302415</v>
      </c>
      <c r="F23" s="60">
        <v>229302415</v>
      </c>
      <c r="G23" s="60"/>
      <c r="H23" s="60">
        <v>2172889</v>
      </c>
      <c r="I23" s="60">
        <v>23151349</v>
      </c>
      <c r="J23" s="60">
        <v>25324238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25324238</v>
      </c>
      <c r="X23" s="60">
        <v>57325604</v>
      </c>
      <c r="Y23" s="60">
        <v>-32001366</v>
      </c>
      <c r="Z23" s="140">
        <v>-55.82</v>
      </c>
      <c r="AA23" s="155">
        <v>229302415</v>
      </c>
    </row>
    <row r="24" spans="1:27" ht="12.75">
      <c r="A24" s="291" t="s">
        <v>208</v>
      </c>
      <c r="B24" s="142"/>
      <c r="C24" s="62"/>
      <c r="D24" s="156"/>
      <c r="E24" s="60">
        <v>69380020</v>
      </c>
      <c r="F24" s="60">
        <v>69380020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17345005</v>
      </c>
      <c r="Y24" s="60">
        <v>-17345005</v>
      </c>
      <c r="Z24" s="140">
        <v>-100</v>
      </c>
      <c r="AA24" s="155">
        <v>69380020</v>
      </c>
    </row>
    <row r="25" spans="1:27" ht="12.75">
      <c r="A25" s="291" t="s">
        <v>209</v>
      </c>
      <c r="B25" s="142"/>
      <c r="C25" s="62"/>
      <c r="D25" s="156"/>
      <c r="E25" s="60">
        <v>10272000</v>
      </c>
      <c r="F25" s="60">
        <v>10272000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2568000</v>
      </c>
      <c r="Y25" s="60">
        <v>-2568000</v>
      </c>
      <c r="Z25" s="140">
        <v>-100</v>
      </c>
      <c r="AA25" s="155">
        <v>10272000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452893023</v>
      </c>
      <c r="F26" s="295">
        <f t="shared" si="3"/>
        <v>452893023</v>
      </c>
      <c r="G26" s="295">
        <f t="shared" si="3"/>
        <v>822834</v>
      </c>
      <c r="H26" s="295">
        <f t="shared" si="3"/>
        <v>4535920</v>
      </c>
      <c r="I26" s="295">
        <f t="shared" si="3"/>
        <v>44152566</v>
      </c>
      <c r="J26" s="295">
        <f t="shared" si="3"/>
        <v>49511320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49511320</v>
      </c>
      <c r="X26" s="295">
        <f t="shared" si="3"/>
        <v>113223256</v>
      </c>
      <c r="Y26" s="295">
        <f t="shared" si="3"/>
        <v>-63711936</v>
      </c>
      <c r="Z26" s="296">
        <f>+IF(X26&lt;&gt;0,+(Y26/X26)*100,0)</f>
        <v>-56.2710685514997</v>
      </c>
      <c r="AA26" s="297">
        <f>SUM(AA21:AA25)</f>
        <v>452893023</v>
      </c>
    </row>
    <row r="27" spans="1:27" ht="12.75">
      <c r="A27" s="298" t="s">
        <v>211</v>
      </c>
      <c r="B27" s="147"/>
      <c r="C27" s="62"/>
      <c r="D27" s="156"/>
      <c r="E27" s="60">
        <v>5000000</v>
      </c>
      <c r="F27" s="60">
        <v>5000000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1250000</v>
      </c>
      <c r="Y27" s="60">
        <v>-1250000</v>
      </c>
      <c r="Z27" s="140">
        <v>-100</v>
      </c>
      <c r="AA27" s="155">
        <v>5000000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17716500</v>
      </c>
      <c r="F30" s="60">
        <v>17716500</v>
      </c>
      <c r="G30" s="60"/>
      <c r="H30" s="60"/>
      <c r="I30" s="60">
        <v>2467722</v>
      </c>
      <c r="J30" s="60">
        <v>2467722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2467722</v>
      </c>
      <c r="X30" s="60">
        <v>4429125</v>
      </c>
      <c r="Y30" s="60">
        <v>-1961403</v>
      </c>
      <c r="Z30" s="140">
        <v>-44.28</v>
      </c>
      <c r="AA30" s="155">
        <v>17716500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306404481</v>
      </c>
      <c r="F36" s="60">
        <f t="shared" si="4"/>
        <v>306404481</v>
      </c>
      <c r="G36" s="60">
        <f t="shared" si="4"/>
        <v>0</v>
      </c>
      <c r="H36" s="60">
        <f t="shared" si="4"/>
        <v>2268090</v>
      </c>
      <c r="I36" s="60">
        <f t="shared" si="4"/>
        <v>26167159</v>
      </c>
      <c r="J36" s="60">
        <f t="shared" si="4"/>
        <v>28435249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28435249</v>
      </c>
      <c r="X36" s="60">
        <f t="shared" si="4"/>
        <v>76601120</v>
      </c>
      <c r="Y36" s="60">
        <f t="shared" si="4"/>
        <v>-48165871</v>
      </c>
      <c r="Z36" s="140">
        <f aca="true" t="shared" si="5" ref="Z36:Z49">+IF(X36&lt;&gt;0,+(Y36/X36)*100,0)</f>
        <v>-62.8788077772231</v>
      </c>
      <c r="AA36" s="155">
        <f>AA6+AA21</f>
        <v>306404481</v>
      </c>
    </row>
    <row r="37" spans="1:27" ht="12.75">
      <c r="A37" s="291" t="s">
        <v>206</v>
      </c>
      <c r="B37" s="142"/>
      <c r="C37" s="62">
        <f t="shared" si="4"/>
        <v>255026479</v>
      </c>
      <c r="D37" s="156">
        <f t="shared" si="4"/>
        <v>0</v>
      </c>
      <c r="E37" s="60">
        <f t="shared" si="4"/>
        <v>180811123</v>
      </c>
      <c r="F37" s="60">
        <f t="shared" si="4"/>
        <v>180811123</v>
      </c>
      <c r="G37" s="60">
        <f t="shared" si="4"/>
        <v>12505386</v>
      </c>
      <c r="H37" s="60">
        <f t="shared" si="4"/>
        <v>19297357</v>
      </c>
      <c r="I37" s="60">
        <f t="shared" si="4"/>
        <v>22465994</v>
      </c>
      <c r="J37" s="60">
        <f t="shared" si="4"/>
        <v>54268737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54268737</v>
      </c>
      <c r="X37" s="60">
        <f t="shared" si="4"/>
        <v>45202781</v>
      </c>
      <c r="Y37" s="60">
        <f t="shared" si="4"/>
        <v>9065956</v>
      </c>
      <c r="Z37" s="140">
        <f t="shared" si="5"/>
        <v>20.0561907905622</v>
      </c>
      <c r="AA37" s="155">
        <f>AA7+AA22</f>
        <v>180811123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275689002</v>
      </c>
      <c r="F38" s="60">
        <f t="shared" si="4"/>
        <v>275689002</v>
      </c>
      <c r="G38" s="60">
        <f t="shared" si="4"/>
        <v>0</v>
      </c>
      <c r="H38" s="60">
        <f t="shared" si="4"/>
        <v>2172889</v>
      </c>
      <c r="I38" s="60">
        <f t="shared" si="4"/>
        <v>25893183</v>
      </c>
      <c r="J38" s="60">
        <f t="shared" si="4"/>
        <v>28066072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28066072</v>
      </c>
      <c r="X38" s="60">
        <f t="shared" si="4"/>
        <v>68922251</v>
      </c>
      <c r="Y38" s="60">
        <f t="shared" si="4"/>
        <v>-40856179</v>
      </c>
      <c r="Z38" s="140">
        <f t="shared" si="5"/>
        <v>-59.278648632645506</v>
      </c>
      <c r="AA38" s="155">
        <f>AA8+AA23</f>
        <v>275689002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484532360</v>
      </c>
      <c r="F39" s="60">
        <f t="shared" si="4"/>
        <v>484532360</v>
      </c>
      <c r="G39" s="60">
        <f t="shared" si="4"/>
        <v>0</v>
      </c>
      <c r="H39" s="60">
        <f t="shared" si="4"/>
        <v>1786368</v>
      </c>
      <c r="I39" s="60">
        <f t="shared" si="4"/>
        <v>24543370</v>
      </c>
      <c r="J39" s="60">
        <f t="shared" si="4"/>
        <v>26329738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26329738</v>
      </c>
      <c r="X39" s="60">
        <f t="shared" si="4"/>
        <v>121133090</v>
      </c>
      <c r="Y39" s="60">
        <f t="shared" si="4"/>
        <v>-94803352</v>
      </c>
      <c r="Z39" s="140">
        <f t="shared" si="5"/>
        <v>-78.26379398065384</v>
      </c>
      <c r="AA39" s="155">
        <f>AA9+AA24</f>
        <v>484532360</v>
      </c>
    </row>
    <row r="40" spans="1:27" ht="12.75">
      <c r="A40" s="291" t="s">
        <v>209</v>
      </c>
      <c r="B40" s="142"/>
      <c r="C40" s="62">
        <f t="shared" si="4"/>
        <v>1032161649</v>
      </c>
      <c r="D40" s="156">
        <f t="shared" si="4"/>
        <v>0</v>
      </c>
      <c r="E40" s="60">
        <f t="shared" si="4"/>
        <v>153449000</v>
      </c>
      <c r="F40" s="60">
        <f t="shared" si="4"/>
        <v>153449000</v>
      </c>
      <c r="G40" s="60">
        <f t="shared" si="4"/>
        <v>0</v>
      </c>
      <c r="H40" s="60">
        <f t="shared" si="4"/>
        <v>0</v>
      </c>
      <c r="I40" s="60">
        <f t="shared" si="4"/>
        <v>900565</v>
      </c>
      <c r="J40" s="60">
        <f t="shared" si="4"/>
        <v>900565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900565</v>
      </c>
      <c r="X40" s="60">
        <f t="shared" si="4"/>
        <v>38362250</v>
      </c>
      <c r="Y40" s="60">
        <f t="shared" si="4"/>
        <v>-37461685</v>
      </c>
      <c r="Z40" s="140">
        <f t="shared" si="5"/>
        <v>-97.65247085350833</v>
      </c>
      <c r="AA40" s="155">
        <f>AA10+AA25</f>
        <v>153449000</v>
      </c>
    </row>
    <row r="41" spans="1:27" ht="12.75">
      <c r="A41" s="292" t="s">
        <v>210</v>
      </c>
      <c r="B41" s="142"/>
      <c r="C41" s="293">
        <f aca="true" t="shared" si="6" ref="C41:Y41">SUM(C36:C40)</f>
        <v>1287188128</v>
      </c>
      <c r="D41" s="294">
        <f t="shared" si="6"/>
        <v>0</v>
      </c>
      <c r="E41" s="295">
        <f t="shared" si="6"/>
        <v>1400885966</v>
      </c>
      <c r="F41" s="295">
        <f t="shared" si="6"/>
        <v>1400885966</v>
      </c>
      <c r="G41" s="295">
        <f t="shared" si="6"/>
        <v>12505386</v>
      </c>
      <c r="H41" s="295">
        <f t="shared" si="6"/>
        <v>25524704</v>
      </c>
      <c r="I41" s="295">
        <f t="shared" si="6"/>
        <v>99970271</v>
      </c>
      <c r="J41" s="295">
        <f t="shared" si="6"/>
        <v>138000361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138000361</v>
      </c>
      <c r="X41" s="295">
        <f t="shared" si="6"/>
        <v>350221492</v>
      </c>
      <c r="Y41" s="295">
        <f t="shared" si="6"/>
        <v>-212221131</v>
      </c>
      <c r="Z41" s="296">
        <f t="shared" si="5"/>
        <v>-60.5962614653015</v>
      </c>
      <c r="AA41" s="297">
        <f>SUM(AA36:AA40)</f>
        <v>1400885966</v>
      </c>
    </row>
    <row r="42" spans="1:27" ht="12.75">
      <c r="A42" s="298" t="s">
        <v>211</v>
      </c>
      <c r="B42" s="136"/>
      <c r="C42" s="95">
        <f aca="true" t="shared" si="7" ref="C42:Y48">C12+C27</f>
        <v>123469202</v>
      </c>
      <c r="D42" s="129">
        <f t="shared" si="7"/>
        <v>0</v>
      </c>
      <c r="E42" s="54">
        <f t="shared" si="7"/>
        <v>82546896</v>
      </c>
      <c r="F42" s="54">
        <f t="shared" si="7"/>
        <v>82546896</v>
      </c>
      <c r="G42" s="54">
        <f t="shared" si="7"/>
        <v>0</v>
      </c>
      <c r="H42" s="54">
        <f t="shared" si="7"/>
        <v>0</v>
      </c>
      <c r="I42" s="54">
        <f t="shared" si="7"/>
        <v>1886463</v>
      </c>
      <c r="J42" s="54">
        <f t="shared" si="7"/>
        <v>1886463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1886463</v>
      </c>
      <c r="X42" s="54">
        <f t="shared" si="7"/>
        <v>20636724</v>
      </c>
      <c r="Y42" s="54">
        <f t="shared" si="7"/>
        <v>-18750261</v>
      </c>
      <c r="Z42" s="184">
        <f t="shared" si="5"/>
        <v>-90.85870896950505</v>
      </c>
      <c r="AA42" s="130">
        <f aca="true" t="shared" si="8" ref="AA42:AA48">AA12+AA27</f>
        <v>82546896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153161777</v>
      </c>
      <c r="D45" s="129">
        <f t="shared" si="7"/>
        <v>0</v>
      </c>
      <c r="E45" s="54">
        <f t="shared" si="7"/>
        <v>322661314</v>
      </c>
      <c r="F45" s="54">
        <f t="shared" si="7"/>
        <v>322661314</v>
      </c>
      <c r="G45" s="54">
        <f t="shared" si="7"/>
        <v>6513726</v>
      </c>
      <c r="H45" s="54">
        <f t="shared" si="7"/>
        <v>6098790</v>
      </c>
      <c r="I45" s="54">
        <f t="shared" si="7"/>
        <v>10208758</v>
      </c>
      <c r="J45" s="54">
        <f t="shared" si="7"/>
        <v>22821274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22821274</v>
      </c>
      <c r="X45" s="54">
        <f t="shared" si="7"/>
        <v>80665329</v>
      </c>
      <c r="Y45" s="54">
        <f t="shared" si="7"/>
        <v>-57844055</v>
      </c>
      <c r="Z45" s="184">
        <f t="shared" si="5"/>
        <v>-71.7086953181583</v>
      </c>
      <c r="AA45" s="130">
        <f t="shared" si="8"/>
        <v>322661314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6741419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1570560526</v>
      </c>
      <c r="D49" s="218">
        <f t="shared" si="9"/>
        <v>0</v>
      </c>
      <c r="E49" s="220">
        <f t="shared" si="9"/>
        <v>1806094176</v>
      </c>
      <c r="F49" s="220">
        <f t="shared" si="9"/>
        <v>1806094176</v>
      </c>
      <c r="G49" s="220">
        <f t="shared" si="9"/>
        <v>19019112</v>
      </c>
      <c r="H49" s="220">
        <f t="shared" si="9"/>
        <v>31623494</v>
      </c>
      <c r="I49" s="220">
        <f t="shared" si="9"/>
        <v>112065492</v>
      </c>
      <c r="J49" s="220">
        <f t="shared" si="9"/>
        <v>162708098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162708098</v>
      </c>
      <c r="X49" s="220">
        <f t="shared" si="9"/>
        <v>451523545</v>
      </c>
      <c r="Y49" s="220">
        <f t="shared" si="9"/>
        <v>-288815447</v>
      </c>
      <c r="Z49" s="221">
        <f t="shared" si="5"/>
        <v>-63.96464817798151</v>
      </c>
      <c r="AA49" s="222">
        <f>SUM(AA41:AA48)</f>
        <v>1806094176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533378466</v>
      </c>
      <c r="D51" s="129">
        <f t="shared" si="10"/>
        <v>0</v>
      </c>
      <c r="E51" s="54">
        <f t="shared" si="10"/>
        <v>373769684</v>
      </c>
      <c r="F51" s="54">
        <f t="shared" si="10"/>
        <v>373769684</v>
      </c>
      <c r="G51" s="54">
        <f t="shared" si="10"/>
        <v>1942392</v>
      </c>
      <c r="H51" s="54">
        <f t="shared" si="10"/>
        <v>24596505</v>
      </c>
      <c r="I51" s="54">
        <f t="shared" si="10"/>
        <v>25217547</v>
      </c>
      <c r="J51" s="54">
        <f t="shared" si="10"/>
        <v>51756444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51756444</v>
      </c>
      <c r="X51" s="54">
        <f t="shared" si="10"/>
        <v>93442421</v>
      </c>
      <c r="Y51" s="54">
        <f t="shared" si="10"/>
        <v>-41685977</v>
      </c>
      <c r="Z51" s="184">
        <f>+IF(X51&lt;&gt;0,+(Y51/X51)*100,0)</f>
        <v>-44.61140513471927</v>
      </c>
      <c r="AA51" s="130">
        <f>SUM(AA57:AA61)</f>
        <v>373769684</v>
      </c>
    </row>
    <row r="52" spans="1:27" ht="12.75">
      <c r="A52" s="310" t="s">
        <v>205</v>
      </c>
      <c r="B52" s="142"/>
      <c r="C52" s="62"/>
      <c r="D52" s="156"/>
      <c r="E52" s="60">
        <v>49777284</v>
      </c>
      <c r="F52" s="60">
        <v>49777284</v>
      </c>
      <c r="G52" s="60">
        <v>-2896</v>
      </c>
      <c r="H52" s="60">
        <v>970080</v>
      </c>
      <c r="I52" s="60">
        <v>4963804</v>
      </c>
      <c r="J52" s="60">
        <v>5930988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5930988</v>
      </c>
      <c r="X52" s="60">
        <v>12444321</v>
      </c>
      <c r="Y52" s="60">
        <v>-6513333</v>
      </c>
      <c r="Z52" s="140">
        <v>-52.34</v>
      </c>
      <c r="AA52" s="155">
        <v>49777284</v>
      </c>
    </row>
    <row r="53" spans="1:27" ht="12.75">
      <c r="A53" s="310" t="s">
        <v>206</v>
      </c>
      <c r="B53" s="142"/>
      <c r="C53" s="62">
        <v>83393502</v>
      </c>
      <c r="D53" s="156"/>
      <c r="E53" s="60">
        <v>61317857</v>
      </c>
      <c r="F53" s="60">
        <v>61317857</v>
      </c>
      <c r="G53" s="60">
        <v>14127</v>
      </c>
      <c r="H53" s="60">
        <v>276001</v>
      </c>
      <c r="I53" s="60">
        <v>146923</v>
      </c>
      <c r="J53" s="60">
        <v>437051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437051</v>
      </c>
      <c r="X53" s="60">
        <v>15329464</v>
      </c>
      <c r="Y53" s="60">
        <v>-14892413</v>
      </c>
      <c r="Z53" s="140">
        <v>-97.15</v>
      </c>
      <c r="AA53" s="155">
        <v>61317857</v>
      </c>
    </row>
    <row r="54" spans="1:27" ht="12.75">
      <c r="A54" s="310" t="s">
        <v>207</v>
      </c>
      <c r="B54" s="142"/>
      <c r="C54" s="62"/>
      <c r="D54" s="156"/>
      <c r="E54" s="60">
        <v>42929109</v>
      </c>
      <c r="F54" s="60">
        <v>42929109</v>
      </c>
      <c r="G54" s="60"/>
      <c r="H54" s="60">
        <v>12553628</v>
      </c>
      <c r="I54" s="60">
        <v>2242103</v>
      </c>
      <c r="J54" s="60">
        <v>14795731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14795731</v>
      </c>
      <c r="X54" s="60">
        <v>10732277</v>
      </c>
      <c r="Y54" s="60">
        <v>4063454</v>
      </c>
      <c r="Z54" s="140">
        <v>37.86</v>
      </c>
      <c r="AA54" s="155">
        <v>42929109</v>
      </c>
    </row>
    <row r="55" spans="1:27" ht="12.75">
      <c r="A55" s="310" t="s">
        <v>208</v>
      </c>
      <c r="B55" s="142"/>
      <c r="C55" s="62"/>
      <c r="D55" s="156"/>
      <c r="E55" s="60">
        <v>28174895</v>
      </c>
      <c r="F55" s="60">
        <v>28174895</v>
      </c>
      <c r="G55" s="60"/>
      <c r="H55" s="60">
        <v>3564269</v>
      </c>
      <c r="I55" s="60">
        <v>781458</v>
      </c>
      <c r="J55" s="60">
        <v>4345727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4345727</v>
      </c>
      <c r="X55" s="60">
        <v>7043724</v>
      </c>
      <c r="Y55" s="60">
        <v>-2697997</v>
      </c>
      <c r="Z55" s="140">
        <v>-38.3</v>
      </c>
      <c r="AA55" s="155">
        <v>28174895</v>
      </c>
    </row>
    <row r="56" spans="1:27" ht="12.75">
      <c r="A56" s="310" t="s">
        <v>209</v>
      </c>
      <c r="B56" s="142"/>
      <c r="C56" s="62">
        <v>227711009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311104511</v>
      </c>
      <c r="D57" s="294">
        <f t="shared" si="11"/>
        <v>0</v>
      </c>
      <c r="E57" s="295">
        <f t="shared" si="11"/>
        <v>182199145</v>
      </c>
      <c r="F57" s="295">
        <f t="shared" si="11"/>
        <v>182199145</v>
      </c>
      <c r="G57" s="295">
        <f t="shared" si="11"/>
        <v>11231</v>
      </c>
      <c r="H57" s="295">
        <f t="shared" si="11"/>
        <v>17363978</v>
      </c>
      <c r="I57" s="295">
        <f t="shared" si="11"/>
        <v>8134288</v>
      </c>
      <c r="J57" s="295">
        <f t="shared" si="11"/>
        <v>25509497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25509497</v>
      </c>
      <c r="X57" s="295">
        <f t="shared" si="11"/>
        <v>45549786</v>
      </c>
      <c r="Y57" s="295">
        <f t="shared" si="11"/>
        <v>-20040289</v>
      </c>
      <c r="Z57" s="296">
        <f>+IF(X57&lt;&gt;0,+(Y57/X57)*100,0)</f>
        <v>-43.996450389470546</v>
      </c>
      <c r="AA57" s="297">
        <f>SUM(AA52:AA56)</f>
        <v>182199145</v>
      </c>
    </row>
    <row r="58" spans="1:27" ht="12.75">
      <c r="A58" s="311" t="s">
        <v>211</v>
      </c>
      <c r="B58" s="136"/>
      <c r="C58" s="62">
        <v>8509132</v>
      </c>
      <c r="D58" s="156"/>
      <c r="E58" s="60">
        <v>39021750</v>
      </c>
      <c r="F58" s="60">
        <v>39021750</v>
      </c>
      <c r="G58" s="60"/>
      <c r="H58" s="60">
        <v>695459</v>
      </c>
      <c r="I58" s="60">
        <v>2019980</v>
      </c>
      <c r="J58" s="60">
        <v>2715439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2715439</v>
      </c>
      <c r="X58" s="60">
        <v>9755438</v>
      </c>
      <c r="Y58" s="60">
        <v>-7039999</v>
      </c>
      <c r="Z58" s="140">
        <v>-72.16</v>
      </c>
      <c r="AA58" s="155">
        <v>39021750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213764823</v>
      </c>
      <c r="D61" s="156"/>
      <c r="E61" s="60">
        <v>152548789</v>
      </c>
      <c r="F61" s="60">
        <v>152548789</v>
      </c>
      <c r="G61" s="60">
        <v>1931161</v>
      </c>
      <c r="H61" s="60">
        <v>6537068</v>
      </c>
      <c r="I61" s="60">
        <v>15063279</v>
      </c>
      <c r="J61" s="60">
        <v>23531508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23531508</v>
      </c>
      <c r="X61" s="60">
        <v>38137197</v>
      </c>
      <c r="Y61" s="60">
        <v>-14605689</v>
      </c>
      <c r="Z61" s="140">
        <v>-38.3</v>
      </c>
      <c r="AA61" s="155">
        <v>152548789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36068430</v>
      </c>
      <c r="F66" s="275"/>
      <c r="G66" s="275">
        <v>1942393</v>
      </c>
      <c r="H66" s="275">
        <v>1157272</v>
      </c>
      <c r="I66" s="275">
        <v>1097564</v>
      </c>
      <c r="J66" s="275">
        <v>4197229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4197229</v>
      </c>
      <c r="X66" s="275"/>
      <c r="Y66" s="275">
        <v>4197229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337914160</v>
      </c>
      <c r="F67" s="60"/>
      <c r="G67" s="60"/>
      <c r="H67" s="60">
        <v>23439233</v>
      </c>
      <c r="I67" s="60">
        <v>24119981</v>
      </c>
      <c r="J67" s="60">
        <v>47559214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47559214</v>
      </c>
      <c r="X67" s="60"/>
      <c r="Y67" s="60">
        <v>47559214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373982590</v>
      </c>
      <c r="F69" s="220">
        <f t="shared" si="12"/>
        <v>0</v>
      </c>
      <c r="G69" s="220">
        <f t="shared" si="12"/>
        <v>1942393</v>
      </c>
      <c r="H69" s="220">
        <f t="shared" si="12"/>
        <v>24596505</v>
      </c>
      <c r="I69" s="220">
        <f t="shared" si="12"/>
        <v>25217545</v>
      </c>
      <c r="J69" s="220">
        <f t="shared" si="12"/>
        <v>51756443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51756443</v>
      </c>
      <c r="X69" s="220">
        <f t="shared" si="12"/>
        <v>0</v>
      </c>
      <c r="Y69" s="220">
        <f t="shared" si="12"/>
        <v>51756443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1287188128</v>
      </c>
      <c r="D5" s="357">
        <f t="shared" si="0"/>
        <v>0</v>
      </c>
      <c r="E5" s="356">
        <f t="shared" si="0"/>
        <v>947992943</v>
      </c>
      <c r="F5" s="358">
        <f t="shared" si="0"/>
        <v>947992943</v>
      </c>
      <c r="G5" s="358">
        <f t="shared" si="0"/>
        <v>11682552</v>
      </c>
      <c r="H5" s="356">
        <f t="shared" si="0"/>
        <v>20988784</v>
      </c>
      <c r="I5" s="356">
        <f t="shared" si="0"/>
        <v>55817705</v>
      </c>
      <c r="J5" s="358">
        <f t="shared" si="0"/>
        <v>88489041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88489041</v>
      </c>
      <c r="X5" s="356">
        <f t="shared" si="0"/>
        <v>236998236</v>
      </c>
      <c r="Y5" s="358">
        <f t="shared" si="0"/>
        <v>-148509195</v>
      </c>
      <c r="Z5" s="359">
        <f>+IF(X5&lt;&gt;0,+(Y5/X5)*100,0)</f>
        <v>-62.66257399485454</v>
      </c>
      <c r="AA5" s="360">
        <f>+AA6+AA8+AA11+AA13+AA15</f>
        <v>947992943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202905893</v>
      </c>
      <c r="F6" s="59">
        <f t="shared" si="1"/>
        <v>202905893</v>
      </c>
      <c r="G6" s="59">
        <f t="shared" si="1"/>
        <v>0</v>
      </c>
      <c r="H6" s="60">
        <f t="shared" si="1"/>
        <v>0</v>
      </c>
      <c r="I6" s="60">
        <f t="shared" si="1"/>
        <v>9261267</v>
      </c>
      <c r="J6" s="59">
        <f t="shared" si="1"/>
        <v>9261267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9261267</v>
      </c>
      <c r="X6" s="60">
        <f t="shared" si="1"/>
        <v>50726473</v>
      </c>
      <c r="Y6" s="59">
        <f t="shared" si="1"/>
        <v>-41465206</v>
      </c>
      <c r="Z6" s="61">
        <f>+IF(X6&lt;&gt;0,+(Y6/X6)*100,0)</f>
        <v>-81.74273421296213</v>
      </c>
      <c r="AA6" s="62">
        <f t="shared" si="1"/>
        <v>202905893</v>
      </c>
    </row>
    <row r="7" spans="1:27" ht="12.75">
      <c r="A7" s="291" t="s">
        <v>229</v>
      </c>
      <c r="B7" s="142"/>
      <c r="C7" s="60"/>
      <c r="D7" s="340"/>
      <c r="E7" s="60">
        <v>202905893</v>
      </c>
      <c r="F7" s="59">
        <v>202905893</v>
      </c>
      <c r="G7" s="59"/>
      <c r="H7" s="60"/>
      <c r="I7" s="60">
        <v>9261267</v>
      </c>
      <c r="J7" s="59">
        <v>9261267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9261267</v>
      </c>
      <c r="X7" s="60">
        <v>50726473</v>
      </c>
      <c r="Y7" s="59">
        <v>-41465206</v>
      </c>
      <c r="Z7" s="61">
        <v>-81.74</v>
      </c>
      <c r="AA7" s="62">
        <v>202905893</v>
      </c>
    </row>
    <row r="8" spans="1:27" ht="12.75">
      <c r="A8" s="361" t="s">
        <v>206</v>
      </c>
      <c r="B8" s="142"/>
      <c r="C8" s="60">
        <f aca="true" t="shared" si="2" ref="C8:Y8">SUM(C9:C10)</f>
        <v>255026479</v>
      </c>
      <c r="D8" s="340">
        <f t="shared" si="2"/>
        <v>0</v>
      </c>
      <c r="E8" s="60">
        <f t="shared" si="2"/>
        <v>140371123</v>
      </c>
      <c r="F8" s="59">
        <f t="shared" si="2"/>
        <v>140371123</v>
      </c>
      <c r="G8" s="59">
        <f t="shared" si="2"/>
        <v>11682552</v>
      </c>
      <c r="H8" s="60">
        <f t="shared" si="2"/>
        <v>19202416</v>
      </c>
      <c r="I8" s="60">
        <f t="shared" si="2"/>
        <v>18370669</v>
      </c>
      <c r="J8" s="59">
        <f t="shared" si="2"/>
        <v>49255637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49255637</v>
      </c>
      <c r="X8" s="60">
        <f t="shared" si="2"/>
        <v>35092781</v>
      </c>
      <c r="Y8" s="59">
        <f t="shared" si="2"/>
        <v>14162856</v>
      </c>
      <c r="Z8" s="61">
        <f>+IF(X8&lt;&gt;0,+(Y8/X8)*100,0)</f>
        <v>40.35831756964488</v>
      </c>
      <c r="AA8" s="62">
        <f>SUM(AA9:AA10)</f>
        <v>140371123</v>
      </c>
    </row>
    <row r="9" spans="1:27" ht="12.75">
      <c r="A9" s="291" t="s">
        <v>230</v>
      </c>
      <c r="B9" s="142"/>
      <c r="C9" s="60">
        <v>255026479</v>
      </c>
      <c r="D9" s="340"/>
      <c r="E9" s="60">
        <v>140371123</v>
      </c>
      <c r="F9" s="59">
        <v>140371123</v>
      </c>
      <c r="G9" s="59">
        <v>11682552</v>
      </c>
      <c r="H9" s="60">
        <v>19202416</v>
      </c>
      <c r="I9" s="60">
        <v>18370669</v>
      </c>
      <c r="J9" s="59">
        <v>49255637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49255637</v>
      </c>
      <c r="X9" s="60">
        <v>35092781</v>
      </c>
      <c r="Y9" s="59">
        <v>14162856</v>
      </c>
      <c r="Z9" s="61">
        <v>40.36</v>
      </c>
      <c r="AA9" s="62">
        <v>140371123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46386587</v>
      </c>
      <c r="F11" s="364">
        <f t="shared" si="3"/>
        <v>46386587</v>
      </c>
      <c r="G11" s="364">
        <f t="shared" si="3"/>
        <v>0</v>
      </c>
      <c r="H11" s="362">
        <f t="shared" si="3"/>
        <v>0</v>
      </c>
      <c r="I11" s="362">
        <f t="shared" si="3"/>
        <v>2741834</v>
      </c>
      <c r="J11" s="364">
        <f t="shared" si="3"/>
        <v>2741834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2741834</v>
      </c>
      <c r="X11" s="362">
        <f t="shared" si="3"/>
        <v>11596647</v>
      </c>
      <c r="Y11" s="364">
        <f t="shared" si="3"/>
        <v>-8854813</v>
      </c>
      <c r="Z11" s="365">
        <f>+IF(X11&lt;&gt;0,+(Y11/X11)*100,0)</f>
        <v>-76.35666585350059</v>
      </c>
      <c r="AA11" s="366">
        <f t="shared" si="3"/>
        <v>46386587</v>
      </c>
    </row>
    <row r="12" spans="1:27" ht="12.75">
      <c r="A12" s="291" t="s">
        <v>232</v>
      </c>
      <c r="B12" s="136"/>
      <c r="C12" s="60"/>
      <c r="D12" s="340"/>
      <c r="E12" s="60">
        <v>46386587</v>
      </c>
      <c r="F12" s="59">
        <v>46386587</v>
      </c>
      <c r="G12" s="59"/>
      <c r="H12" s="60"/>
      <c r="I12" s="60">
        <v>2741834</v>
      </c>
      <c r="J12" s="59">
        <v>2741834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2741834</v>
      </c>
      <c r="X12" s="60">
        <v>11596647</v>
      </c>
      <c r="Y12" s="59">
        <v>-8854813</v>
      </c>
      <c r="Z12" s="61">
        <v>-76.36</v>
      </c>
      <c r="AA12" s="62">
        <v>46386587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415152340</v>
      </c>
      <c r="F13" s="342">
        <f t="shared" si="4"/>
        <v>415152340</v>
      </c>
      <c r="G13" s="342">
        <f t="shared" si="4"/>
        <v>0</v>
      </c>
      <c r="H13" s="275">
        <f t="shared" si="4"/>
        <v>1786368</v>
      </c>
      <c r="I13" s="275">
        <f t="shared" si="4"/>
        <v>24543370</v>
      </c>
      <c r="J13" s="342">
        <f t="shared" si="4"/>
        <v>26329738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26329738</v>
      </c>
      <c r="X13" s="275">
        <f t="shared" si="4"/>
        <v>103788085</v>
      </c>
      <c r="Y13" s="342">
        <f t="shared" si="4"/>
        <v>-77458347</v>
      </c>
      <c r="Z13" s="335">
        <f>+IF(X13&lt;&gt;0,+(Y13/X13)*100,0)</f>
        <v>-74.63125174725019</v>
      </c>
      <c r="AA13" s="273">
        <f t="shared" si="4"/>
        <v>415152340</v>
      </c>
    </row>
    <row r="14" spans="1:27" ht="12.75">
      <c r="A14" s="291" t="s">
        <v>233</v>
      </c>
      <c r="B14" s="136"/>
      <c r="C14" s="60"/>
      <c r="D14" s="340"/>
      <c r="E14" s="60">
        <v>415152340</v>
      </c>
      <c r="F14" s="59">
        <v>415152340</v>
      </c>
      <c r="G14" s="59"/>
      <c r="H14" s="60">
        <v>1786368</v>
      </c>
      <c r="I14" s="60">
        <v>24543370</v>
      </c>
      <c r="J14" s="59">
        <v>26329738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26329738</v>
      </c>
      <c r="X14" s="60">
        <v>103788085</v>
      </c>
      <c r="Y14" s="59">
        <v>-77458347</v>
      </c>
      <c r="Z14" s="61">
        <v>-74.63</v>
      </c>
      <c r="AA14" s="62">
        <v>415152340</v>
      </c>
    </row>
    <row r="15" spans="1:27" ht="12.75">
      <c r="A15" s="361" t="s">
        <v>209</v>
      </c>
      <c r="B15" s="136"/>
      <c r="C15" s="60">
        <f aca="true" t="shared" si="5" ref="C15:Y15">SUM(C16:C20)</f>
        <v>1032161649</v>
      </c>
      <c r="D15" s="340">
        <f t="shared" si="5"/>
        <v>0</v>
      </c>
      <c r="E15" s="60">
        <f t="shared" si="5"/>
        <v>143177000</v>
      </c>
      <c r="F15" s="59">
        <f t="shared" si="5"/>
        <v>143177000</v>
      </c>
      <c r="G15" s="59">
        <f t="shared" si="5"/>
        <v>0</v>
      </c>
      <c r="H15" s="60">
        <f t="shared" si="5"/>
        <v>0</v>
      </c>
      <c r="I15" s="60">
        <f t="shared" si="5"/>
        <v>900565</v>
      </c>
      <c r="J15" s="59">
        <f t="shared" si="5"/>
        <v>900565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900565</v>
      </c>
      <c r="X15" s="60">
        <f t="shared" si="5"/>
        <v>35794250</v>
      </c>
      <c r="Y15" s="59">
        <f t="shared" si="5"/>
        <v>-34893685</v>
      </c>
      <c r="Z15" s="61">
        <f>+IF(X15&lt;&gt;0,+(Y15/X15)*100,0)</f>
        <v>-97.48405120934228</v>
      </c>
      <c r="AA15" s="62">
        <f>SUM(AA16:AA20)</f>
        <v>143177000</v>
      </c>
    </row>
    <row r="16" spans="1:27" ht="12.75">
      <c r="A16" s="291" t="s">
        <v>234</v>
      </c>
      <c r="B16" s="300"/>
      <c r="C16" s="60"/>
      <c r="D16" s="340"/>
      <c r="E16" s="60">
        <v>14535000</v>
      </c>
      <c r="F16" s="59">
        <v>14535000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3633750</v>
      </c>
      <c r="Y16" s="59">
        <v>-3633750</v>
      </c>
      <c r="Z16" s="61">
        <v>-100</v>
      </c>
      <c r="AA16" s="62">
        <v>14535000</v>
      </c>
    </row>
    <row r="17" spans="1:27" ht="12.75">
      <c r="A17" s="291" t="s">
        <v>235</v>
      </c>
      <c r="B17" s="136"/>
      <c r="C17" s="60"/>
      <c r="D17" s="340"/>
      <c r="E17" s="60">
        <v>80142000</v>
      </c>
      <c r="F17" s="59">
        <v>80142000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20035500</v>
      </c>
      <c r="Y17" s="59">
        <v>-20035500</v>
      </c>
      <c r="Z17" s="61">
        <v>-100</v>
      </c>
      <c r="AA17" s="62">
        <v>80142000</v>
      </c>
    </row>
    <row r="18" spans="1:27" ht="12.75">
      <c r="A18" s="291" t="s">
        <v>82</v>
      </c>
      <c r="B18" s="136"/>
      <c r="C18" s="60"/>
      <c r="D18" s="340"/>
      <c r="E18" s="60">
        <v>48500000</v>
      </c>
      <c r="F18" s="59">
        <v>48500000</v>
      </c>
      <c r="G18" s="59"/>
      <c r="H18" s="60"/>
      <c r="I18" s="60">
        <v>900565</v>
      </c>
      <c r="J18" s="59">
        <v>900565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900565</v>
      </c>
      <c r="X18" s="60">
        <v>12125000</v>
      </c>
      <c r="Y18" s="59">
        <v>-11224435</v>
      </c>
      <c r="Z18" s="61">
        <v>-92.57</v>
      </c>
      <c r="AA18" s="62">
        <v>48500000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1032161649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123469202</v>
      </c>
      <c r="D22" s="344">
        <f t="shared" si="6"/>
        <v>0</v>
      </c>
      <c r="E22" s="343">
        <f t="shared" si="6"/>
        <v>77546896</v>
      </c>
      <c r="F22" s="345">
        <f t="shared" si="6"/>
        <v>77546896</v>
      </c>
      <c r="G22" s="345">
        <f t="shared" si="6"/>
        <v>0</v>
      </c>
      <c r="H22" s="343">
        <f t="shared" si="6"/>
        <v>0</v>
      </c>
      <c r="I22" s="343">
        <f t="shared" si="6"/>
        <v>1886463</v>
      </c>
      <c r="J22" s="345">
        <f t="shared" si="6"/>
        <v>1886463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1886463</v>
      </c>
      <c r="X22" s="343">
        <f t="shared" si="6"/>
        <v>19386725</v>
      </c>
      <c r="Y22" s="345">
        <f t="shared" si="6"/>
        <v>-17500262</v>
      </c>
      <c r="Z22" s="336">
        <f>+IF(X22&lt;&gt;0,+(Y22/X22)*100,0)</f>
        <v>-90.26930541388502</v>
      </c>
      <c r="AA22" s="350">
        <f>SUM(AA23:AA32)</f>
        <v>77546896</v>
      </c>
    </row>
    <row r="23" spans="1:27" ht="12.75">
      <c r="A23" s="361" t="s">
        <v>237</v>
      </c>
      <c r="B23" s="142"/>
      <c r="C23" s="60"/>
      <c r="D23" s="340"/>
      <c r="E23" s="60">
        <v>18500000</v>
      </c>
      <c r="F23" s="59">
        <v>18500000</v>
      </c>
      <c r="G23" s="59"/>
      <c r="H23" s="60"/>
      <c r="I23" s="60">
        <v>917655</v>
      </c>
      <c r="J23" s="59">
        <v>917655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917655</v>
      </c>
      <c r="X23" s="60">
        <v>4625000</v>
      </c>
      <c r="Y23" s="59">
        <v>-3707345</v>
      </c>
      <c r="Z23" s="61">
        <v>-80.16</v>
      </c>
      <c r="AA23" s="62">
        <v>18500000</v>
      </c>
    </row>
    <row r="24" spans="1:27" ht="12.75">
      <c r="A24" s="361" t="s">
        <v>238</v>
      </c>
      <c r="B24" s="142"/>
      <c r="C24" s="60"/>
      <c r="D24" s="340"/>
      <c r="E24" s="60">
        <v>11721826</v>
      </c>
      <c r="F24" s="59">
        <v>11721826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2930457</v>
      </c>
      <c r="Y24" s="59">
        <v>-2930457</v>
      </c>
      <c r="Z24" s="61">
        <v>-100</v>
      </c>
      <c r="AA24" s="62">
        <v>11721826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8409070</v>
      </c>
      <c r="F27" s="59">
        <v>8409070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2102268</v>
      </c>
      <c r="Y27" s="59">
        <v>-2102268</v>
      </c>
      <c r="Z27" s="61">
        <v>-100</v>
      </c>
      <c r="AA27" s="62">
        <v>8409070</v>
      </c>
    </row>
    <row r="28" spans="1:27" ht="12.75">
      <c r="A28" s="361" t="s">
        <v>242</v>
      </c>
      <c r="B28" s="147"/>
      <c r="C28" s="275"/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2000000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123469202</v>
      </c>
      <c r="D32" s="340"/>
      <c r="E32" s="60">
        <v>36916000</v>
      </c>
      <c r="F32" s="59">
        <v>36916000</v>
      </c>
      <c r="G32" s="59"/>
      <c r="H32" s="60"/>
      <c r="I32" s="60">
        <v>968808</v>
      </c>
      <c r="J32" s="59">
        <v>968808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968808</v>
      </c>
      <c r="X32" s="60">
        <v>9229000</v>
      </c>
      <c r="Y32" s="59">
        <v>-8260192</v>
      </c>
      <c r="Z32" s="61">
        <v>-89.5</v>
      </c>
      <c r="AA32" s="62">
        <v>36916000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153161777</v>
      </c>
      <c r="D40" s="344">
        <f t="shared" si="9"/>
        <v>0</v>
      </c>
      <c r="E40" s="343">
        <f t="shared" si="9"/>
        <v>304944814</v>
      </c>
      <c r="F40" s="345">
        <f t="shared" si="9"/>
        <v>304944814</v>
      </c>
      <c r="G40" s="345">
        <f t="shared" si="9"/>
        <v>6513726</v>
      </c>
      <c r="H40" s="343">
        <f t="shared" si="9"/>
        <v>6098790</v>
      </c>
      <c r="I40" s="343">
        <f t="shared" si="9"/>
        <v>7741036</v>
      </c>
      <c r="J40" s="345">
        <f t="shared" si="9"/>
        <v>20353552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20353552</v>
      </c>
      <c r="X40" s="343">
        <f t="shared" si="9"/>
        <v>76236204</v>
      </c>
      <c r="Y40" s="345">
        <f t="shared" si="9"/>
        <v>-55882652</v>
      </c>
      <c r="Z40" s="336">
        <f>+IF(X40&lt;&gt;0,+(Y40/X40)*100,0)</f>
        <v>-73.30198654696922</v>
      </c>
      <c r="AA40" s="350">
        <f>SUM(AA41:AA49)</f>
        <v>304944814</v>
      </c>
    </row>
    <row r="41" spans="1:27" ht="12.75">
      <c r="A41" s="361" t="s">
        <v>248</v>
      </c>
      <c r="B41" s="142"/>
      <c r="C41" s="362">
        <v>25732125</v>
      </c>
      <c r="D41" s="363"/>
      <c r="E41" s="362">
        <v>79849000</v>
      </c>
      <c r="F41" s="364">
        <v>79849000</v>
      </c>
      <c r="G41" s="364">
        <v>6513726</v>
      </c>
      <c r="H41" s="362">
        <v>6014065</v>
      </c>
      <c r="I41" s="362">
        <v>6513726</v>
      </c>
      <c r="J41" s="364">
        <v>19041517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19041517</v>
      </c>
      <c r="X41" s="362">
        <v>19962250</v>
      </c>
      <c r="Y41" s="364">
        <v>-920733</v>
      </c>
      <c r="Z41" s="365">
        <v>-4.61</v>
      </c>
      <c r="AA41" s="366">
        <v>79849000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24780142</v>
      </c>
      <c r="D43" s="369"/>
      <c r="E43" s="305">
        <v>19703300</v>
      </c>
      <c r="F43" s="370">
        <v>19703300</v>
      </c>
      <c r="G43" s="370"/>
      <c r="H43" s="305">
        <v>84725</v>
      </c>
      <c r="I43" s="305">
        <v>81305</v>
      </c>
      <c r="J43" s="370">
        <v>166030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166030</v>
      </c>
      <c r="X43" s="305">
        <v>4925825</v>
      </c>
      <c r="Y43" s="370">
        <v>-4759795</v>
      </c>
      <c r="Z43" s="371">
        <v>-96.63</v>
      </c>
      <c r="AA43" s="303">
        <v>19703300</v>
      </c>
    </row>
    <row r="44" spans="1:27" ht="12.75">
      <c r="A44" s="361" t="s">
        <v>251</v>
      </c>
      <c r="B44" s="136"/>
      <c r="C44" s="60">
        <v>17373771</v>
      </c>
      <c r="D44" s="368"/>
      <c r="E44" s="54">
        <v>16032000</v>
      </c>
      <c r="F44" s="53">
        <v>16032000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4008000</v>
      </c>
      <c r="Y44" s="53">
        <v>-4008000</v>
      </c>
      <c r="Z44" s="94">
        <v>-100</v>
      </c>
      <c r="AA44" s="95">
        <v>16032000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35119714</v>
      </c>
      <c r="F47" s="53">
        <v>35119714</v>
      </c>
      <c r="G47" s="53"/>
      <c r="H47" s="54"/>
      <c r="I47" s="54">
        <v>124034</v>
      </c>
      <c r="J47" s="53">
        <v>124034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124034</v>
      </c>
      <c r="X47" s="54">
        <v>8779929</v>
      </c>
      <c r="Y47" s="53">
        <v>-8655895</v>
      </c>
      <c r="Z47" s="94">
        <v>-98.59</v>
      </c>
      <c r="AA47" s="95">
        <v>35119714</v>
      </c>
    </row>
    <row r="48" spans="1:27" ht="12.75">
      <c r="A48" s="361" t="s">
        <v>255</v>
      </c>
      <c r="B48" s="136"/>
      <c r="C48" s="60">
        <v>84844761</v>
      </c>
      <c r="D48" s="368"/>
      <c r="E48" s="54">
        <v>153579000</v>
      </c>
      <c r="F48" s="53">
        <v>153579000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38394750</v>
      </c>
      <c r="Y48" s="53">
        <v>-38394750</v>
      </c>
      <c r="Z48" s="94">
        <v>-100</v>
      </c>
      <c r="AA48" s="95">
        <v>153579000</v>
      </c>
    </row>
    <row r="49" spans="1:27" ht="12.75">
      <c r="A49" s="361" t="s">
        <v>93</v>
      </c>
      <c r="B49" s="136"/>
      <c r="C49" s="54">
        <v>430978</v>
      </c>
      <c r="D49" s="368"/>
      <c r="E49" s="54">
        <v>661800</v>
      </c>
      <c r="F49" s="53">
        <v>661800</v>
      </c>
      <c r="G49" s="53"/>
      <c r="H49" s="54"/>
      <c r="I49" s="54">
        <v>1021971</v>
      </c>
      <c r="J49" s="53">
        <v>1021971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1021971</v>
      </c>
      <c r="X49" s="54">
        <v>165450</v>
      </c>
      <c r="Y49" s="53">
        <v>856521</v>
      </c>
      <c r="Z49" s="94">
        <v>517.69</v>
      </c>
      <c r="AA49" s="95">
        <v>661800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6741419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6741419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1570560526</v>
      </c>
      <c r="D60" s="346">
        <f t="shared" si="14"/>
        <v>0</v>
      </c>
      <c r="E60" s="219">
        <f t="shared" si="14"/>
        <v>1330484653</v>
      </c>
      <c r="F60" s="264">
        <f t="shared" si="14"/>
        <v>1330484653</v>
      </c>
      <c r="G60" s="264">
        <f t="shared" si="14"/>
        <v>18196278</v>
      </c>
      <c r="H60" s="219">
        <f t="shared" si="14"/>
        <v>27087574</v>
      </c>
      <c r="I60" s="219">
        <f t="shared" si="14"/>
        <v>65445204</v>
      </c>
      <c r="J60" s="264">
        <f t="shared" si="14"/>
        <v>110729056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110729056</v>
      </c>
      <c r="X60" s="219">
        <f t="shared" si="14"/>
        <v>332621165</v>
      </c>
      <c r="Y60" s="264">
        <f t="shared" si="14"/>
        <v>-221892109</v>
      </c>
      <c r="Z60" s="337">
        <f>+IF(X60&lt;&gt;0,+(Y60/X60)*100,0)</f>
        <v>-66.71015928887147</v>
      </c>
      <c r="AA60" s="232">
        <f>+AA57+AA54+AA51+AA40+AA37+AA34+AA22+AA5</f>
        <v>1330484653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452893023</v>
      </c>
      <c r="F5" s="358">
        <f t="shared" si="0"/>
        <v>452893023</v>
      </c>
      <c r="G5" s="358">
        <f t="shared" si="0"/>
        <v>822834</v>
      </c>
      <c r="H5" s="356">
        <f t="shared" si="0"/>
        <v>4535920</v>
      </c>
      <c r="I5" s="356">
        <f t="shared" si="0"/>
        <v>44152566</v>
      </c>
      <c r="J5" s="358">
        <f t="shared" si="0"/>
        <v>49511320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49511320</v>
      </c>
      <c r="X5" s="356">
        <f t="shared" si="0"/>
        <v>113223256</v>
      </c>
      <c r="Y5" s="358">
        <f t="shared" si="0"/>
        <v>-63711936</v>
      </c>
      <c r="Z5" s="359">
        <f>+IF(X5&lt;&gt;0,+(Y5/X5)*100,0)</f>
        <v>-56.2710685514997</v>
      </c>
      <c r="AA5" s="360">
        <f>+AA6+AA8+AA11+AA13+AA15</f>
        <v>452893023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103498588</v>
      </c>
      <c r="F6" s="59">
        <f t="shared" si="1"/>
        <v>103498588</v>
      </c>
      <c r="G6" s="59">
        <f t="shared" si="1"/>
        <v>0</v>
      </c>
      <c r="H6" s="60">
        <f t="shared" si="1"/>
        <v>2268090</v>
      </c>
      <c r="I6" s="60">
        <f t="shared" si="1"/>
        <v>16905892</v>
      </c>
      <c r="J6" s="59">
        <f t="shared" si="1"/>
        <v>19173982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19173982</v>
      </c>
      <c r="X6" s="60">
        <f t="shared" si="1"/>
        <v>25874647</v>
      </c>
      <c r="Y6" s="59">
        <f t="shared" si="1"/>
        <v>-6700665</v>
      </c>
      <c r="Z6" s="61">
        <f>+IF(X6&lt;&gt;0,+(Y6/X6)*100,0)</f>
        <v>-25.896643150339404</v>
      </c>
      <c r="AA6" s="62">
        <f t="shared" si="1"/>
        <v>103498588</v>
      </c>
    </row>
    <row r="7" spans="1:27" ht="12.75">
      <c r="A7" s="291" t="s">
        <v>229</v>
      </c>
      <c r="B7" s="142"/>
      <c r="C7" s="60"/>
      <c r="D7" s="340"/>
      <c r="E7" s="60">
        <v>103498588</v>
      </c>
      <c r="F7" s="59">
        <v>103498588</v>
      </c>
      <c r="G7" s="59"/>
      <c r="H7" s="60">
        <v>2268090</v>
      </c>
      <c r="I7" s="60">
        <v>16905892</v>
      </c>
      <c r="J7" s="59">
        <v>19173982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19173982</v>
      </c>
      <c r="X7" s="60">
        <v>25874647</v>
      </c>
      <c r="Y7" s="59">
        <v>-6700665</v>
      </c>
      <c r="Z7" s="61">
        <v>-25.9</v>
      </c>
      <c r="AA7" s="62">
        <v>103498588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40440000</v>
      </c>
      <c r="F8" s="59">
        <f t="shared" si="2"/>
        <v>40440000</v>
      </c>
      <c r="G8" s="59">
        <f t="shared" si="2"/>
        <v>822834</v>
      </c>
      <c r="H8" s="60">
        <f t="shared" si="2"/>
        <v>94941</v>
      </c>
      <c r="I8" s="60">
        <f t="shared" si="2"/>
        <v>4095325</v>
      </c>
      <c r="J8" s="59">
        <f t="shared" si="2"/>
        <v>5013100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5013100</v>
      </c>
      <c r="X8" s="60">
        <f t="shared" si="2"/>
        <v>10110000</v>
      </c>
      <c r="Y8" s="59">
        <f t="shared" si="2"/>
        <v>-5096900</v>
      </c>
      <c r="Z8" s="61">
        <f>+IF(X8&lt;&gt;0,+(Y8/X8)*100,0)</f>
        <v>-50.41444114737883</v>
      </c>
      <c r="AA8" s="62">
        <f>SUM(AA9:AA10)</f>
        <v>40440000</v>
      </c>
    </row>
    <row r="9" spans="1:27" ht="12.75">
      <c r="A9" s="291" t="s">
        <v>230</v>
      </c>
      <c r="B9" s="142"/>
      <c r="C9" s="60"/>
      <c r="D9" s="340"/>
      <c r="E9" s="60">
        <v>40440000</v>
      </c>
      <c r="F9" s="59">
        <v>40440000</v>
      </c>
      <c r="G9" s="59">
        <v>822834</v>
      </c>
      <c r="H9" s="60">
        <v>94941</v>
      </c>
      <c r="I9" s="60">
        <v>4095325</v>
      </c>
      <c r="J9" s="59">
        <v>5013100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5013100</v>
      </c>
      <c r="X9" s="60">
        <v>10110000</v>
      </c>
      <c r="Y9" s="59">
        <v>-5096900</v>
      </c>
      <c r="Z9" s="61">
        <v>-50.41</v>
      </c>
      <c r="AA9" s="62">
        <v>40440000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229302415</v>
      </c>
      <c r="F11" s="364">
        <f t="shared" si="3"/>
        <v>229302415</v>
      </c>
      <c r="G11" s="364">
        <f t="shared" si="3"/>
        <v>0</v>
      </c>
      <c r="H11" s="362">
        <f t="shared" si="3"/>
        <v>2172889</v>
      </c>
      <c r="I11" s="362">
        <f t="shared" si="3"/>
        <v>23151349</v>
      </c>
      <c r="J11" s="364">
        <f t="shared" si="3"/>
        <v>25324238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25324238</v>
      </c>
      <c r="X11" s="362">
        <f t="shared" si="3"/>
        <v>57325604</v>
      </c>
      <c r="Y11" s="364">
        <f t="shared" si="3"/>
        <v>-32001366</v>
      </c>
      <c r="Z11" s="365">
        <f>+IF(X11&lt;&gt;0,+(Y11/X11)*100,0)</f>
        <v>-55.82386188203093</v>
      </c>
      <c r="AA11" s="366">
        <f t="shared" si="3"/>
        <v>229302415</v>
      </c>
    </row>
    <row r="12" spans="1:27" ht="12.75">
      <c r="A12" s="291" t="s">
        <v>232</v>
      </c>
      <c r="B12" s="136"/>
      <c r="C12" s="60"/>
      <c r="D12" s="340"/>
      <c r="E12" s="60">
        <v>229302415</v>
      </c>
      <c r="F12" s="59">
        <v>229302415</v>
      </c>
      <c r="G12" s="59"/>
      <c r="H12" s="60">
        <v>2172889</v>
      </c>
      <c r="I12" s="60">
        <v>23151349</v>
      </c>
      <c r="J12" s="59">
        <v>25324238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25324238</v>
      </c>
      <c r="X12" s="60">
        <v>57325604</v>
      </c>
      <c r="Y12" s="59">
        <v>-32001366</v>
      </c>
      <c r="Z12" s="61">
        <v>-55.82</v>
      </c>
      <c r="AA12" s="62">
        <v>229302415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69380020</v>
      </c>
      <c r="F13" s="342">
        <f t="shared" si="4"/>
        <v>69380020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17345005</v>
      </c>
      <c r="Y13" s="342">
        <f t="shared" si="4"/>
        <v>-17345005</v>
      </c>
      <c r="Z13" s="335">
        <f>+IF(X13&lt;&gt;0,+(Y13/X13)*100,0)</f>
        <v>-100</v>
      </c>
      <c r="AA13" s="273">
        <f t="shared" si="4"/>
        <v>69380020</v>
      </c>
    </row>
    <row r="14" spans="1:27" ht="12.75">
      <c r="A14" s="291" t="s">
        <v>233</v>
      </c>
      <c r="B14" s="136"/>
      <c r="C14" s="60"/>
      <c r="D14" s="340"/>
      <c r="E14" s="60">
        <v>69380020</v>
      </c>
      <c r="F14" s="59">
        <v>69380020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17345005</v>
      </c>
      <c r="Y14" s="59">
        <v>-17345005</v>
      </c>
      <c r="Z14" s="61">
        <v>-100</v>
      </c>
      <c r="AA14" s="62">
        <v>69380020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10272000</v>
      </c>
      <c r="F15" s="59">
        <f t="shared" si="5"/>
        <v>10272000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2568000</v>
      </c>
      <c r="Y15" s="59">
        <f t="shared" si="5"/>
        <v>-2568000</v>
      </c>
      <c r="Z15" s="61">
        <f>+IF(X15&lt;&gt;0,+(Y15/X15)*100,0)</f>
        <v>-100</v>
      </c>
      <c r="AA15" s="62">
        <f>SUM(AA16:AA20)</f>
        <v>10272000</v>
      </c>
    </row>
    <row r="16" spans="1:27" ht="12.75">
      <c r="A16" s="291" t="s">
        <v>234</v>
      </c>
      <c r="B16" s="300"/>
      <c r="C16" s="60"/>
      <c r="D16" s="340"/>
      <c r="E16" s="60">
        <v>10272000</v>
      </c>
      <c r="F16" s="59">
        <v>10272000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2568000</v>
      </c>
      <c r="Y16" s="59">
        <v>-2568000</v>
      </c>
      <c r="Z16" s="61">
        <v>-100</v>
      </c>
      <c r="AA16" s="62">
        <v>10272000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5000000</v>
      </c>
      <c r="F22" s="345">
        <f t="shared" si="6"/>
        <v>5000000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1250000</v>
      </c>
      <c r="Y22" s="345">
        <f t="shared" si="6"/>
        <v>-1250000</v>
      </c>
      <c r="Z22" s="336">
        <f>+IF(X22&lt;&gt;0,+(Y22/X22)*100,0)</f>
        <v>-100</v>
      </c>
      <c r="AA22" s="350">
        <f>SUM(AA23:AA32)</f>
        <v>5000000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5000000</v>
      </c>
      <c r="F28" s="342">
        <v>5000000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1250000</v>
      </c>
      <c r="Y28" s="342">
        <v>-1250000</v>
      </c>
      <c r="Z28" s="335">
        <v>-100</v>
      </c>
      <c r="AA28" s="273">
        <v>5000000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17716500</v>
      </c>
      <c r="F40" s="345">
        <f t="shared" si="9"/>
        <v>17716500</v>
      </c>
      <c r="G40" s="345">
        <f t="shared" si="9"/>
        <v>0</v>
      </c>
      <c r="H40" s="343">
        <f t="shared" si="9"/>
        <v>0</v>
      </c>
      <c r="I40" s="343">
        <f t="shared" si="9"/>
        <v>2467722</v>
      </c>
      <c r="J40" s="345">
        <f t="shared" si="9"/>
        <v>2467722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2467722</v>
      </c>
      <c r="X40" s="343">
        <f t="shared" si="9"/>
        <v>4429125</v>
      </c>
      <c r="Y40" s="345">
        <f t="shared" si="9"/>
        <v>-1961403</v>
      </c>
      <c r="Z40" s="336">
        <f>+IF(X40&lt;&gt;0,+(Y40/X40)*100,0)</f>
        <v>-44.284209635085936</v>
      </c>
      <c r="AA40" s="350">
        <f>SUM(AA41:AA49)</f>
        <v>17716500</v>
      </c>
    </row>
    <row r="41" spans="1:27" ht="12.75">
      <c r="A41" s="361" t="s">
        <v>248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1375000</v>
      </c>
      <c r="Y41" s="364">
        <v>-1375000</v>
      </c>
      <c r="Z41" s="365">
        <v>-100</v>
      </c>
      <c r="AA41" s="366">
        <v>5500000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1206500</v>
      </c>
      <c r="F43" s="370">
        <v>1206500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301625</v>
      </c>
      <c r="Y43" s="370">
        <v>-301625</v>
      </c>
      <c r="Z43" s="371">
        <v>-100</v>
      </c>
      <c r="AA43" s="303">
        <v>1206500</v>
      </c>
    </row>
    <row r="44" spans="1:27" ht="12.75">
      <c r="A44" s="361" t="s">
        <v>251</v>
      </c>
      <c r="B44" s="136"/>
      <c r="C44" s="60"/>
      <c r="D44" s="368"/>
      <c r="E44" s="54">
        <v>510000</v>
      </c>
      <c r="F44" s="53">
        <v>510000</v>
      </c>
      <c r="G44" s="53"/>
      <c r="H44" s="54"/>
      <c r="I44" s="54">
        <v>17700</v>
      </c>
      <c r="J44" s="53">
        <v>17700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17700</v>
      </c>
      <c r="X44" s="54">
        <v>127500</v>
      </c>
      <c r="Y44" s="53">
        <v>-109800</v>
      </c>
      <c r="Z44" s="94">
        <v>-86.12</v>
      </c>
      <c r="AA44" s="95">
        <v>510000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10500000</v>
      </c>
      <c r="F47" s="53">
        <v>10500000</v>
      </c>
      <c r="G47" s="53"/>
      <c r="H47" s="54"/>
      <c r="I47" s="54">
        <v>2450022</v>
      </c>
      <c r="J47" s="53">
        <v>2450022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2450022</v>
      </c>
      <c r="X47" s="54">
        <v>2625000</v>
      </c>
      <c r="Y47" s="53">
        <v>-174978</v>
      </c>
      <c r="Z47" s="94">
        <v>-6.67</v>
      </c>
      <c r="AA47" s="95">
        <v>10500000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475609523</v>
      </c>
      <c r="F60" s="264">
        <f t="shared" si="14"/>
        <v>475609523</v>
      </c>
      <c r="G60" s="264">
        <f t="shared" si="14"/>
        <v>822834</v>
      </c>
      <c r="H60" s="219">
        <f t="shared" si="14"/>
        <v>4535920</v>
      </c>
      <c r="I60" s="219">
        <f t="shared" si="14"/>
        <v>46620288</v>
      </c>
      <c r="J60" s="264">
        <f t="shared" si="14"/>
        <v>51979042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51979042</v>
      </c>
      <c r="X60" s="219">
        <f t="shared" si="14"/>
        <v>118902381</v>
      </c>
      <c r="Y60" s="264">
        <f t="shared" si="14"/>
        <v>-66923339</v>
      </c>
      <c r="Z60" s="337">
        <f>+IF(X60&lt;&gt;0,+(Y60/X60)*100,0)</f>
        <v>-56.2842715487758</v>
      </c>
      <c r="AA60" s="232">
        <f>+AA57+AA54+AA51+AA40+AA37+AA34+AA22+AA5</f>
        <v>475609523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2016-11-03T14:40:31Z</dcterms:created>
  <dcterms:modified xsi:type="dcterms:W3CDTF">2016-11-03T14:40:34Z</dcterms:modified>
  <cp:category/>
  <cp:version/>
  <cp:contentType/>
  <cp:contentStatus/>
</cp:coreProperties>
</file>