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<sst xmlns="http://schemas.openxmlformats.org/spreadsheetml/2006/main" count="857" uniqueCount="303">
  <si>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Buffalo City(BUF) - Table C1 Schedule Quarterly Budget Statement Summary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</si>
  <si>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</si>
  <si>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</si>
  <si>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</si>
  <si>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</si>
  <si>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</si>
  <si>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</si>
  <si>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</si>
  <si>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</si>
  <si>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</si>
  <si>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</si>
  <si>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</si>
  <si>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</si>
  <si>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</si>
  <si>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</si>
  <si>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</si>
  <si>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</si>
  <si>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</si>
  <si>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</si>
  <si>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</si>
  <si>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</si>
  <si>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</si>
  <si>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</si>
  <si>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</si>
  <si>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</si>
  <si>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</si>
  <si>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</si>
  <si>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</si>
  <si>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</si>
  <si>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</si>
  <si>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</si>
  <si>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</si>
  <si>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</si>
  <si>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</si>
  <si>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</si>
  <si>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</si>
  <si>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</si>
  <si>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</si>
  <si>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</si>
  <si>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</si>
  <si>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</si>
  <si>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</si>
  <si>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</si>
  <si>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</si>
  <si>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</si>
  <si>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</si>
  <si>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</si>
  <si>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</si>
  <si>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</si>
  <si>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</si>
  <si>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</si>
  <si>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</si>
  <si>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</si>
  <si>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</si>
  <si>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</si>
  <si>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</si>
  <si>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</si>
  <si>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</si>
  <si>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</si>
  <si>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</si>
  <si>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</si>
  <si>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</si>
  <si>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</si>
  <si>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</si>
  <si>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</si>
  <si>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</si>
  <si>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</si>
  <si>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</si>
  <si>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</si>
  <si>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</si>
  <si>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Buffalo City(BUF) - Table C2 Quarterly Budget Statement - Financial Performance (standard classification) for 1st Quarter ended 30 September 2016 (Figures Finalised as at 2016/11/02)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</si>
  <si>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</si>
  <si>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</si>
  <si>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</si>
  <si>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</si>
  <si>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</si>
  <si>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</si>
  <si>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</si>
  <si>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</si>
  <si>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</si>
  <si>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</si>
  <si>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</si>
  <si>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</si>
  <si>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</si>
  <si>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</si>
  <si>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</si>
  <si>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</si>
  <si>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</si>
  <si>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</si>
  <si>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</si>
  <si>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</si>
  <si>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</si>
  <si>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</si>
  <si>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</si>
  <si>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</si>
  <si>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</si>
  <si>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</si>
  <si>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</si>
  <si>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</si>
  <si>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</si>
  <si>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Buffalo City(BUF) - Table C4 Quarterly Budget Statement - Financial Performance (revenue and expenditure) for 1st Quarter ended 30 September 2016 (Figures Finalised as at 2016/11/02)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</si>
  <si>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</si>
  <si>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</si>
  <si>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</si>
  <si>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</si>
  <si>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</si>
  <si>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</si>
  <si>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</si>
  <si>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</si>
  <si>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</si>
  <si>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</si>
  <si>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</si>
  <si>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</si>
  <si>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</si>
  <si>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</si>
  <si>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</si>
  <si>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</si>
  <si>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</si>
  <si>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</si>
  <si>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</si>
  <si>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</si>
  <si>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</si>
  <si>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</si>
  <si>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</si>
  <si>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</si>
  <si>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</si>
  <si>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</si>
  <si>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</si>
  <si>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</si>
  <si>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Buffalo City(BUF) - Table C5 Quarterly Budget Statement - Capital Expenditure by Standard Classification and Funding for 1st Quarter ended 30 September 2016 (Figures Finalised as at 2016/11/02)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</si>
  <si>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</si>
  <si>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</si>
  <si>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</si>
  <si>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</si>
  <si>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</si>
  <si>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</si>
  <si>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</si>
  <si>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</si>
  <si>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</si>
  <si>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</si>
  <si>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Buffalo City(BUF) - Table C6 Quarterly Budget Statement - Financial Position for 1st Quarter ended 30 September 2016 (Figures Finalised as at 2016/11/02)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</si>
  <si>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</si>
  <si>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</si>
  <si>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</si>
  <si>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</si>
  <si>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</si>
  <si>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</si>
  <si>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</si>
  <si>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</si>
  <si>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</si>
  <si>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</si>
  <si>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</si>
  <si>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</si>
  <si>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</si>
  <si>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</si>
  <si>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</si>
  <si>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</si>
  <si>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</si>
  <si>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</si>
  <si>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</si>
  <si>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</si>
  <si>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</si>
  <si>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</si>
  <si>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</si>
  <si>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</si>
  <si>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</si>
  <si>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</si>
  <si>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</si>
  <si>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</si>
  <si>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</si>
  <si>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</si>
  <si>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</si>
  <si>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</si>
  <si>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</si>
  <si>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Buffalo City(BUF) - Table C7 Quarterly Budget Statement - Cash Flows for 1st Quarter ended 30 September 2016 (Figures Finalised as at 2016/11/02)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</si>
  <si>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</si>
  <si>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</si>
  <si>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</si>
  <si>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</si>
  <si>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</si>
  <si>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</si>
  <si>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</si>
  <si>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</si>
  <si>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</si>
  <si>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</si>
  <si>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</si>
  <si>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</si>
  <si>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</si>
  <si>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</si>
  <si>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</si>
  <si>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</si>
  <si>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</si>
  <si>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</si>
  <si>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</si>
  <si>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</si>
  <si>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</si>
  <si>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</si>
  <si>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</si>
  <si>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</si>
  <si>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</si>
  <si>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</si>
  <si>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</si>
  <si>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Buffalo City(BUF) - Table C9 Quarterly Budget Statement - Capital Expenditure by Asset Clas for 1st Quarter ended 30 September 2016 (Figures Finalised as at 2016/11/02)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</si>
  <si>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</si>
  <si>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</si>
  <si>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</si>
  <si>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</si>
  <si>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</si>
  <si>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</si>
  <si>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</si>
  <si>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</si>
  <si>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</si>
  <si>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</si>
  <si>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</si>
  <si>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</si>
  <si>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</si>
  <si>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</si>
  <si>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</si>
  <si>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</si>
  <si>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</si>
  <si>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</si>
  <si>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</si>
  <si>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</si>
  <si>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</si>
  <si>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</si>
  <si>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</si>
  <si>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</si>
  <si>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Buffalo City(BUF) - Table SC13a Quarterly Budget Statement - Capital Expenditure on New Assets by Asset Class for 1st Quarter ended 30 September 2016 (Figures Finalised as at 2016/11/02)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</si>
  <si>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</si>
  <si>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</si>
  <si>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</si>
  <si>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</si>
  <si>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</si>
  <si>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</si>
  <si>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</si>
  <si>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</si>
  <si>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</si>
  <si>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</si>
  <si>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</si>
  <si>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</si>
  <si>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</si>
  <si>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</si>
  <si>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</si>
  <si>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</si>
  <si>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</si>
  <si>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</si>
  <si>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</si>
  <si>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</si>
  <si>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</si>
  <si>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</si>
  <si>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</si>
  <si>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</si>
  <si>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</si>
  <si>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</si>
  <si>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</si>
  <si>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</si>
  <si>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</si>
  <si>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</si>
  <si>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</si>
  <si>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</si>
  <si>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</si>
  <si>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</si>
  <si>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</si>
  <si>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Buffalo City(BUF) - Table SC13B Quarterly Budget Statement - Capital Expenditure on Renewal of existing assets by Asset Class for 1st Quarter ended 30 September 2016 (Figures Finalised as at 2016/11/02)</t>
  </si>
  <si>
    <t>Capital Expenditure on Renewal of Existing Assets by Asset Class/Sub-class</t>
  </si>
  <si>
    <t>Total Capital Expenditure on Renewal of Existing Assets</t>
  </si>
  <si>
    <t>Eastern Cape: Buffalo City(BUF) - Table SC13C Quarterly Budget Statement - Repairs and Maintenance Expenditure by Asset Class for 1st Quarter ended 30 September 2016 (Figures Finalised as at 2016/11/02)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</si>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</sst>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865234825</v>
      </c>
      <c r="C5" s="19">
        <v>0</v>
      </c>
      <c r="D5" s="59">
        <v>1122920106</v>
      </c>
      <c r="E5" s="60">
        <v>1122920106</v>
      </c>
      <c r="F5" s="60">
        <v>158500146</v>
      </c>
      <c r="G5" s="60">
        <v>72614738</v>
      </c>
      <c r="H5" s="60">
        <v>71445019</v>
      </c>
      <c r="I5" s="60">
        <v>302559903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302559903</v>
      </c>
      <c r="W5" s="60">
        <v>208966048</v>
      </c>
      <c r="X5" s="60">
        <v>93593855</v>
      </c>
      <c r="Y5" s="61">
        <v>44.79</v>
      </c>
      <c r="Z5" s="62">
        <v>1122920106</v>
      </c>
    </row>
    <row r="6" spans="1:26" ht="12.75">
      <c r="A6" s="58" t="s">
        <v>32</v>
      </c>
      <c r="B6" s="19">
        <v>2749647841</v>
      </c>
      <c r="C6" s="19">
        <v>0</v>
      </c>
      <c r="D6" s="59">
        <v>2928610040</v>
      </c>
      <c r="E6" s="60">
        <v>2928610040</v>
      </c>
      <c r="F6" s="60">
        <v>233656276</v>
      </c>
      <c r="G6" s="60">
        <v>135455915</v>
      </c>
      <c r="H6" s="60">
        <v>247917669</v>
      </c>
      <c r="I6" s="60">
        <v>617029860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617029860</v>
      </c>
      <c r="W6" s="60">
        <v>550277095</v>
      </c>
      <c r="X6" s="60">
        <v>66752765</v>
      </c>
      <c r="Y6" s="61">
        <v>12.13</v>
      </c>
      <c r="Z6" s="62">
        <v>2928610040</v>
      </c>
    </row>
    <row r="7" spans="1:26" ht="12.75">
      <c r="A7" s="58" t="s">
        <v>33</v>
      </c>
      <c r="B7" s="19">
        <v>154706453</v>
      </c>
      <c r="C7" s="19">
        <v>0</v>
      </c>
      <c r="D7" s="59">
        <v>143843920</v>
      </c>
      <c r="E7" s="60">
        <v>143775020</v>
      </c>
      <c r="F7" s="60">
        <v>11615542</v>
      </c>
      <c r="G7" s="60">
        <v>15763120</v>
      </c>
      <c r="H7" s="60">
        <v>13922765</v>
      </c>
      <c r="I7" s="60">
        <v>41301427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41301427</v>
      </c>
      <c r="W7" s="60">
        <v>38875084</v>
      </c>
      <c r="X7" s="60">
        <v>2426343</v>
      </c>
      <c r="Y7" s="61">
        <v>6.24</v>
      </c>
      <c r="Z7" s="62">
        <v>143775020</v>
      </c>
    </row>
    <row r="8" spans="1:26" ht="12.75">
      <c r="A8" s="58" t="s">
        <v>34</v>
      </c>
      <c r="B8" s="19">
        <v>963670276</v>
      </c>
      <c r="C8" s="19">
        <v>0</v>
      </c>
      <c r="D8" s="59">
        <v>1319728331</v>
      </c>
      <c r="E8" s="60">
        <v>1318097041</v>
      </c>
      <c r="F8" s="60">
        <v>282582000</v>
      </c>
      <c r="G8" s="60">
        <v>137531622</v>
      </c>
      <c r="H8" s="60">
        <v>15838153</v>
      </c>
      <c r="I8" s="60">
        <v>435951775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435951775</v>
      </c>
      <c r="W8" s="60">
        <v>260327406</v>
      </c>
      <c r="X8" s="60">
        <v>175624369</v>
      </c>
      <c r="Y8" s="61">
        <v>67.46</v>
      </c>
      <c r="Z8" s="62">
        <v>1318097041</v>
      </c>
    </row>
    <row r="9" spans="1:26" ht="12.75">
      <c r="A9" s="58" t="s">
        <v>35</v>
      </c>
      <c r="B9" s="19">
        <v>736789715</v>
      </c>
      <c r="C9" s="19">
        <v>0</v>
      </c>
      <c r="D9" s="59">
        <v>391936956</v>
      </c>
      <c r="E9" s="60">
        <v>391736956</v>
      </c>
      <c r="F9" s="60">
        <v>23163100</v>
      </c>
      <c r="G9" s="60">
        <v>25149565</v>
      </c>
      <c r="H9" s="60">
        <v>26945886</v>
      </c>
      <c r="I9" s="60">
        <v>75258551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75258551</v>
      </c>
      <c r="W9" s="60">
        <v>66665204</v>
      </c>
      <c r="X9" s="60">
        <v>8593347</v>
      </c>
      <c r="Y9" s="61">
        <v>12.89</v>
      </c>
      <c r="Z9" s="62">
        <v>391736956</v>
      </c>
    </row>
    <row r="10" spans="1:26" ht="22.5">
      <c r="A10" s="63" t="s">
        <v>278</v>
      </c>
      <c r="B10" s="64">
        <f>SUM(B5:B9)</f>
        <v>5470049110</v>
      </c>
      <c r="C10" s="64">
        <f>SUM(C5:C9)</f>
        <v>0</v>
      </c>
      <c r="D10" s="65">
        <f aca="true" t="shared" si="0" ref="D10:Z10">SUM(D5:D9)</f>
        <v>5907039353</v>
      </c>
      <c r="E10" s="66">
        <f t="shared" si="0"/>
        <v>5905139163</v>
      </c>
      <c r="F10" s="66">
        <f t="shared" si="0"/>
        <v>709517064</v>
      </c>
      <c r="G10" s="66">
        <f t="shared" si="0"/>
        <v>386514960</v>
      </c>
      <c r="H10" s="66">
        <f t="shared" si="0"/>
        <v>376069492</v>
      </c>
      <c r="I10" s="66">
        <f t="shared" si="0"/>
        <v>1472101516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1472101516</v>
      </c>
      <c r="W10" s="66">
        <f t="shared" si="0"/>
        <v>1125110837</v>
      </c>
      <c r="X10" s="66">
        <f t="shared" si="0"/>
        <v>346990679</v>
      </c>
      <c r="Y10" s="67">
        <f>+IF(W10&lt;&gt;0,(X10/W10)*100,0)</f>
        <v>30.840577442593776</v>
      </c>
      <c r="Z10" s="68">
        <f t="shared" si="0"/>
        <v>5905139163</v>
      </c>
    </row>
    <row r="11" spans="1:26" ht="12.75">
      <c r="A11" s="58" t="s">
        <v>37</v>
      </c>
      <c r="B11" s="19">
        <v>1350271288</v>
      </c>
      <c r="C11" s="19">
        <v>0</v>
      </c>
      <c r="D11" s="59">
        <v>1531068329</v>
      </c>
      <c r="E11" s="60">
        <v>1531068329</v>
      </c>
      <c r="F11" s="60">
        <v>103032451</v>
      </c>
      <c r="G11" s="60">
        <v>134232568</v>
      </c>
      <c r="H11" s="60">
        <v>132373834</v>
      </c>
      <c r="I11" s="60">
        <v>369638853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369638853</v>
      </c>
      <c r="W11" s="60">
        <v>388469370</v>
      </c>
      <c r="X11" s="60">
        <v>-18830517</v>
      </c>
      <c r="Y11" s="61">
        <v>-4.85</v>
      </c>
      <c r="Z11" s="62">
        <v>1531068329</v>
      </c>
    </row>
    <row r="12" spans="1:26" ht="12.75">
      <c r="A12" s="58" t="s">
        <v>38</v>
      </c>
      <c r="B12" s="19">
        <v>53689006</v>
      </c>
      <c r="C12" s="19">
        <v>0</v>
      </c>
      <c r="D12" s="59">
        <v>58098804</v>
      </c>
      <c r="E12" s="60">
        <v>58098804</v>
      </c>
      <c r="F12" s="60">
        <v>4508863</v>
      </c>
      <c r="G12" s="60">
        <v>4154285</v>
      </c>
      <c r="H12" s="60">
        <v>4486878</v>
      </c>
      <c r="I12" s="60">
        <v>13150026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13150026</v>
      </c>
      <c r="W12" s="60">
        <v>14743941</v>
      </c>
      <c r="X12" s="60">
        <v>-1593915</v>
      </c>
      <c r="Y12" s="61">
        <v>-10.81</v>
      </c>
      <c r="Z12" s="62">
        <v>58098804</v>
      </c>
    </row>
    <row r="13" spans="1:26" ht="12.75">
      <c r="A13" s="58" t="s">
        <v>279</v>
      </c>
      <c r="B13" s="19">
        <v>779821975</v>
      </c>
      <c r="C13" s="19">
        <v>0</v>
      </c>
      <c r="D13" s="59">
        <v>748339019</v>
      </c>
      <c r="E13" s="60">
        <v>748339019</v>
      </c>
      <c r="F13" s="60">
        <v>62361584</v>
      </c>
      <c r="G13" s="60">
        <v>62361585</v>
      </c>
      <c r="H13" s="60">
        <v>62361585</v>
      </c>
      <c r="I13" s="60">
        <v>187084754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187084754</v>
      </c>
      <c r="W13" s="60">
        <v>187084755</v>
      </c>
      <c r="X13" s="60">
        <v>-1</v>
      </c>
      <c r="Y13" s="61">
        <v>0</v>
      </c>
      <c r="Z13" s="62">
        <v>748339019</v>
      </c>
    </row>
    <row r="14" spans="1:26" ht="12.75">
      <c r="A14" s="58" t="s">
        <v>40</v>
      </c>
      <c r="B14" s="19">
        <v>54873366</v>
      </c>
      <c r="C14" s="19">
        <v>0</v>
      </c>
      <c r="D14" s="59">
        <v>57105142</v>
      </c>
      <c r="E14" s="60">
        <v>57105142</v>
      </c>
      <c r="F14" s="60">
        <v>4071619</v>
      </c>
      <c r="G14" s="60">
        <v>4071619</v>
      </c>
      <c r="H14" s="60">
        <v>4071619</v>
      </c>
      <c r="I14" s="60">
        <v>12214857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12214857</v>
      </c>
      <c r="W14" s="60">
        <v>16976286</v>
      </c>
      <c r="X14" s="60">
        <v>-4761429</v>
      </c>
      <c r="Y14" s="61">
        <v>-28.05</v>
      </c>
      <c r="Z14" s="62">
        <v>57105142</v>
      </c>
    </row>
    <row r="15" spans="1:26" ht="12.75">
      <c r="A15" s="58" t="s">
        <v>41</v>
      </c>
      <c r="B15" s="19">
        <v>1427317753</v>
      </c>
      <c r="C15" s="19">
        <v>0</v>
      </c>
      <c r="D15" s="59">
        <v>1521587433</v>
      </c>
      <c r="E15" s="60">
        <v>1521587433</v>
      </c>
      <c r="F15" s="60">
        <v>180381844</v>
      </c>
      <c r="G15" s="60">
        <v>168468470</v>
      </c>
      <c r="H15" s="60">
        <v>122795321</v>
      </c>
      <c r="I15" s="60">
        <v>471645635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471645635</v>
      </c>
      <c r="W15" s="60">
        <v>398896859</v>
      </c>
      <c r="X15" s="60">
        <v>72748776</v>
      </c>
      <c r="Y15" s="61">
        <v>18.24</v>
      </c>
      <c r="Z15" s="62">
        <v>1521587433</v>
      </c>
    </row>
    <row r="16" spans="1:26" ht="12.75">
      <c r="A16" s="69" t="s">
        <v>42</v>
      </c>
      <c r="B16" s="19">
        <v>241686262</v>
      </c>
      <c r="C16" s="19">
        <v>0</v>
      </c>
      <c r="D16" s="59">
        <v>288467764</v>
      </c>
      <c r="E16" s="60">
        <v>288468000</v>
      </c>
      <c r="F16" s="60">
        <v>3887247</v>
      </c>
      <c r="G16" s="60">
        <v>4441658</v>
      </c>
      <c r="H16" s="60">
        <v>41523665</v>
      </c>
      <c r="I16" s="60">
        <v>49852570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49852570</v>
      </c>
      <c r="W16" s="60">
        <v>72116217</v>
      </c>
      <c r="X16" s="60">
        <v>-22263647</v>
      </c>
      <c r="Y16" s="61">
        <v>-30.87</v>
      </c>
      <c r="Z16" s="62">
        <v>288468000</v>
      </c>
    </row>
    <row r="17" spans="1:26" ht="12.75">
      <c r="A17" s="58" t="s">
        <v>43</v>
      </c>
      <c r="B17" s="19">
        <v>1545814296</v>
      </c>
      <c r="C17" s="19">
        <v>0</v>
      </c>
      <c r="D17" s="59">
        <v>1701294768</v>
      </c>
      <c r="E17" s="60">
        <v>1699394576</v>
      </c>
      <c r="F17" s="60">
        <v>52007882</v>
      </c>
      <c r="G17" s="60">
        <v>135643669</v>
      </c>
      <c r="H17" s="60">
        <v>140136662</v>
      </c>
      <c r="I17" s="60">
        <v>327788213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327788213</v>
      </c>
      <c r="W17" s="60">
        <v>288906398</v>
      </c>
      <c r="X17" s="60">
        <v>38881815</v>
      </c>
      <c r="Y17" s="61">
        <v>13.46</v>
      </c>
      <c r="Z17" s="62">
        <v>1699394576</v>
      </c>
    </row>
    <row r="18" spans="1:26" ht="12.75">
      <c r="A18" s="70" t="s">
        <v>44</v>
      </c>
      <c r="B18" s="71">
        <f>SUM(B11:B17)</f>
        <v>5453473946</v>
      </c>
      <c r="C18" s="71">
        <f>SUM(C11:C17)</f>
        <v>0</v>
      </c>
      <c r="D18" s="72">
        <f aca="true" t="shared" si="1" ref="D18:Z18">SUM(D11:D17)</f>
        <v>5905961259</v>
      </c>
      <c r="E18" s="73">
        <f t="shared" si="1"/>
        <v>5904061303</v>
      </c>
      <c r="F18" s="73">
        <f t="shared" si="1"/>
        <v>410251490</v>
      </c>
      <c r="G18" s="73">
        <f t="shared" si="1"/>
        <v>513373854</v>
      </c>
      <c r="H18" s="73">
        <f t="shared" si="1"/>
        <v>507749564</v>
      </c>
      <c r="I18" s="73">
        <f t="shared" si="1"/>
        <v>1431374908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1431374908</v>
      </c>
      <c r="W18" s="73">
        <f t="shared" si="1"/>
        <v>1367193826</v>
      </c>
      <c r="X18" s="73">
        <f t="shared" si="1"/>
        <v>64181082</v>
      </c>
      <c r="Y18" s="67">
        <f>+IF(W18&lt;&gt;0,(X18/W18)*100,0)</f>
        <v>4.694365991088084</v>
      </c>
      <c r="Z18" s="74">
        <f t="shared" si="1"/>
        <v>5904061303</v>
      </c>
    </row>
    <row r="19" spans="1:26" ht="12.75">
      <c r="A19" s="70" t="s">
        <v>45</v>
      </c>
      <c r="B19" s="75">
        <f>+B10-B18</f>
        <v>16575164</v>
      </c>
      <c r="C19" s="75">
        <f>+C10-C18</f>
        <v>0</v>
      </c>
      <c r="D19" s="76">
        <f aca="true" t="shared" si="2" ref="D19:Z19">+D10-D18</f>
        <v>1078094</v>
      </c>
      <c r="E19" s="77">
        <f t="shared" si="2"/>
        <v>1077860</v>
      </c>
      <c r="F19" s="77">
        <f t="shared" si="2"/>
        <v>299265574</v>
      </c>
      <c r="G19" s="77">
        <f t="shared" si="2"/>
        <v>-126858894</v>
      </c>
      <c r="H19" s="77">
        <f t="shared" si="2"/>
        <v>-131680072</v>
      </c>
      <c r="I19" s="77">
        <f t="shared" si="2"/>
        <v>40726608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40726608</v>
      </c>
      <c r="W19" s="77">
        <f>IF(E10=E18,0,W10-W18)</f>
        <v>-242082989</v>
      </c>
      <c r="X19" s="77">
        <f t="shared" si="2"/>
        <v>282809597</v>
      </c>
      <c r="Y19" s="78">
        <f>+IF(W19&lt;&gt;0,(X19/W19)*100,0)</f>
        <v>-116.82340761250268</v>
      </c>
      <c r="Z19" s="79">
        <f t="shared" si="2"/>
        <v>1077860</v>
      </c>
    </row>
    <row r="20" spans="1:26" ht="12.75">
      <c r="A20" s="58" t="s">
        <v>46</v>
      </c>
      <c r="B20" s="19">
        <v>670393964</v>
      </c>
      <c r="C20" s="19">
        <v>0</v>
      </c>
      <c r="D20" s="59">
        <v>848269029</v>
      </c>
      <c r="E20" s="60">
        <v>848269029</v>
      </c>
      <c r="F20" s="60">
        <v>3825</v>
      </c>
      <c r="G20" s="60">
        <v>30611498</v>
      </c>
      <c r="H20" s="60">
        <v>37525875</v>
      </c>
      <c r="I20" s="60">
        <v>68141198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68141198</v>
      </c>
      <c r="W20" s="60">
        <v>110366916</v>
      </c>
      <c r="X20" s="60">
        <v>-42225718</v>
      </c>
      <c r="Y20" s="61">
        <v>-38.26</v>
      </c>
      <c r="Z20" s="62">
        <v>848269029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686969128</v>
      </c>
      <c r="C22" s="86">
        <f>SUM(C19:C21)</f>
        <v>0</v>
      </c>
      <c r="D22" s="87">
        <f aca="true" t="shared" si="3" ref="D22:Z22">SUM(D19:D21)</f>
        <v>849347123</v>
      </c>
      <c r="E22" s="88">
        <f t="shared" si="3"/>
        <v>849346889</v>
      </c>
      <c r="F22" s="88">
        <f t="shared" si="3"/>
        <v>299269399</v>
      </c>
      <c r="G22" s="88">
        <f t="shared" si="3"/>
        <v>-96247396</v>
      </c>
      <c r="H22" s="88">
        <f t="shared" si="3"/>
        <v>-94154197</v>
      </c>
      <c r="I22" s="88">
        <f t="shared" si="3"/>
        <v>108867806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108867806</v>
      </c>
      <c r="W22" s="88">
        <f t="shared" si="3"/>
        <v>-131716073</v>
      </c>
      <c r="X22" s="88">
        <f t="shared" si="3"/>
        <v>240583879</v>
      </c>
      <c r="Y22" s="89">
        <f>+IF(W22&lt;&gt;0,(X22/W22)*100,0)</f>
        <v>-182.65339492773975</v>
      </c>
      <c r="Z22" s="90">
        <f t="shared" si="3"/>
        <v>849346889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686969128</v>
      </c>
      <c r="C24" s="75">
        <f>SUM(C22:C23)</f>
        <v>0</v>
      </c>
      <c r="D24" s="76">
        <f aca="true" t="shared" si="4" ref="D24:Z24">SUM(D22:D23)</f>
        <v>849347123</v>
      </c>
      <c r="E24" s="77">
        <f t="shared" si="4"/>
        <v>849346889</v>
      </c>
      <c r="F24" s="77">
        <f t="shared" si="4"/>
        <v>299269399</v>
      </c>
      <c r="G24" s="77">
        <f t="shared" si="4"/>
        <v>-96247396</v>
      </c>
      <c r="H24" s="77">
        <f t="shared" si="4"/>
        <v>-94154197</v>
      </c>
      <c r="I24" s="77">
        <f t="shared" si="4"/>
        <v>108867806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108867806</v>
      </c>
      <c r="W24" s="77">
        <f t="shared" si="4"/>
        <v>-131716073</v>
      </c>
      <c r="X24" s="77">
        <f t="shared" si="4"/>
        <v>240583879</v>
      </c>
      <c r="Y24" s="78">
        <f>+IF(W24&lt;&gt;0,(X24/W24)*100,0)</f>
        <v>-182.65339492773975</v>
      </c>
      <c r="Z24" s="79">
        <f t="shared" si="4"/>
        <v>849346889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1166128312</v>
      </c>
      <c r="C27" s="22">
        <v>0</v>
      </c>
      <c r="D27" s="99">
        <v>1558133958</v>
      </c>
      <c r="E27" s="100">
        <v>1693154723</v>
      </c>
      <c r="F27" s="100">
        <v>1611266</v>
      </c>
      <c r="G27" s="100">
        <v>39205334</v>
      </c>
      <c r="H27" s="100">
        <v>86333125</v>
      </c>
      <c r="I27" s="100">
        <v>127149725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127149725</v>
      </c>
      <c r="W27" s="100">
        <v>423288681</v>
      </c>
      <c r="X27" s="100">
        <v>-296138956</v>
      </c>
      <c r="Y27" s="101">
        <v>-69.96</v>
      </c>
      <c r="Z27" s="102">
        <v>1693154723</v>
      </c>
    </row>
    <row r="28" spans="1:26" ht="12.75">
      <c r="A28" s="103" t="s">
        <v>46</v>
      </c>
      <c r="B28" s="19">
        <v>670310770</v>
      </c>
      <c r="C28" s="19">
        <v>0</v>
      </c>
      <c r="D28" s="59">
        <v>848269030</v>
      </c>
      <c r="E28" s="60">
        <v>862373587</v>
      </c>
      <c r="F28" s="60">
        <v>3825</v>
      </c>
      <c r="G28" s="60">
        <v>30611498</v>
      </c>
      <c r="H28" s="60">
        <v>37525877</v>
      </c>
      <c r="I28" s="60">
        <v>68141200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68141200</v>
      </c>
      <c r="W28" s="60">
        <v>215593397</v>
      </c>
      <c r="X28" s="60">
        <v>-147452197</v>
      </c>
      <c r="Y28" s="61">
        <v>-68.39</v>
      </c>
      <c r="Z28" s="62">
        <v>862373587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69581825</v>
      </c>
      <c r="E30" s="60">
        <v>69581825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17395456</v>
      </c>
      <c r="X30" s="60">
        <v>-17395456</v>
      </c>
      <c r="Y30" s="61">
        <v>-100</v>
      </c>
      <c r="Z30" s="62">
        <v>69581825</v>
      </c>
    </row>
    <row r="31" spans="1:26" ht="12.75">
      <c r="A31" s="58" t="s">
        <v>53</v>
      </c>
      <c r="B31" s="19">
        <v>495817542</v>
      </c>
      <c r="C31" s="19">
        <v>0</v>
      </c>
      <c r="D31" s="59">
        <v>640283103</v>
      </c>
      <c r="E31" s="60">
        <v>761199311</v>
      </c>
      <c r="F31" s="60">
        <v>1607441</v>
      </c>
      <c r="G31" s="60">
        <v>8593836</v>
      </c>
      <c r="H31" s="60">
        <v>48807248</v>
      </c>
      <c r="I31" s="60">
        <v>59008525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59008525</v>
      </c>
      <c r="W31" s="60">
        <v>190299828</v>
      </c>
      <c r="X31" s="60">
        <v>-131291303</v>
      </c>
      <c r="Y31" s="61">
        <v>-68.99</v>
      </c>
      <c r="Z31" s="62">
        <v>761199311</v>
      </c>
    </row>
    <row r="32" spans="1:26" ht="12.75">
      <c r="A32" s="70" t="s">
        <v>54</v>
      </c>
      <c r="B32" s="22">
        <f>SUM(B28:B31)</f>
        <v>1166128312</v>
      </c>
      <c r="C32" s="22">
        <f>SUM(C28:C31)</f>
        <v>0</v>
      </c>
      <c r="D32" s="99">
        <f aca="true" t="shared" si="5" ref="D32:Z32">SUM(D28:D31)</f>
        <v>1558133958</v>
      </c>
      <c r="E32" s="100">
        <f t="shared" si="5"/>
        <v>1693154723</v>
      </c>
      <c r="F32" s="100">
        <f t="shared" si="5"/>
        <v>1611266</v>
      </c>
      <c r="G32" s="100">
        <f t="shared" si="5"/>
        <v>39205334</v>
      </c>
      <c r="H32" s="100">
        <f t="shared" si="5"/>
        <v>86333125</v>
      </c>
      <c r="I32" s="100">
        <f t="shared" si="5"/>
        <v>127149725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127149725</v>
      </c>
      <c r="W32" s="100">
        <f t="shared" si="5"/>
        <v>423288681</v>
      </c>
      <c r="X32" s="100">
        <f t="shared" si="5"/>
        <v>-296138956</v>
      </c>
      <c r="Y32" s="101">
        <f>+IF(W32&lt;&gt;0,(X32/W32)*100,0)</f>
        <v>-69.96146348642854</v>
      </c>
      <c r="Z32" s="102">
        <f t="shared" si="5"/>
        <v>1693154723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3569492874</v>
      </c>
      <c r="C35" s="19">
        <v>0</v>
      </c>
      <c r="D35" s="59">
        <v>3526080704</v>
      </c>
      <c r="E35" s="60">
        <v>3526080106</v>
      </c>
      <c r="F35" s="60">
        <v>4078032098</v>
      </c>
      <c r="G35" s="60">
        <v>3751964959</v>
      </c>
      <c r="H35" s="60">
        <v>3616256267</v>
      </c>
      <c r="I35" s="60">
        <v>3616256267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3616256267</v>
      </c>
      <c r="W35" s="60">
        <v>881520027</v>
      </c>
      <c r="X35" s="60">
        <v>2734736240</v>
      </c>
      <c r="Y35" s="61">
        <v>310.23</v>
      </c>
      <c r="Z35" s="62">
        <v>3526080106</v>
      </c>
    </row>
    <row r="36" spans="1:26" ht="12.75">
      <c r="A36" s="58" t="s">
        <v>57</v>
      </c>
      <c r="B36" s="19">
        <v>13506085253</v>
      </c>
      <c r="C36" s="19">
        <v>0</v>
      </c>
      <c r="D36" s="59">
        <v>14131020642</v>
      </c>
      <c r="E36" s="60">
        <v>14239037391</v>
      </c>
      <c r="F36" s="60">
        <v>12981071300</v>
      </c>
      <c r="G36" s="60">
        <v>13423049584</v>
      </c>
      <c r="H36" s="60">
        <v>13436209252</v>
      </c>
      <c r="I36" s="60">
        <v>13436209252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13436209252</v>
      </c>
      <c r="W36" s="60">
        <v>3559759348</v>
      </c>
      <c r="X36" s="60">
        <v>9876449904</v>
      </c>
      <c r="Y36" s="61">
        <v>277.45</v>
      </c>
      <c r="Z36" s="62">
        <v>14239037391</v>
      </c>
    </row>
    <row r="37" spans="1:26" ht="12.75">
      <c r="A37" s="58" t="s">
        <v>58</v>
      </c>
      <c r="B37" s="19">
        <v>1439500837</v>
      </c>
      <c r="C37" s="19">
        <v>0</v>
      </c>
      <c r="D37" s="59">
        <v>1131155409</v>
      </c>
      <c r="E37" s="60">
        <v>1131155409</v>
      </c>
      <c r="F37" s="60">
        <v>1205759701</v>
      </c>
      <c r="G37" s="60">
        <v>1114260455</v>
      </c>
      <c r="H37" s="60">
        <v>1207668864</v>
      </c>
      <c r="I37" s="60">
        <v>1207668864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1207668864</v>
      </c>
      <c r="W37" s="60">
        <v>282788852</v>
      </c>
      <c r="X37" s="60">
        <v>924880012</v>
      </c>
      <c r="Y37" s="61">
        <v>327.06</v>
      </c>
      <c r="Z37" s="62">
        <v>1131155409</v>
      </c>
    </row>
    <row r="38" spans="1:26" ht="12.75">
      <c r="A38" s="58" t="s">
        <v>59</v>
      </c>
      <c r="B38" s="19">
        <v>944139344</v>
      </c>
      <c r="C38" s="19">
        <v>0</v>
      </c>
      <c r="D38" s="59">
        <v>1177273636</v>
      </c>
      <c r="E38" s="60">
        <v>1177273636</v>
      </c>
      <c r="F38" s="60">
        <v>966859893</v>
      </c>
      <c r="G38" s="60">
        <v>961106272</v>
      </c>
      <c r="H38" s="60">
        <v>944139344</v>
      </c>
      <c r="I38" s="60">
        <v>944139344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944139344</v>
      </c>
      <c r="W38" s="60">
        <v>294318409</v>
      </c>
      <c r="X38" s="60">
        <v>649820935</v>
      </c>
      <c r="Y38" s="61">
        <v>220.79</v>
      </c>
      <c r="Z38" s="62">
        <v>1177273636</v>
      </c>
    </row>
    <row r="39" spans="1:26" ht="12.75">
      <c r="A39" s="58" t="s">
        <v>60</v>
      </c>
      <c r="B39" s="19">
        <v>14691937946</v>
      </c>
      <c r="C39" s="19">
        <v>0</v>
      </c>
      <c r="D39" s="59">
        <v>15348672300</v>
      </c>
      <c r="E39" s="60">
        <v>15456688567</v>
      </c>
      <c r="F39" s="60">
        <v>14886483805</v>
      </c>
      <c r="G39" s="60">
        <v>15099647817</v>
      </c>
      <c r="H39" s="60">
        <v>14900657319</v>
      </c>
      <c r="I39" s="60">
        <v>14900657319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14900657319</v>
      </c>
      <c r="W39" s="60">
        <v>3864172142</v>
      </c>
      <c r="X39" s="60">
        <v>11036485177</v>
      </c>
      <c r="Y39" s="61">
        <v>285.61</v>
      </c>
      <c r="Z39" s="62">
        <v>15456688567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1368877286</v>
      </c>
      <c r="C42" s="19">
        <v>0</v>
      </c>
      <c r="D42" s="59">
        <v>1648937575</v>
      </c>
      <c r="E42" s="60">
        <v>1648937575</v>
      </c>
      <c r="F42" s="60">
        <v>152922433</v>
      </c>
      <c r="G42" s="60">
        <v>871471</v>
      </c>
      <c r="H42" s="60">
        <v>-62567034</v>
      </c>
      <c r="I42" s="60">
        <v>91226870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91226870</v>
      </c>
      <c r="W42" s="60">
        <v>210027562</v>
      </c>
      <c r="X42" s="60">
        <v>-118800692</v>
      </c>
      <c r="Y42" s="61">
        <v>-56.56</v>
      </c>
      <c r="Z42" s="62">
        <v>1648937575</v>
      </c>
    </row>
    <row r="43" spans="1:26" ht="12.75">
      <c r="A43" s="58" t="s">
        <v>63</v>
      </c>
      <c r="B43" s="19">
        <v>-1149375272</v>
      </c>
      <c r="C43" s="19">
        <v>0</v>
      </c>
      <c r="D43" s="59">
        <v>-1558133964</v>
      </c>
      <c r="E43" s="60">
        <v>-1558133964</v>
      </c>
      <c r="F43" s="60">
        <v>-1611266</v>
      </c>
      <c r="G43" s="60">
        <v>-39205333</v>
      </c>
      <c r="H43" s="60">
        <v>-86333124</v>
      </c>
      <c r="I43" s="60">
        <v>-127149723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-127149723</v>
      </c>
      <c r="W43" s="60">
        <v>-389533491</v>
      </c>
      <c r="X43" s="60">
        <v>262383768</v>
      </c>
      <c r="Y43" s="61">
        <v>-67.36</v>
      </c>
      <c r="Z43" s="62">
        <v>-1558133964</v>
      </c>
    </row>
    <row r="44" spans="1:26" ht="12.75">
      <c r="A44" s="58" t="s">
        <v>64</v>
      </c>
      <c r="B44" s="19">
        <v>-44399128</v>
      </c>
      <c r="C44" s="19">
        <v>0</v>
      </c>
      <c r="D44" s="59">
        <v>17756931</v>
      </c>
      <c r="E44" s="60">
        <v>17756931</v>
      </c>
      <c r="F44" s="60">
        <v>0</v>
      </c>
      <c r="G44" s="60">
        <v>0</v>
      </c>
      <c r="H44" s="60">
        <v>-11238653</v>
      </c>
      <c r="I44" s="60">
        <v>-11238653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-11238653</v>
      </c>
      <c r="W44" s="60">
        <v>-10369866</v>
      </c>
      <c r="X44" s="60">
        <v>-868787</v>
      </c>
      <c r="Y44" s="61">
        <v>8.38</v>
      </c>
      <c r="Z44" s="62">
        <v>17756931</v>
      </c>
    </row>
    <row r="45" spans="1:26" ht="12.75">
      <c r="A45" s="70" t="s">
        <v>65</v>
      </c>
      <c r="B45" s="22">
        <v>2373900234</v>
      </c>
      <c r="C45" s="22">
        <v>0</v>
      </c>
      <c r="D45" s="99">
        <v>2490747007</v>
      </c>
      <c r="E45" s="100">
        <v>2490747007</v>
      </c>
      <c r="F45" s="100">
        <v>2525211401</v>
      </c>
      <c r="G45" s="100">
        <v>2486877539</v>
      </c>
      <c r="H45" s="100">
        <v>2326738728</v>
      </c>
      <c r="I45" s="100">
        <v>2326738728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2326738728</v>
      </c>
      <c r="W45" s="100">
        <v>2192310670</v>
      </c>
      <c r="X45" s="100">
        <v>134428058</v>
      </c>
      <c r="Y45" s="101">
        <v>6.13</v>
      </c>
      <c r="Z45" s="102">
        <v>2490747007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 t="s">
        <v>277</v>
      </c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264526709</v>
      </c>
      <c r="C49" s="52">
        <v>0</v>
      </c>
      <c r="D49" s="129">
        <v>88487510</v>
      </c>
      <c r="E49" s="54">
        <v>111880694</v>
      </c>
      <c r="F49" s="54">
        <v>0</v>
      </c>
      <c r="G49" s="54">
        <v>0</v>
      </c>
      <c r="H49" s="54">
        <v>0</v>
      </c>
      <c r="I49" s="54">
        <v>70432526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46992852</v>
      </c>
      <c r="W49" s="54">
        <v>39028672</v>
      </c>
      <c r="X49" s="54">
        <v>255204497</v>
      </c>
      <c r="Y49" s="54">
        <v>962084624</v>
      </c>
      <c r="Z49" s="130">
        <v>1838638084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513709031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513709031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100.0000000548314</v>
      </c>
      <c r="C58" s="5">
        <f>IF(C67=0,0,+(C76/C67)*100)</f>
        <v>0</v>
      </c>
      <c r="D58" s="6">
        <f aca="true" t="shared" si="6" ref="D58:Z58">IF(D67=0,0,+(D76/D67)*100)</f>
        <v>92.56359974036509</v>
      </c>
      <c r="E58" s="7">
        <f t="shared" si="6"/>
        <v>92.56359974036509</v>
      </c>
      <c r="F58" s="7">
        <f t="shared" si="6"/>
        <v>99.19102807465543</v>
      </c>
      <c r="G58" s="7">
        <f t="shared" si="6"/>
        <v>100.54138381183253</v>
      </c>
      <c r="H58" s="7">
        <f t="shared" si="6"/>
        <v>99.76114014625064</v>
      </c>
      <c r="I58" s="7">
        <f t="shared" si="6"/>
        <v>99.69670525450819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99.69670525450819</v>
      </c>
      <c r="W58" s="7">
        <f t="shared" si="6"/>
        <v>92.56903591319183</v>
      </c>
      <c r="X58" s="7">
        <f t="shared" si="6"/>
        <v>0</v>
      </c>
      <c r="Y58" s="7">
        <f t="shared" si="6"/>
        <v>0</v>
      </c>
      <c r="Z58" s="8">
        <f t="shared" si="6"/>
        <v>92.56359974036509</v>
      </c>
    </row>
    <row r="59" spans="1:26" ht="12.75">
      <c r="A59" s="37" t="s">
        <v>31</v>
      </c>
      <c r="B59" s="9">
        <f aca="true" t="shared" si="7" ref="B59:Z66">IF(B68=0,0,+(B77/B68)*100)</f>
        <v>100.00000011557557</v>
      </c>
      <c r="C59" s="9">
        <f t="shared" si="7"/>
        <v>0</v>
      </c>
      <c r="D59" s="2">
        <f t="shared" si="7"/>
        <v>92.50000008460086</v>
      </c>
      <c r="E59" s="10">
        <f t="shared" si="7"/>
        <v>92.50000008460086</v>
      </c>
      <c r="F59" s="10">
        <f t="shared" si="7"/>
        <v>100</v>
      </c>
      <c r="G59" s="10">
        <f t="shared" si="7"/>
        <v>100</v>
      </c>
      <c r="H59" s="10">
        <f t="shared" si="7"/>
        <v>100.0000013996777</v>
      </c>
      <c r="I59" s="10">
        <f t="shared" si="7"/>
        <v>100.00000033051306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100.00000033051306</v>
      </c>
      <c r="W59" s="10">
        <f t="shared" si="7"/>
        <v>92.49999980858135</v>
      </c>
      <c r="X59" s="10">
        <f t="shared" si="7"/>
        <v>0</v>
      </c>
      <c r="Y59" s="10">
        <f t="shared" si="7"/>
        <v>0</v>
      </c>
      <c r="Z59" s="11">
        <f t="shared" si="7"/>
        <v>92.50000008460086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92.49999993170822</v>
      </c>
      <c r="E60" s="13">
        <f t="shared" si="7"/>
        <v>92.49999993170822</v>
      </c>
      <c r="F60" s="13">
        <f t="shared" si="7"/>
        <v>98.63084910246536</v>
      </c>
      <c r="G60" s="13">
        <f t="shared" si="7"/>
        <v>100.8475857255846</v>
      </c>
      <c r="H60" s="13">
        <f t="shared" si="7"/>
        <v>99.68835944484456</v>
      </c>
      <c r="I60" s="13">
        <f t="shared" si="7"/>
        <v>99.54238616588182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99.54238616588182</v>
      </c>
      <c r="W60" s="13">
        <f t="shared" si="7"/>
        <v>92.49999965926257</v>
      </c>
      <c r="X60" s="13">
        <f t="shared" si="7"/>
        <v>0</v>
      </c>
      <c r="Y60" s="13">
        <f t="shared" si="7"/>
        <v>0</v>
      </c>
      <c r="Z60" s="14">
        <f t="shared" si="7"/>
        <v>92.49999993170822</v>
      </c>
    </row>
    <row r="61" spans="1:26" ht="12.7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92.50000007023802</v>
      </c>
      <c r="E61" s="13">
        <f t="shared" si="7"/>
        <v>92.50000007023802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</v>
      </c>
      <c r="W61" s="13">
        <f t="shared" si="7"/>
        <v>92.50000007044535</v>
      </c>
      <c r="X61" s="13">
        <f t="shared" si="7"/>
        <v>0</v>
      </c>
      <c r="Y61" s="13">
        <f t="shared" si="7"/>
        <v>0</v>
      </c>
      <c r="Z61" s="14">
        <f t="shared" si="7"/>
        <v>92.50000007023802</v>
      </c>
    </row>
    <row r="62" spans="1:26" ht="12.7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92.4999995385909</v>
      </c>
      <c r="E62" s="13">
        <f t="shared" si="7"/>
        <v>92.4999995385909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92.4999991763602</v>
      </c>
      <c r="X62" s="13">
        <f t="shared" si="7"/>
        <v>0</v>
      </c>
      <c r="Y62" s="13">
        <f t="shared" si="7"/>
        <v>0</v>
      </c>
      <c r="Z62" s="14">
        <f t="shared" si="7"/>
        <v>92.4999995385909</v>
      </c>
    </row>
    <row r="63" spans="1:26" ht="12.7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92.49999971985254</v>
      </c>
      <c r="E63" s="13">
        <f t="shared" si="7"/>
        <v>92.49999971985254</v>
      </c>
      <c r="F63" s="13">
        <f t="shared" si="7"/>
        <v>100</v>
      </c>
      <c r="G63" s="13">
        <f t="shared" si="7"/>
        <v>100.00001191159453</v>
      </c>
      <c r="H63" s="13">
        <f t="shared" si="7"/>
        <v>100</v>
      </c>
      <c r="I63" s="13">
        <f t="shared" si="7"/>
        <v>100.00000344325208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100.00000344325208</v>
      </c>
      <c r="W63" s="13">
        <f t="shared" si="7"/>
        <v>92.4999996863693</v>
      </c>
      <c r="X63" s="13">
        <f t="shared" si="7"/>
        <v>0</v>
      </c>
      <c r="Y63" s="13">
        <f t="shared" si="7"/>
        <v>0</v>
      </c>
      <c r="Z63" s="14">
        <f t="shared" si="7"/>
        <v>92.49999971985254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92.50000025131706</v>
      </c>
      <c r="E64" s="13">
        <f t="shared" si="7"/>
        <v>92.50000025131706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92.49999972585698</v>
      </c>
      <c r="X64" s="13">
        <f t="shared" si="7"/>
        <v>0</v>
      </c>
      <c r="Y64" s="13">
        <f t="shared" si="7"/>
        <v>0</v>
      </c>
      <c r="Z64" s="14">
        <f t="shared" si="7"/>
        <v>92.50000025131706</v>
      </c>
    </row>
    <row r="65" spans="1:26" ht="12.7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92.49999513442563</v>
      </c>
      <c r="E65" s="13">
        <f t="shared" si="7"/>
        <v>92.49999513442563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92.4999870071149</v>
      </c>
      <c r="X65" s="13">
        <f t="shared" si="7"/>
        <v>0</v>
      </c>
      <c r="Y65" s="13">
        <f t="shared" si="7"/>
        <v>0</v>
      </c>
      <c r="Z65" s="14">
        <f t="shared" si="7"/>
        <v>92.49999513442563</v>
      </c>
    </row>
    <row r="66" spans="1:26" ht="12.75">
      <c r="A66" s="40" t="s">
        <v>110</v>
      </c>
      <c r="B66" s="15">
        <f t="shared" si="7"/>
        <v>100.00000306172505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1" t="s">
        <v>286</v>
      </c>
      <c r="B67" s="24">
        <v>3647543992</v>
      </c>
      <c r="C67" s="24"/>
      <c r="D67" s="25">
        <v>4086180832</v>
      </c>
      <c r="E67" s="26">
        <v>4086180832</v>
      </c>
      <c r="F67" s="26">
        <v>395453402</v>
      </c>
      <c r="G67" s="26">
        <v>212068587</v>
      </c>
      <c r="H67" s="26">
        <v>323457872</v>
      </c>
      <c r="I67" s="26">
        <v>930979861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930979861</v>
      </c>
      <c r="W67" s="26">
        <v>766296773</v>
      </c>
      <c r="X67" s="26"/>
      <c r="Y67" s="25"/>
      <c r="Z67" s="27">
        <v>4086180832</v>
      </c>
    </row>
    <row r="68" spans="1:26" ht="12.75" hidden="1">
      <c r="A68" s="37" t="s">
        <v>31</v>
      </c>
      <c r="B68" s="19">
        <v>865234825</v>
      </c>
      <c r="C68" s="19"/>
      <c r="D68" s="20">
        <v>1122920106</v>
      </c>
      <c r="E68" s="21">
        <v>1122920106</v>
      </c>
      <c r="F68" s="21">
        <v>158500146</v>
      </c>
      <c r="G68" s="21">
        <v>72614738</v>
      </c>
      <c r="H68" s="21">
        <v>71445019</v>
      </c>
      <c r="I68" s="21">
        <v>302559903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302559903</v>
      </c>
      <c r="W68" s="21">
        <v>208966048</v>
      </c>
      <c r="X68" s="21"/>
      <c r="Y68" s="20"/>
      <c r="Z68" s="23">
        <v>1122920106</v>
      </c>
    </row>
    <row r="69" spans="1:26" ht="12.75" hidden="1">
      <c r="A69" s="38" t="s">
        <v>32</v>
      </c>
      <c r="B69" s="19">
        <v>2749647841</v>
      </c>
      <c r="C69" s="19"/>
      <c r="D69" s="20">
        <v>2928610040</v>
      </c>
      <c r="E69" s="21">
        <v>2928610040</v>
      </c>
      <c r="F69" s="21">
        <v>233656276</v>
      </c>
      <c r="G69" s="21">
        <v>135455915</v>
      </c>
      <c r="H69" s="21">
        <v>247917669</v>
      </c>
      <c r="I69" s="21">
        <v>617029860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617029860</v>
      </c>
      <c r="W69" s="21">
        <v>550277095</v>
      </c>
      <c r="X69" s="21"/>
      <c r="Y69" s="20"/>
      <c r="Z69" s="23">
        <v>2928610040</v>
      </c>
    </row>
    <row r="70" spans="1:26" ht="12.75" hidden="1">
      <c r="A70" s="39" t="s">
        <v>103</v>
      </c>
      <c r="B70" s="19">
        <v>1694297411</v>
      </c>
      <c r="C70" s="19"/>
      <c r="D70" s="20">
        <v>1815256137</v>
      </c>
      <c r="E70" s="21">
        <v>1815256137</v>
      </c>
      <c r="F70" s="21">
        <v>128761550</v>
      </c>
      <c r="G70" s="21">
        <v>77793016</v>
      </c>
      <c r="H70" s="21">
        <v>149048472</v>
      </c>
      <c r="I70" s="21">
        <v>355603038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355603038</v>
      </c>
      <c r="W70" s="21">
        <v>283908016</v>
      </c>
      <c r="X70" s="21"/>
      <c r="Y70" s="20"/>
      <c r="Z70" s="23">
        <v>1815256137</v>
      </c>
    </row>
    <row r="71" spans="1:26" ht="12.75" hidden="1">
      <c r="A71" s="39" t="s">
        <v>104</v>
      </c>
      <c r="B71" s="19">
        <v>425275744</v>
      </c>
      <c r="C71" s="19"/>
      <c r="D71" s="20">
        <v>444291186</v>
      </c>
      <c r="E71" s="21">
        <v>444291186</v>
      </c>
      <c r="F71" s="21">
        <v>40080314</v>
      </c>
      <c r="G71" s="21">
        <v>7877815</v>
      </c>
      <c r="H71" s="21">
        <v>46219289</v>
      </c>
      <c r="I71" s="21">
        <v>94177418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94177418</v>
      </c>
      <c r="W71" s="21">
        <v>109271068</v>
      </c>
      <c r="X71" s="21"/>
      <c r="Y71" s="20"/>
      <c r="Z71" s="23">
        <v>444291186</v>
      </c>
    </row>
    <row r="72" spans="1:26" ht="12.75" hidden="1">
      <c r="A72" s="39" t="s">
        <v>105</v>
      </c>
      <c r="B72" s="19">
        <v>298552050</v>
      </c>
      <c r="C72" s="19"/>
      <c r="D72" s="20">
        <v>339107134</v>
      </c>
      <c r="E72" s="21">
        <v>339107134</v>
      </c>
      <c r="F72" s="21">
        <v>35763998</v>
      </c>
      <c r="G72" s="21">
        <v>25185545</v>
      </c>
      <c r="H72" s="21">
        <v>26177392</v>
      </c>
      <c r="I72" s="21">
        <v>87126935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87126935</v>
      </c>
      <c r="W72" s="21">
        <v>87682743</v>
      </c>
      <c r="X72" s="21"/>
      <c r="Y72" s="20"/>
      <c r="Z72" s="23">
        <v>339107134</v>
      </c>
    </row>
    <row r="73" spans="1:26" ht="12.75" hidden="1">
      <c r="A73" s="39" t="s">
        <v>106</v>
      </c>
      <c r="B73" s="19">
        <v>287400358</v>
      </c>
      <c r="C73" s="19"/>
      <c r="D73" s="20">
        <v>308375397</v>
      </c>
      <c r="E73" s="21">
        <v>308375397</v>
      </c>
      <c r="F73" s="21">
        <v>25851307</v>
      </c>
      <c r="G73" s="21">
        <v>25747641</v>
      </c>
      <c r="H73" s="21">
        <v>25699904</v>
      </c>
      <c r="I73" s="21">
        <v>77298852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77298852</v>
      </c>
      <c r="W73" s="21">
        <v>63835291</v>
      </c>
      <c r="X73" s="21"/>
      <c r="Y73" s="20"/>
      <c r="Z73" s="23">
        <v>308375397</v>
      </c>
    </row>
    <row r="74" spans="1:26" ht="12.75" hidden="1">
      <c r="A74" s="39" t="s">
        <v>107</v>
      </c>
      <c r="B74" s="19">
        <v>44122278</v>
      </c>
      <c r="C74" s="19"/>
      <c r="D74" s="20">
        <v>21580186</v>
      </c>
      <c r="E74" s="21">
        <v>21580186</v>
      </c>
      <c r="F74" s="21">
        <v>3199107</v>
      </c>
      <c r="G74" s="21">
        <v>-1148102</v>
      </c>
      <c r="H74" s="21">
        <v>772612</v>
      </c>
      <c r="I74" s="21">
        <v>2823617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2823617</v>
      </c>
      <c r="W74" s="21">
        <v>5579977</v>
      </c>
      <c r="X74" s="21"/>
      <c r="Y74" s="20"/>
      <c r="Z74" s="23">
        <v>21580186</v>
      </c>
    </row>
    <row r="75" spans="1:26" ht="12.75" hidden="1">
      <c r="A75" s="40" t="s">
        <v>110</v>
      </c>
      <c r="B75" s="28">
        <v>32661326</v>
      </c>
      <c r="C75" s="28"/>
      <c r="D75" s="29">
        <v>34650686</v>
      </c>
      <c r="E75" s="30">
        <v>34650686</v>
      </c>
      <c r="F75" s="30">
        <v>3296980</v>
      </c>
      <c r="G75" s="30">
        <v>3997934</v>
      </c>
      <c r="H75" s="30">
        <v>4095184</v>
      </c>
      <c r="I75" s="30">
        <v>11390098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11390098</v>
      </c>
      <c r="W75" s="30">
        <v>7053630</v>
      </c>
      <c r="X75" s="30"/>
      <c r="Y75" s="29"/>
      <c r="Z75" s="31">
        <v>34650686</v>
      </c>
    </row>
    <row r="76" spans="1:26" ht="12.75" hidden="1">
      <c r="A76" s="42" t="s">
        <v>287</v>
      </c>
      <c r="B76" s="32">
        <v>3647543994</v>
      </c>
      <c r="C76" s="32"/>
      <c r="D76" s="33">
        <v>3782316070</v>
      </c>
      <c r="E76" s="34">
        <v>3782316070</v>
      </c>
      <c r="F76" s="34">
        <v>392254295</v>
      </c>
      <c r="G76" s="34">
        <v>213216692</v>
      </c>
      <c r="H76" s="34">
        <v>322685261</v>
      </c>
      <c r="I76" s="34">
        <v>928156248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928156248</v>
      </c>
      <c r="W76" s="34">
        <v>709353535</v>
      </c>
      <c r="X76" s="34"/>
      <c r="Y76" s="33"/>
      <c r="Z76" s="35">
        <v>3782316070</v>
      </c>
    </row>
    <row r="77" spans="1:26" ht="12.75" hidden="1">
      <c r="A77" s="37" t="s">
        <v>31</v>
      </c>
      <c r="B77" s="19">
        <v>865234826</v>
      </c>
      <c r="C77" s="19"/>
      <c r="D77" s="20">
        <v>1038701099</v>
      </c>
      <c r="E77" s="21">
        <v>1038701099</v>
      </c>
      <c r="F77" s="21">
        <v>158500146</v>
      </c>
      <c r="G77" s="21">
        <v>72614738</v>
      </c>
      <c r="H77" s="21">
        <v>71445020</v>
      </c>
      <c r="I77" s="21">
        <v>302559904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302559904</v>
      </c>
      <c r="W77" s="21">
        <v>193293594</v>
      </c>
      <c r="X77" s="21"/>
      <c r="Y77" s="20"/>
      <c r="Z77" s="23">
        <v>1038701099</v>
      </c>
    </row>
    <row r="78" spans="1:26" ht="12.75" hidden="1">
      <c r="A78" s="38" t="s">
        <v>32</v>
      </c>
      <c r="B78" s="19">
        <v>2749647841</v>
      </c>
      <c r="C78" s="19"/>
      <c r="D78" s="20">
        <v>2708964285</v>
      </c>
      <c r="E78" s="21">
        <v>2708964285</v>
      </c>
      <c r="F78" s="21">
        <v>230457169</v>
      </c>
      <c r="G78" s="21">
        <v>136604020</v>
      </c>
      <c r="H78" s="21">
        <v>247145057</v>
      </c>
      <c r="I78" s="21">
        <v>614206246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614206246</v>
      </c>
      <c r="W78" s="21">
        <v>509006311</v>
      </c>
      <c r="X78" s="21"/>
      <c r="Y78" s="20"/>
      <c r="Z78" s="23">
        <v>2708964285</v>
      </c>
    </row>
    <row r="79" spans="1:26" ht="12.75" hidden="1">
      <c r="A79" s="39" t="s">
        <v>103</v>
      </c>
      <c r="B79" s="19">
        <v>1694297411</v>
      </c>
      <c r="C79" s="19"/>
      <c r="D79" s="20">
        <v>1679111928</v>
      </c>
      <c r="E79" s="21">
        <v>1679111928</v>
      </c>
      <c r="F79" s="21">
        <v>128761550</v>
      </c>
      <c r="G79" s="21">
        <v>77793016</v>
      </c>
      <c r="H79" s="21">
        <v>149048472</v>
      </c>
      <c r="I79" s="21">
        <v>355603038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355603038</v>
      </c>
      <c r="W79" s="21">
        <v>262614915</v>
      </c>
      <c r="X79" s="21"/>
      <c r="Y79" s="20"/>
      <c r="Z79" s="23">
        <v>1679111928</v>
      </c>
    </row>
    <row r="80" spans="1:26" ht="12.75" hidden="1">
      <c r="A80" s="39" t="s">
        <v>104</v>
      </c>
      <c r="B80" s="19">
        <v>425275744</v>
      </c>
      <c r="C80" s="19"/>
      <c r="D80" s="20">
        <v>410969345</v>
      </c>
      <c r="E80" s="21">
        <v>410969345</v>
      </c>
      <c r="F80" s="21">
        <v>40080314</v>
      </c>
      <c r="G80" s="21">
        <v>7877815</v>
      </c>
      <c r="H80" s="21">
        <v>46219289</v>
      </c>
      <c r="I80" s="21">
        <v>94177418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94177418</v>
      </c>
      <c r="W80" s="21">
        <v>101075737</v>
      </c>
      <c r="X80" s="21"/>
      <c r="Y80" s="20"/>
      <c r="Z80" s="23">
        <v>410969345</v>
      </c>
    </row>
    <row r="81" spans="1:26" ht="12.75" hidden="1">
      <c r="A81" s="39" t="s">
        <v>105</v>
      </c>
      <c r="B81" s="19">
        <v>298552050</v>
      </c>
      <c r="C81" s="19"/>
      <c r="D81" s="20">
        <v>313674098</v>
      </c>
      <c r="E81" s="21">
        <v>313674098</v>
      </c>
      <c r="F81" s="21">
        <v>35763998</v>
      </c>
      <c r="G81" s="21">
        <v>25185548</v>
      </c>
      <c r="H81" s="21">
        <v>26177392</v>
      </c>
      <c r="I81" s="21">
        <v>87126938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87126938</v>
      </c>
      <c r="W81" s="21">
        <v>81106537</v>
      </c>
      <c r="X81" s="21"/>
      <c r="Y81" s="20"/>
      <c r="Z81" s="23">
        <v>313674098</v>
      </c>
    </row>
    <row r="82" spans="1:26" ht="12.75" hidden="1">
      <c r="A82" s="39" t="s">
        <v>106</v>
      </c>
      <c r="B82" s="19">
        <v>287400358</v>
      </c>
      <c r="C82" s="19"/>
      <c r="D82" s="20">
        <v>285247243</v>
      </c>
      <c r="E82" s="21">
        <v>285247243</v>
      </c>
      <c r="F82" s="21">
        <v>25851307</v>
      </c>
      <c r="G82" s="21">
        <v>25747641</v>
      </c>
      <c r="H82" s="21">
        <v>25699904</v>
      </c>
      <c r="I82" s="21">
        <v>77298852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77298852</v>
      </c>
      <c r="W82" s="21">
        <v>59047644</v>
      </c>
      <c r="X82" s="21"/>
      <c r="Y82" s="20"/>
      <c r="Z82" s="23">
        <v>285247243</v>
      </c>
    </row>
    <row r="83" spans="1:26" ht="12.75" hidden="1">
      <c r="A83" s="39" t="s">
        <v>107</v>
      </c>
      <c r="B83" s="19">
        <v>44122278</v>
      </c>
      <c r="C83" s="19"/>
      <c r="D83" s="20">
        <v>19961671</v>
      </c>
      <c r="E83" s="21">
        <v>19961671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5161478</v>
      </c>
      <c r="X83" s="21"/>
      <c r="Y83" s="20"/>
      <c r="Z83" s="23">
        <v>19961671</v>
      </c>
    </row>
    <row r="84" spans="1:26" ht="12.75" hidden="1">
      <c r="A84" s="40" t="s">
        <v>110</v>
      </c>
      <c r="B84" s="28">
        <v>32661327</v>
      </c>
      <c r="C84" s="28"/>
      <c r="D84" s="29">
        <v>34650686</v>
      </c>
      <c r="E84" s="30">
        <v>34650686</v>
      </c>
      <c r="F84" s="30">
        <v>3296980</v>
      </c>
      <c r="G84" s="30">
        <v>3997934</v>
      </c>
      <c r="H84" s="30">
        <v>4095184</v>
      </c>
      <c r="I84" s="30">
        <v>11390098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11390098</v>
      </c>
      <c r="W84" s="30">
        <v>7053630</v>
      </c>
      <c r="X84" s="30"/>
      <c r="Y84" s="29"/>
      <c r="Z84" s="31">
        <v>34650686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352361233</v>
      </c>
      <c r="F5" s="358">
        <f t="shared" si="0"/>
        <v>352361233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88090308</v>
      </c>
      <c r="Y5" s="358">
        <f t="shared" si="0"/>
        <v>-88090308</v>
      </c>
      <c r="Z5" s="359">
        <f>+IF(X5&lt;&gt;0,+(Y5/X5)*100,0)</f>
        <v>-100</v>
      </c>
      <c r="AA5" s="360">
        <f>+AA6+AA8+AA11+AA13+AA15</f>
        <v>352361233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121009629</v>
      </c>
      <c r="F6" s="59">
        <f t="shared" si="1"/>
        <v>121009629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30252407</v>
      </c>
      <c r="Y6" s="59">
        <f t="shared" si="1"/>
        <v>-30252407</v>
      </c>
      <c r="Z6" s="61">
        <f>+IF(X6&lt;&gt;0,+(Y6/X6)*100,0)</f>
        <v>-100</v>
      </c>
      <c r="AA6" s="62">
        <f t="shared" si="1"/>
        <v>121009629</v>
      </c>
    </row>
    <row r="7" spans="1:27" ht="12.75">
      <c r="A7" s="291" t="s">
        <v>229</v>
      </c>
      <c r="B7" s="142"/>
      <c r="C7" s="60"/>
      <c r="D7" s="340"/>
      <c r="E7" s="60">
        <v>121009629</v>
      </c>
      <c r="F7" s="59">
        <v>121009629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30252407</v>
      </c>
      <c r="Y7" s="59">
        <v>-30252407</v>
      </c>
      <c r="Z7" s="61">
        <v>-100</v>
      </c>
      <c r="AA7" s="62">
        <v>121009629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125492753</v>
      </c>
      <c r="F8" s="59">
        <f t="shared" si="2"/>
        <v>125492753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31373189</v>
      </c>
      <c r="Y8" s="59">
        <f t="shared" si="2"/>
        <v>-31373189</v>
      </c>
      <c r="Z8" s="61">
        <f>+IF(X8&lt;&gt;0,+(Y8/X8)*100,0)</f>
        <v>-100</v>
      </c>
      <c r="AA8" s="62">
        <f>SUM(AA9:AA10)</f>
        <v>125492753</v>
      </c>
    </row>
    <row r="9" spans="1:27" ht="12.75">
      <c r="A9" s="291" t="s">
        <v>230</v>
      </c>
      <c r="B9" s="142"/>
      <c r="C9" s="60"/>
      <c r="D9" s="340"/>
      <c r="E9" s="60">
        <v>120530202</v>
      </c>
      <c r="F9" s="59">
        <v>120530202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30132551</v>
      </c>
      <c r="Y9" s="59">
        <v>-30132551</v>
      </c>
      <c r="Z9" s="61">
        <v>-100</v>
      </c>
      <c r="AA9" s="62">
        <v>120530202</v>
      </c>
    </row>
    <row r="10" spans="1:27" ht="12.75">
      <c r="A10" s="291" t="s">
        <v>231</v>
      </c>
      <c r="B10" s="142"/>
      <c r="C10" s="60"/>
      <c r="D10" s="340"/>
      <c r="E10" s="60">
        <v>4962551</v>
      </c>
      <c r="F10" s="59">
        <v>4962551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1240638</v>
      </c>
      <c r="Y10" s="59">
        <v>-1240638</v>
      </c>
      <c r="Z10" s="61">
        <v>-100</v>
      </c>
      <c r="AA10" s="62">
        <v>4962551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47315269</v>
      </c>
      <c r="F11" s="364">
        <f t="shared" si="3"/>
        <v>47315269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11828817</v>
      </c>
      <c r="Y11" s="364">
        <f t="shared" si="3"/>
        <v>-11828817</v>
      </c>
      <c r="Z11" s="365">
        <f>+IF(X11&lt;&gt;0,+(Y11/X11)*100,0)</f>
        <v>-100</v>
      </c>
      <c r="AA11" s="366">
        <f t="shared" si="3"/>
        <v>47315269</v>
      </c>
    </row>
    <row r="12" spans="1:27" ht="12.75">
      <c r="A12" s="291" t="s">
        <v>232</v>
      </c>
      <c r="B12" s="136"/>
      <c r="C12" s="60"/>
      <c r="D12" s="340"/>
      <c r="E12" s="60">
        <v>47315269</v>
      </c>
      <c r="F12" s="59">
        <v>47315269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11828817</v>
      </c>
      <c r="Y12" s="59">
        <v>-11828817</v>
      </c>
      <c r="Z12" s="61">
        <v>-100</v>
      </c>
      <c r="AA12" s="62">
        <v>47315269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33026805</v>
      </c>
      <c r="F13" s="342">
        <f t="shared" si="4"/>
        <v>33026805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8256701</v>
      </c>
      <c r="Y13" s="342">
        <f t="shared" si="4"/>
        <v>-8256701</v>
      </c>
      <c r="Z13" s="335">
        <f>+IF(X13&lt;&gt;0,+(Y13/X13)*100,0)</f>
        <v>-100</v>
      </c>
      <c r="AA13" s="273">
        <f t="shared" si="4"/>
        <v>33026805</v>
      </c>
    </row>
    <row r="14" spans="1:27" ht="12.75">
      <c r="A14" s="291" t="s">
        <v>233</v>
      </c>
      <c r="B14" s="136"/>
      <c r="C14" s="60"/>
      <c r="D14" s="340"/>
      <c r="E14" s="60">
        <v>33026805</v>
      </c>
      <c r="F14" s="59">
        <v>33026805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8256701</v>
      </c>
      <c r="Y14" s="59">
        <v>-8256701</v>
      </c>
      <c r="Z14" s="61">
        <v>-100</v>
      </c>
      <c r="AA14" s="62">
        <v>33026805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25516777</v>
      </c>
      <c r="F15" s="59">
        <f t="shared" si="5"/>
        <v>25516777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6379194</v>
      </c>
      <c r="Y15" s="59">
        <f t="shared" si="5"/>
        <v>-6379194</v>
      </c>
      <c r="Z15" s="61">
        <f>+IF(X15&lt;&gt;0,+(Y15/X15)*100,0)</f>
        <v>-100</v>
      </c>
      <c r="AA15" s="62">
        <f>SUM(AA16:AA20)</f>
        <v>25516777</v>
      </c>
    </row>
    <row r="16" spans="1:27" ht="12.75">
      <c r="A16" s="291" t="s">
        <v>234</v>
      </c>
      <c r="B16" s="300"/>
      <c r="C16" s="60"/>
      <c r="D16" s="340"/>
      <c r="E16" s="60">
        <v>25516777</v>
      </c>
      <c r="F16" s="59">
        <v>25516777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6379194</v>
      </c>
      <c r="Y16" s="59">
        <v>-6379194</v>
      </c>
      <c r="Z16" s="61">
        <v>-100</v>
      </c>
      <c r="AA16" s="62">
        <v>25516777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19929051</v>
      </c>
      <c r="F22" s="345">
        <f t="shared" si="6"/>
        <v>17377895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4344475</v>
      </c>
      <c r="Y22" s="345">
        <f t="shared" si="6"/>
        <v>-4344475</v>
      </c>
      <c r="Z22" s="336">
        <f>+IF(X22&lt;&gt;0,+(Y22/X22)*100,0)</f>
        <v>-100</v>
      </c>
      <c r="AA22" s="350">
        <f>SUM(AA23:AA32)</f>
        <v>17377895</v>
      </c>
    </row>
    <row r="23" spans="1:27" ht="12.75">
      <c r="A23" s="361" t="s">
        <v>237</v>
      </c>
      <c r="B23" s="142"/>
      <c r="C23" s="60"/>
      <c r="D23" s="340"/>
      <c r="E23" s="60">
        <v>616662</v>
      </c>
      <c r="F23" s="59">
        <v>616662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154166</v>
      </c>
      <c r="Y23" s="59">
        <v>-154166</v>
      </c>
      <c r="Z23" s="61">
        <v>-100</v>
      </c>
      <c r="AA23" s="62">
        <v>616662</v>
      </c>
    </row>
    <row r="24" spans="1:27" ht="12.75">
      <c r="A24" s="361" t="s">
        <v>238</v>
      </c>
      <c r="B24" s="142"/>
      <c r="C24" s="60"/>
      <c r="D24" s="340"/>
      <c r="E24" s="60">
        <v>459949</v>
      </c>
      <c r="F24" s="59">
        <v>459949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114987</v>
      </c>
      <c r="Y24" s="59">
        <v>-114987</v>
      </c>
      <c r="Z24" s="61">
        <v>-100</v>
      </c>
      <c r="AA24" s="62">
        <v>459949</v>
      </c>
    </row>
    <row r="25" spans="1:27" ht="12.75">
      <c r="A25" s="361" t="s">
        <v>239</v>
      </c>
      <c r="B25" s="142"/>
      <c r="C25" s="60"/>
      <c r="D25" s="340"/>
      <c r="E25" s="60">
        <v>652434</v>
      </c>
      <c r="F25" s="59">
        <v>652434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163109</v>
      </c>
      <c r="Y25" s="59">
        <v>-163109</v>
      </c>
      <c r="Z25" s="61">
        <v>-100</v>
      </c>
      <c r="AA25" s="62">
        <v>652434</v>
      </c>
    </row>
    <row r="26" spans="1:27" ht="12.75">
      <c r="A26" s="361" t="s">
        <v>240</v>
      </c>
      <c r="B26" s="302"/>
      <c r="C26" s="362"/>
      <c r="D26" s="363"/>
      <c r="E26" s="362">
        <v>281861</v>
      </c>
      <c r="F26" s="364">
        <v>281861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70465</v>
      </c>
      <c r="Y26" s="364">
        <v>-70465</v>
      </c>
      <c r="Z26" s="365">
        <v>-100</v>
      </c>
      <c r="AA26" s="366">
        <v>281861</v>
      </c>
    </row>
    <row r="27" spans="1:27" ht="12.75">
      <c r="A27" s="361" t="s">
        <v>241</v>
      </c>
      <c r="B27" s="147"/>
      <c r="C27" s="60"/>
      <c r="D27" s="340"/>
      <c r="E27" s="60">
        <v>3714173</v>
      </c>
      <c r="F27" s="59">
        <v>3714173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928543</v>
      </c>
      <c r="Y27" s="59">
        <v>-928543</v>
      </c>
      <c r="Z27" s="61">
        <v>-100</v>
      </c>
      <c r="AA27" s="62">
        <v>3714173</v>
      </c>
    </row>
    <row r="28" spans="1:27" ht="12.75">
      <c r="A28" s="361" t="s">
        <v>242</v>
      </c>
      <c r="B28" s="147"/>
      <c r="C28" s="275"/>
      <c r="D28" s="341"/>
      <c r="E28" s="275">
        <v>2235622</v>
      </c>
      <c r="F28" s="342">
        <v>2235622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558906</v>
      </c>
      <c r="Y28" s="342">
        <v>-558906</v>
      </c>
      <c r="Z28" s="335">
        <v>-100</v>
      </c>
      <c r="AA28" s="273">
        <v>2235622</v>
      </c>
    </row>
    <row r="29" spans="1:27" ht="12.75">
      <c r="A29" s="361" t="s">
        <v>243</v>
      </c>
      <c r="B29" s="147"/>
      <c r="C29" s="60"/>
      <c r="D29" s="340"/>
      <c r="E29" s="60">
        <v>2963244</v>
      </c>
      <c r="F29" s="59">
        <v>2963244</v>
      </c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>
        <v>740811</v>
      </c>
      <c r="Y29" s="59">
        <v>-740811</v>
      </c>
      <c r="Z29" s="61">
        <v>-100</v>
      </c>
      <c r="AA29" s="62">
        <v>2963244</v>
      </c>
    </row>
    <row r="30" spans="1:27" ht="12.75">
      <c r="A30" s="361" t="s">
        <v>244</v>
      </c>
      <c r="B30" s="136"/>
      <c r="C30" s="60"/>
      <c r="D30" s="340"/>
      <c r="E30" s="60">
        <v>112068</v>
      </c>
      <c r="F30" s="59">
        <v>112068</v>
      </c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>
        <v>28017</v>
      </c>
      <c r="Y30" s="59">
        <v>-28017</v>
      </c>
      <c r="Z30" s="61">
        <v>-100</v>
      </c>
      <c r="AA30" s="62">
        <v>112068</v>
      </c>
    </row>
    <row r="31" spans="1:27" ht="12.75">
      <c r="A31" s="361" t="s">
        <v>245</v>
      </c>
      <c r="B31" s="300"/>
      <c r="C31" s="60"/>
      <c r="D31" s="340"/>
      <c r="E31" s="60">
        <v>78856</v>
      </c>
      <c r="F31" s="59">
        <v>78856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19714</v>
      </c>
      <c r="Y31" s="59">
        <v>-19714</v>
      </c>
      <c r="Z31" s="61">
        <v>-100</v>
      </c>
      <c r="AA31" s="62">
        <v>78856</v>
      </c>
    </row>
    <row r="32" spans="1:27" ht="12.75">
      <c r="A32" s="361" t="s">
        <v>93</v>
      </c>
      <c r="B32" s="136"/>
      <c r="C32" s="60"/>
      <c r="D32" s="340"/>
      <c r="E32" s="60">
        <v>8814182</v>
      </c>
      <c r="F32" s="59">
        <v>6263026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1565757</v>
      </c>
      <c r="Y32" s="59">
        <v>-1565757</v>
      </c>
      <c r="Z32" s="61">
        <v>-100</v>
      </c>
      <c r="AA32" s="62">
        <v>6263026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42500543</v>
      </c>
      <c r="F40" s="345">
        <f t="shared" si="9"/>
        <v>45051699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11262925</v>
      </c>
      <c r="Y40" s="345">
        <f t="shared" si="9"/>
        <v>-11262925</v>
      </c>
      <c r="Z40" s="336">
        <f>+IF(X40&lt;&gt;0,+(Y40/X40)*100,0)</f>
        <v>-100</v>
      </c>
      <c r="AA40" s="350">
        <f>SUM(AA41:AA49)</f>
        <v>45051699</v>
      </c>
    </row>
    <row r="41" spans="1:27" ht="12.75">
      <c r="A41" s="361" t="s">
        <v>248</v>
      </c>
      <c r="B41" s="142"/>
      <c r="C41" s="362"/>
      <c r="D41" s="363"/>
      <c r="E41" s="362">
        <v>2030375</v>
      </c>
      <c r="F41" s="364">
        <v>2030375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507594</v>
      </c>
      <c r="Y41" s="364">
        <v>-507594</v>
      </c>
      <c r="Z41" s="365">
        <v>-100</v>
      </c>
      <c r="AA41" s="366">
        <v>2030375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2551156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637789</v>
      </c>
      <c r="Y42" s="53">
        <f t="shared" si="10"/>
        <v>-637789</v>
      </c>
      <c r="Z42" s="94">
        <f>+IF(X42&lt;&gt;0,+(Y42/X42)*100,0)</f>
        <v>-100</v>
      </c>
      <c r="AA42" s="95">
        <f>+AA62</f>
        <v>2551156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1205585</v>
      </c>
      <c r="F44" s="53">
        <v>1205585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301396</v>
      </c>
      <c r="Y44" s="53">
        <v>-301396</v>
      </c>
      <c r="Z44" s="94">
        <v>-100</v>
      </c>
      <c r="AA44" s="95">
        <v>1205585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>
        <v>1125502</v>
      </c>
      <c r="F46" s="53">
        <v>1125502</v>
      </c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>
        <v>281376</v>
      </c>
      <c r="Y46" s="53">
        <v>-281376</v>
      </c>
      <c r="Z46" s="94">
        <v>-100</v>
      </c>
      <c r="AA46" s="95">
        <v>1125502</v>
      </c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11768212</v>
      </c>
      <c r="F48" s="53">
        <v>11768212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2942053</v>
      </c>
      <c r="Y48" s="53">
        <v>-2942053</v>
      </c>
      <c r="Z48" s="94">
        <v>-100</v>
      </c>
      <c r="AA48" s="95">
        <v>11768212</v>
      </c>
    </row>
    <row r="49" spans="1:27" ht="12.75">
      <c r="A49" s="361" t="s">
        <v>93</v>
      </c>
      <c r="B49" s="136"/>
      <c r="C49" s="54"/>
      <c r="D49" s="368"/>
      <c r="E49" s="54">
        <v>26370869</v>
      </c>
      <c r="F49" s="53">
        <v>26370869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6592717</v>
      </c>
      <c r="Y49" s="53">
        <v>-6592717</v>
      </c>
      <c r="Z49" s="94">
        <v>-100</v>
      </c>
      <c r="AA49" s="95">
        <v>26370869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414790827</v>
      </c>
      <c r="F60" s="264">
        <f t="shared" si="14"/>
        <v>414790827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103697708</v>
      </c>
      <c r="Y60" s="264">
        <f t="shared" si="14"/>
        <v>-103697708</v>
      </c>
      <c r="Z60" s="337">
        <f>+IF(X60&lt;&gt;0,+(Y60/X60)*100,0)</f>
        <v>-100</v>
      </c>
      <c r="AA60" s="232">
        <f>+AA57+AA54+AA51+AA40+AA37+AA34+AA22+AA5</f>
        <v>414790827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2551156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637789</v>
      </c>
      <c r="Y62" s="349">
        <f t="shared" si="15"/>
        <v>-637789</v>
      </c>
      <c r="Z62" s="338">
        <f>+IF(X62&lt;&gt;0,+(Y62/X62)*100,0)</f>
        <v>-100</v>
      </c>
      <c r="AA62" s="351">
        <f>SUM(AA63:AA66)</f>
        <v>2551156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>
        <v>2551156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637789</v>
      </c>
      <c r="Y64" s="59">
        <v>-637789</v>
      </c>
      <c r="Z64" s="61">
        <v>-100</v>
      </c>
      <c r="AA64" s="62">
        <v>2551156</v>
      </c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2021114583</v>
      </c>
      <c r="D5" s="153">
        <f>SUM(D6:D8)</f>
        <v>0</v>
      </c>
      <c r="E5" s="154">
        <f t="shared" si="0"/>
        <v>2268638609</v>
      </c>
      <c r="F5" s="100">
        <f t="shared" si="0"/>
        <v>2266738419</v>
      </c>
      <c r="G5" s="100">
        <f t="shared" si="0"/>
        <v>336426512</v>
      </c>
      <c r="H5" s="100">
        <f t="shared" si="0"/>
        <v>234751376</v>
      </c>
      <c r="I5" s="100">
        <f t="shared" si="0"/>
        <v>95640101</v>
      </c>
      <c r="J5" s="100">
        <f t="shared" si="0"/>
        <v>666817989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666817989</v>
      </c>
      <c r="X5" s="100">
        <f t="shared" si="0"/>
        <v>489345917</v>
      </c>
      <c r="Y5" s="100">
        <f t="shared" si="0"/>
        <v>177472072</v>
      </c>
      <c r="Z5" s="137">
        <f>+IF(X5&lt;&gt;0,+(Y5/X5)*100,0)</f>
        <v>36.26720195971309</v>
      </c>
      <c r="AA5" s="153">
        <f>SUM(AA6:AA8)</f>
        <v>2266738419</v>
      </c>
    </row>
    <row r="6" spans="1:27" ht="12.75">
      <c r="A6" s="138" t="s">
        <v>75</v>
      </c>
      <c r="B6" s="136"/>
      <c r="C6" s="155">
        <v>23254880</v>
      </c>
      <c r="D6" s="155"/>
      <c r="E6" s="156">
        <v>30795940</v>
      </c>
      <c r="F6" s="60">
        <v>30795940</v>
      </c>
      <c r="G6" s="60"/>
      <c r="H6" s="60">
        <v>266050</v>
      </c>
      <c r="I6" s="60">
        <v>4189185</v>
      </c>
      <c r="J6" s="60">
        <v>4455235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4455235</v>
      </c>
      <c r="X6" s="60">
        <v>3416584</v>
      </c>
      <c r="Y6" s="60">
        <v>1038651</v>
      </c>
      <c r="Z6" s="140">
        <v>30.4</v>
      </c>
      <c r="AA6" s="155">
        <v>30795940</v>
      </c>
    </row>
    <row r="7" spans="1:27" ht="12.75">
      <c r="A7" s="138" t="s">
        <v>76</v>
      </c>
      <c r="B7" s="136"/>
      <c r="C7" s="157">
        <v>1931500046</v>
      </c>
      <c r="D7" s="157"/>
      <c r="E7" s="158">
        <v>2222421395</v>
      </c>
      <c r="F7" s="159">
        <v>2220521205</v>
      </c>
      <c r="G7" s="159">
        <v>336426512</v>
      </c>
      <c r="H7" s="159">
        <v>233890895</v>
      </c>
      <c r="I7" s="159">
        <v>91020316</v>
      </c>
      <c r="J7" s="159">
        <v>661337723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661337723</v>
      </c>
      <c r="X7" s="159">
        <v>484542502</v>
      </c>
      <c r="Y7" s="159">
        <v>176795221</v>
      </c>
      <c r="Z7" s="141">
        <v>36.49</v>
      </c>
      <c r="AA7" s="157">
        <v>2220521205</v>
      </c>
    </row>
    <row r="8" spans="1:27" ht="12.75">
      <c r="A8" s="138" t="s">
        <v>77</v>
      </c>
      <c r="B8" s="136"/>
      <c r="C8" s="155">
        <v>66359657</v>
      </c>
      <c r="D8" s="155"/>
      <c r="E8" s="156">
        <v>15421274</v>
      </c>
      <c r="F8" s="60">
        <v>15421274</v>
      </c>
      <c r="G8" s="60"/>
      <c r="H8" s="60">
        <v>594431</v>
      </c>
      <c r="I8" s="60">
        <v>430600</v>
      </c>
      <c r="J8" s="60">
        <v>1025031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1025031</v>
      </c>
      <c r="X8" s="60">
        <v>1386831</v>
      </c>
      <c r="Y8" s="60">
        <v>-361800</v>
      </c>
      <c r="Z8" s="140">
        <v>-26.09</v>
      </c>
      <c r="AA8" s="155">
        <v>15421274</v>
      </c>
    </row>
    <row r="9" spans="1:27" ht="12.75">
      <c r="A9" s="135" t="s">
        <v>78</v>
      </c>
      <c r="B9" s="136"/>
      <c r="C9" s="153">
        <f aca="true" t="shared" si="1" ref="C9:Y9">SUM(C10:C14)</f>
        <v>331233864</v>
      </c>
      <c r="D9" s="153">
        <f>SUM(D10:D14)</f>
        <v>0</v>
      </c>
      <c r="E9" s="154">
        <f t="shared" si="1"/>
        <v>127227747</v>
      </c>
      <c r="F9" s="100">
        <f t="shared" si="1"/>
        <v>127227747</v>
      </c>
      <c r="G9" s="100">
        <f t="shared" si="1"/>
        <v>18756142</v>
      </c>
      <c r="H9" s="100">
        <f t="shared" si="1"/>
        <v>29728713</v>
      </c>
      <c r="I9" s="100">
        <f t="shared" si="1"/>
        <v>29266723</v>
      </c>
      <c r="J9" s="100">
        <f t="shared" si="1"/>
        <v>77751578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77751578</v>
      </c>
      <c r="X9" s="100">
        <f t="shared" si="1"/>
        <v>23698697</v>
      </c>
      <c r="Y9" s="100">
        <f t="shared" si="1"/>
        <v>54052881</v>
      </c>
      <c r="Z9" s="137">
        <f>+IF(X9&lt;&gt;0,+(Y9/X9)*100,0)</f>
        <v>228.08376764342785</v>
      </c>
      <c r="AA9" s="153">
        <f>SUM(AA10:AA14)</f>
        <v>127227747</v>
      </c>
    </row>
    <row r="10" spans="1:27" ht="12.75">
      <c r="A10" s="138" t="s">
        <v>79</v>
      </c>
      <c r="B10" s="136"/>
      <c r="C10" s="155">
        <v>20861137</v>
      </c>
      <c r="D10" s="155"/>
      <c r="E10" s="156">
        <v>19511399</v>
      </c>
      <c r="F10" s="60">
        <v>19511399</v>
      </c>
      <c r="G10" s="60">
        <v>756775</v>
      </c>
      <c r="H10" s="60">
        <v>1178368</v>
      </c>
      <c r="I10" s="60">
        <v>1006663</v>
      </c>
      <c r="J10" s="60">
        <v>2941806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2941806</v>
      </c>
      <c r="X10" s="60">
        <v>5642765</v>
      </c>
      <c r="Y10" s="60">
        <v>-2700959</v>
      </c>
      <c r="Z10" s="140">
        <v>-47.87</v>
      </c>
      <c r="AA10" s="155">
        <v>19511399</v>
      </c>
    </row>
    <row r="11" spans="1:27" ht="12.75">
      <c r="A11" s="138" t="s">
        <v>80</v>
      </c>
      <c r="B11" s="136"/>
      <c r="C11" s="155">
        <v>3780032</v>
      </c>
      <c r="D11" s="155"/>
      <c r="E11" s="156">
        <v>6161444</v>
      </c>
      <c r="F11" s="60">
        <v>6161444</v>
      </c>
      <c r="G11" s="60">
        <v>22406</v>
      </c>
      <c r="H11" s="60">
        <v>191444</v>
      </c>
      <c r="I11" s="60">
        <v>83913</v>
      </c>
      <c r="J11" s="60">
        <v>297763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297763</v>
      </c>
      <c r="X11" s="60">
        <v>302026</v>
      </c>
      <c r="Y11" s="60">
        <v>-4263</v>
      </c>
      <c r="Z11" s="140">
        <v>-1.41</v>
      </c>
      <c r="AA11" s="155">
        <v>6161444</v>
      </c>
    </row>
    <row r="12" spans="1:27" ht="12.75">
      <c r="A12" s="138" t="s">
        <v>81</v>
      </c>
      <c r="B12" s="136"/>
      <c r="C12" s="155">
        <v>113971989</v>
      </c>
      <c r="D12" s="155"/>
      <c r="E12" s="156">
        <v>98758191</v>
      </c>
      <c r="F12" s="60">
        <v>98758191</v>
      </c>
      <c r="G12" s="60">
        <v>17976561</v>
      </c>
      <c r="H12" s="60">
        <v>9574300</v>
      </c>
      <c r="I12" s="60">
        <v>10759387</v>
      </c>
      <c r="J12" s="60">
        <v>38310248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38310248</v>
      </c>
      <c r="X12" s="60">
        <v>17568143</v>
      </c>
      <c r="Y12" s="60">
        <v>20742105</v>
      </c>
      <c r="Z12" s="140">
        <v>118.07</v>
      </c>
      <c r="AA12" s="155">
        <v>98758191</v>
      </c>
    </row>
    <row r="13" spans="1:27" ht="12.75">
      <c r="A13" s="138" t="s">
        <v>82</v>
      </c>
      <c r="B13" s="136"/>
      <c r="C13" s="155">
        <v>192192813</v>
      </c>
      <c r="D13" s="155"/>
      <c r="E13" s="156"/>
      <c r="F13" s="60"/>
      <c r="G13" s="60">
        <v>400</v>
      </c>
      <c r="H13" s="60">
        <v>18784601</v>
      </c>
      <c r="I13" s="60">
        <v>17416760</v>
      </c>
      <c r="J13" s="60">
        <v>36201761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36201761</v>
      </c>
      <c r="X13" s="60"/>
      <c r="Y13" s="60">
        <v>36201761</v>
      </c>
      <c r="Z13" s="140">
        <v>0</v>
      </c>
      <c r="AA13" s="155"/>
    </row>
    <row r="14" spans="1:27" ht="12.75">
      <c r="A14" s="138" t="s">
        <v>83</v>
      </c>
      <c r="B14" s="136"/>
      <c r="C14" s="157">
        <v>427893</v>
      </c>
      <c r="D14" s="157"/>
      <c r="E14" s="158">
        <v>2796713</v>
      </c>
      <c r="F14" s="159">
        <v>2796713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185763</v>
      </c>
      <c r="Y14" s="159">
        <v>-185763</v>
      </c>
      <c r="Z14" s="141">
        <v>-100</v>
      </c>
      <c r="AA14" s="157">
        <v>2796713</v>
      </c>
    </row>
    <row r="15" spans="1:27" ht="12.75">
      <c r="A15" s="135" t="s">
        <v>84</v>
      </c>
      <c r="B15" s="142"/>
      <c r="C15" s="153">
        <f aca="true" t="shared" si="2" ref="C15:Y15">SUM(C16:C18)</f>
        <v>35488175</v>
      </c>
      <c r="D15" s="153">
        <f>SUM(D16:D18)</f>
        <v>0</v>
      </c>
      <c r="E15" s="154">
        <f t="shared" si="2"/>
        <v>100221648</v>
      </c>
      <c r="F15" s="100">
        <f t="shared" si="2"/>
        <v>100221648</v>
      </c>
      <c r="G15" s="100">
        <f t="shared" si="2"/>
        <v>1248824</v>
      </c>
      <c r="H15" s="100">
        <f t="shared" si="2"/>
        <v>5143790</v>
      </c>
      <c r="I15" s="100">
        <f t="shared" si="2"/>
        <v>6477713</v>
      </c>
      <c r="J15" s="100">
        <f t="shared" si="2"/>
        <v>12870327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12870327</v>
      </c>
      <c r="X15" s="100">
        <f t="shared" si="2"/>
        <v>23323644</v>
      </c>
      <c r="Y15" s="100">
        <f t="shared" si="2"/>
        <v>-10453317</v>
      </c>
      <c r="Z15" s="137">
        <f>+IF(X15&lt;&gt;0,+(Y15/X15)*100,0)</f>
        <v>-44.81854121937378</v>
      </c>
      <c r="AA15" s="153">
        <f>SUM(AA16:AA18)</f>
        <v>100221648</v>
      </c>
    </row>
    <row r="16" spans="1:27" ht="12.75">
      <c r="A16" s="138" t="s">
        <v>85</v>
      </c>
      <c r="B16" s="136"/>
      <c r="C16" s="155">
        <v>22072931</v>
      </c>
      <c r="D16" s="155"/>
      <c r="E16" s="156">
        <v>26543438</v>
      </c>
      <c r="F16" s="60">
        <v>26543438</v>
      </c>
      <c r="G16" s="60">
        <v>1208008</v>
      </c>
      <c r="H16" s="60">
        <v>2237207</v>
      </c>
      <c r="I16" s="60">
        <v>1593232</v>
      </c>
      <c r="J16" s="60">
        <v>5038447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5038447</v>
      </c>
      <c r="X16" s="60">
        <v>4198971</v>
      </c>
      <c r="Y16" s="60">
        <v>839476</v>
      </c>
      <c r="Z16" s="140">
        <v>19.99</v>
      </c>
      <c r="AA16" s="155">
        <v>26543438</v>
      </c>
    </row>
    <row r="17" spans="1:27" ht="12.75">
      <c r="A17" s="138" t="s">
        <v>86</v>
      </c>
      <c r="B17" s="136"/>
      <c r="C17" s="155">
        <v>13250731</v>
      </c>
      <c r="D17" s="155"/>
      <c r="E17" s="156">
        <v>73255237</v>
      </c>
      <c r="F17" s="60">
        <v>73255237</v>
      </c>
      <c r="G17" s="60">
        <v>4613</v>
      </c>
      <c r="H17" s="60">
        <v>2781080</v>
      </c>
      <c r="I17" s="60">
        <v>4880295</v>
      </c>
      <c r="J17" s="60">
        <v>7665988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7665988</v>
      </c>
      <c r="X17" s="60">
        <v>19102045</v>
      </c>
      <c r="Y17" s="60">
        <v>-11436057</v>
      </c>
      <c r="Z17" s="140">
        <v>-59.87</v>
      </c>
      <c r="AA17" s="155">
        <v>73255237</v>
      </c>
    </row>
    <row r="18" spans="1:27" ht="12.75">
      <c r="A18" s="138" t="s">
        <v>87</v>
      </c>
      <c r="B18" s="136"/>
      <c r="C18" s="155">
        <v>164513</v>
      </c>
      <c r="D18" s="155"/>
      <c r="E18" s="156">
        <v>422973</v>
      </c>
      <c r="F18" s="60">
        <v>422973</v>
      </c>
      <c r="G18" s="60">
        <v>36203</v>
      </c>
      <c r="H18" s="60">
        <v>125503</v>
      </c>
      <c r="I18" s="60">
        <v>4186</v>
      </c>
      <c r="J18" s="60">
        <v>165892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165892</v>
      </c>
      <c r="X18" s="60">
        <v>22628</v>
      </c>
      <c r="Y18" s="60">
        <v>143264</v>
      </c>
      <c r="Z18" s="140">
        <v>633.13</v>
      </c>
      <c r="AA18" s="155">
        <v>422973</v>
      </c>
    </row>
    <row r="19" spans="1:27" ht="12.75">
      <c r="A19" s="135" t="s">
        <v>88</v>
      </c>
      <c r="B19" s="142"/>
      <c r="C19" s="153">
        <f aca="true" t="shared" si="3" ref="C19:Y19">SUM(C20:C23)</f>
        <v>3018172936</v>
      </c>
      <c r="D19" s="153">
        <f>SUM(D20:D23)</f>
        <v>0</v>
      </c>
      <c r="E19" s="154">
        <f t="shared" si="3"/>
        <v>3384579322</v>
      </c>
      <c r="F19" s="100">
        <f t="shared" si="3"/>
        <v>3384579322</v>
      </c>
      <c r="G19" s="100">
        <f t="shared" si="3"/>
        <v>348189617</v>
      </c>
      <c r="H19" s="100">
        <f t="shared" si="3"/>
        <v>148613851</v>
      </c>
      <c r="I19" s="100">
        <f t="shared" si="3"/>
        <v>276058756</v>
      </c>
      <c r="J19" s="100">
        <f t="shared" si="3"/>
        <v>772862224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772862224</v>
      </c>
      <c r="X19" s="100">
        <f t="shared" si="3"/>
        <v>615349044</v>
      </c>
      <c r="Y19" s="100">
        <f t="shared" si="3"/>
        <v>157513180</v>
      </c>
      <c r="Z19" s="137">
        <f>+IF(X19&lt;&gt;0,+(Y19/X19)*100,0)</f>
        <v>25.597371367655853</v>
      </c>
      <c r="AA19" s="153">
        <f>SUM(AA20:AA23)</f>
        <v>3384579322</v>
      </c>
    </row>
    <row r="20" spans="1:27" ht="12.75">
      <c r="A20" s="138" t="s">
        <v>89</v>
      </c>
      <c r="B20" s="136"/>
      <c r="C20" s="155">
        <v>1751890952</v>
      </c>
      <c r="D20" s="155"/>
      <c r="E20" s="156">
        <v>1931170442</v>
      </c>
      <c r="F20" s="60">
        <v>1931170442</v>
      </c>
      <c r="G20" s="60">
        <v>149870579</v>
      </c>
      <c r="H20" s="60">
        <v>80837050</v>
      </c>
      <c r="I20" s="60">
        <v>152210429</v>
      </c>
      <c r="J20" s="60">
        <v>382918058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382918058</v>
      </c>
      <c r="X20" s="60">
        <v>362992641</v>
      </c>
      <c r="Y20" s="60">
        <v>19925417</v>
      </c>
      <c r="Z20" s="140">
        <v>5.49</v>
      </c>
      <c r="AA20" s="155">
        <v>1931170442</v>
      </c>
    </row>
    <row r="21" spans="1:27" ht="12.75">
      <c r="A21" s="138" t="s">
        <v>90</v>
      </c>
      <c r="B21" s="136"/>
      <c r="C21" s="155">
        <v>505016031</v>
      </c>
      <c r="D21" s="155"/>
      <c r="E21" s="156">
        <v>541296314</v>
      </c>
      <c r="F21" s="60">
        <v>541296314</v>
      </c>
      <c r="G21" s="60">
        <v>71691387</v>
      </c>
      <c r="H21" s="60">
        <v>13540847</v>
      </c>
      <c r="I21" s="60">
        <v>50995898</v>
      </c>
      <c r="J21" s="60">
        <v>136228132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136228132</v>
      </c>
      <c r="X21" s="60">
        <v>103348760</v>
      </c>
      <c r="Y21" s="60">
        <v>32879372</v>
      </c>
      <c r="Z21" s="140">
        <v>31.81</v>
      </c>
      <c r="AA21" s="155">
        <v>541296314</v>
      </c>
    </row>
    <row r="22" spans="1:27" ht="12.75">
      <c r="A22" s="138" t="s">
        <v>91</v>
      </c>
      <c r="B22" s="136"/>
      <c r="C22" s="157">
        <v>384178662</v>
      </c>
      <c r="D22" s="157"/>
      <c r="E22" s="158">
        <v>446227303</v>
      </c>
      <c r="F22" s="159">
        <v>446227303</v>
      </c>
      <c r="G22" s="159">
        <v>69315464</v>
      </c>
      <c r="H22" s="159">
        <v>28217438</v>
      </c>
      <c r="I22" s="159">
        <v>45723156</v>
      </c>
      <c r="J22" s="159">
        <v>143256058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143256058</v>
      </c>
      <c r="X22" s="159">
        <v>76427919</v>
      </c>
      <c r="Y22" s="159">
        <v>66828139</v>
      </c>
      <c r="Z22" s="141">
        <v>87.44</v>
      </c>
      <c r="AA22" s="157">
        <v>446227303</v>
      </c>
    </row>
    <row r="23" spans="1:27" ht="12.75">
      <c r="A23" s="138" t="s">
        <v>92</v>
      </c>
      <c r="B23" s="136"/>
      <c r="C23" s="155">
        <v>377087291</v>
      </c>
      <c r="D23" s="155"/>
      <c r="E23" s="156">
        <v>465885263</v>
      </c>
      <c r="F23" s="60">
        <v>465885263</v>
      </c>
      <c r="G23" s="60">
        <v>57312187</v>
      </c>
      <c r="H23" s="60">
        <v>26018516</v>
      </c>
      <c r="I23" s="60">
        <v>27129273</v>
      </c>
      <c r="J23" s="60">
        <v>110459976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110459976</v>
      </c>
      <c r="X23" s="60">
        <v>72579724</v>
      </c>
      <c r="Y23" s="60">
        <v>37880252</v>
      </c>
      <c r="Z23" s="140">
        <v>52.19</v>
      </c>
      <c r="AA23" s="155">
        <v>465885263</v>
      </c>
    </row>
    <row r="24" spans="1:27" ht="12.75">
      <c r="A24" s="135" t="s">
        <v>93</v>
      </c>
      <c r="B24" s="142" t="s">
        <v>94</v>
      </c>
      <c r="C24" s="153">
        <v>734433516</v>
      </c>
      <c r="D24" s="153"/>
      <c r="E24" s="154">
        <v>874641056</v>
      </c>
      <c r="F24" s="100">
        <v>874641056</v>
      </c>
      <c r="G24" s="100">
        <v>4899794</v>
      </c>
      <c r="H24" s="100">
        <v>-1111272</v>
      </c>
      <c r="I24" s="100">
        <v>6152074</v>
      </c>
      <c r="J24" s="100">
        <v>9940596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9940596</v>
      </c>
      <c r="X24" s="100">
        <v>83760448</v>
      </c>
      <c r="Y24" s="100">
        <v>-73819852</v>
      </c>
      <c r="Z24" s="137">
        <v>-88.13</v>
      </c>
      <c r="AA24" s="153">
        <v>874641056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6140443074</v>
      </c>
      <c r="D25" s="168">
        <f>+D5+D9+D15+D19+D24</f>
        <v>0</v>
      </c>
      <c r="E25" s="169">
        <f t="shared" si="4"/>
        <v>6755308382</v>
      </c>
      <c r="F25" s="73">
        <f t="shared" si="4"/>
        <v>6753408192</v>
      </c>
      <c r="G25" s="73">
        <f t="shared" si="4"/>
        <v>709520889</v>
      </c>
      <c r="H25" s="73">
        <f t="shared" si="4"/>
        <v>417126458</v>
      </c>
      <c r="I25" s="73">
        <f t="shared" si="4"/>
        <v>413595367</v>
      </c>
      <c r="J25" s="73">
        <f t="shared" si="4"/>
        <v>1540242714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1540242714</v>
      </c>
      <c r="X25" s="73">
        <f t="shared" si="4"/>
        <v>1235477750</v>
      </c>
      <c r="Y25" s="73">
        <f t="shared" si="4"/>
        <v>304764964</v>
      </c>
      <c r="Z25" s="170">
        <f>+IF(X25&lt;&gt;0,+(Y25/X25)*100,0)</f>
        <v>24.66778248333489</v>
      </c>
      <c r="AA25" s="168">
        <f>+AA5+AA9+AA15+AA19+AA24</f>
        <v>6753408192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967068760</v>
      </c>
      <c r="D28" s="153">
        <f>SUM(D29:D31)</f>
        <v>0</v>
      </c>
      <c r="E28" s="154">
        <f t="shared" si="5"/>
        <v>1189292174</v>
      </c>
      <c r="F28" s="100">
        <f t="shared" si="5"/>
        <v>1189643697</v>
      </c>
      <c r="G28" s="100">
        <f t="shared" si="5"/>
        <v>58260860</v>
      </c>
      <c r="H28" s="100">
        <f t="shared" si="5"/>
        <v>79276328</v>
      </c>
      <c r="I28" s="100">
        <f t="shared" si="5"/>
        <v>85575780</v>
      </c>
      <c r="J28" s="100">
        <f t="shared" si="5"/>
        <v>223112968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223112968</v>
      </c>
      <c r="X28" s="100">
        <f t="shared" si="5"/>
        <v>233251100</v>
      </c>
      <c r="Y28" s="100">
        <f t="shared" si="5"/>
        <v>-10138132</v>
      </c>
      <c r="Z28" s="137">
        <f>+IF(X28&lt;&gt;0,+(Y28/X28)*100,0)</f>
        <v>-4.3464455258731896</v>
      </c>
      <c r="AA28" s="153">
        <f>SUM(AA29:AA31)</f>
        <v>1189643697</v>
      </c>
    </row>
    <row r="29" spans="1:27" ht="12.75">
      <c r="A29" s="138" t="s">
        <v>75</v>
      </c>
      <c r="B29" s="136"/>
      <c r="C29" s="155">
        <v>251810872</v>
      </c>
      <c r="D29" s="155"/>
      <c r="E29" s="156">
        <v>209045565</v>
      </c>
      <c r="F29" s="60">
        <v>209396988</v>
      </c>
      <c r="G29" s="60">
        <v>23052863</v>
      </c>
      <c r="H29" s="60">
        <v>33203381</v>
      </c>
      <c r="I29" s="60">
        <v>24171839</v>
      </c>
      <c r="J29" s="60">
        <v>80428083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80428083</v>
      </c>
      <c r="X29" s="60">
        <v>55271184</v>
      </c>
      <c r="Y29" s="60">
        <v>25156899</v>
      </c>
      <c r="Z29" s="140">
        <v>45.52</v>
      </c>
      <c r="AA29" s="155">
        <v>209396988</v>
      </c>
    </row>
    <row r="30" spans="1:27" ht="12.75">
      <c r="A30" s="138" t="s">
        <v>76</v>
      </c>
      <c r="B30" s="136"/>
      <c r="C30" s="157">
        <v>450224801</v>
      </c>
      <c r="D30" s="157"/>
      <c r="E30" s="158">
        <v>553043678</v>
      </c>
      <c r="F30" s="159">
        <v>553043778</v>
      </c>
      <c r="G30" s="159">
        <v>18371105</v>
      </c>
      <c r="H30" s="159">
        <v>29596793</v>
      </c>
      <c r="I30" s="159">
        <v>25290447</v>
      </c>
      <c r="J30" s="159">
        <v>73258345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73258345</v>
      </c>
      <c r="X30" s="159">
        <v>98379561</v>
      </c>
      <c r="Y30" s="159">
        <v>-25121216</v>
      </c>
      <c r="Z30" s="141">
        <v>-25.53</v>
      </c>
      <c r="AA30" s="157">
        <v>553043778</v>
      </c>
    </row>
    <row r="31" spans="1:27" ht="12.75">
      <c r="A31" s="138" t="s">
        <v>77</v>
      </c>
      <c r="B31" s="136"/>
      <c r="C31" s="155">
        <v>265033087</v>
      </c>
      <c r="D31" s="155"/>
      <c r="E31" s="156">
        <v>427202931</v>
      </c>
      <c r="F31" s="60">
        <v>427202931</v>
      </c>
      <c r="G31" s="60">
        <v>16836892</v>
      </c>
      <c r="H31" s="60">
        <v>16476154</v>
      </c>
      <c r="I31" s="60">
        <v>36113494</v>
      </c>
      <c r="J31" s="60">
        <v>69426540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69426540</v>
      </c>
      <c r="X31" s="60">
        <v>79600355</v>
      </c>
      <c r="Y31" s="60">
        <v>-10173815</v>
      </c>
      <c r="Z31" s="140">
        <v>-12.78</v>
      </c>
      <c r="AA31" s="155">
        <v>427202931</v>
      </c>
    </row>
    <row r="32" spans="1:27" ht="12.75">
      <c r="A32" s="135" t="s">
        <v>78</v>
      </c>
      <c r="B32" s="136"/>
      <c r="C32" s="153">
        <f aca="true" t="shared" si="6" ref="C32:Y32">SUM(C33:C37)</f>
        <v>726365205</v>
      </c>
      <c r="D32" s="153">
        <f>SUM(D33:D37)</f>
        <v>0</v>
      </c>
      <c r="E32" s="154">
        <f t="shared" si="6"/>
        <v>738246473</v>
      </c>
      <c r="F32" s="100">
        <f t="shared" si="6"/>
        <v>739263760</v>
      </c>
      <c r="G32" s="100">
        <f t="shared" si="6"/>
        <v>27709846</v>
      </c>
      <c r="H32" s="100">
        <f t="shared" si="6"/>
        <v>75048615</v>
      </c>
      <c r="I32" s="100">
        <f t="shared" si="6"/>
        <v>69624523</v>
      </c>
      <c r="J32" s="100">
        <f t="shared" si="6"/>
        <v>172382984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172382984</v>
      </c>
      <c r="X32" s="100">
        <f t="shared" si="6"/>
        <v>143744760</v>
      </c>
      <c r="Y32" s="100">
        <f t="shared" si="6"/>
        <v>28638224</v>
      </c>
      <c r="Z32" s="137">
        <f>+IF(X32&lt;&gt;0,+(Y32/X32)*100,0)</f>
        <v>19.92296901814021</v>
      </c>
      <c r="AA32" s="153">
        <f>SUM(AA33:AA37)</f>
        <v>739263760</v>
      </c>
    </row>
    <row r="33" spans="1:27" ht="12.75">
      <c r="A33" s="138" t="s">
        <v>79</v>
      </c>
      <c r="B33" s="136"/>
      <c r="C33" s="155">
        <v>131367526</v>
      </c>
      <c r="D33" s="155"/>
      <c r="E33" s="156">
        <v>94309476</v>
      </c>
      <c r="F33" s="60">
        <v>94309476</v>
      </c>
      <c r="G33" s="60">
        <v>5736172</v>
      </c>
      <c r="H33" s="60">
        <v>6249004</v>
      </c>
      <c r="I33" s="60">
        <v>7948368</v>
      </c>
      <c r="J33" s="60">
        <v>19933544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19933544</v>
      </c>
      <c r="X33" s="60">
        <v>25567382</v>
      </c>
      <c r="Y33" s="60">
        <v>-5633838</v>
      </c>
      <c r="Z33" s="140">
        <v>-22.04</v>
      </c>
      <c r="AA33" s="155">
        <v>94309476</v>
      </c>
    </row>
    <row r="34" spans="1:27" ht="12.75">
      <c r="A34" s="138" t="s">
        <v>80</v>
      </c>
      <c r="B34" s="136"/>
      <c r="C34" s="155">
        <v>74197499</v>
      </c>
      <c r="D34" s="155"/>
      <c r="E34" s="156">
        <v>77112584</v>
      </c>
      <c r="F34" s="60">
        <v>77112584</v>
      </c>
      <c r="G34" s="60">
        <v>13717276</v>
      </c>
      <c r="H34" s="60">
        <v>16402450</v>
      </c>
      <c r="I34" s="60">
        <v>14373025</v>
      </c>
      <c r="J34" s="60">
        <v>44492751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44492751</v>
      </c>
      <c r="X34" s="60">
        <v>19473996</v>
      </c>
      <c r="Y34" s="60">
        <v>25018755</v>
      </c>
      <c r="Z34" s="140">
        <v>128.47</v>
      </c>
      <c r="AA34" s="155">
        <v>77112584</v>
      </c>
    </row>
    <row r="35" spans="1:27" ht="12.75">
      <c r="A35" s="138" t="s">
        <v>81</v>
      </c>
      <c r="B35" s="136"/>
      <c r="C35" s="155">
        <v>273241920</v>
      </c>
      <c r="D35" s="155"/>
      <c r="E35" s="156">
        <v>224016163</v>
      </c>
      <c r="F35" s="60">
        <v>224016163</v>
      </c>
      <c r="G35" s="60">
        <v>3562423</v>
      </c>
      <c r="H35" s="60">
        <v>40702183</v>
      </c>
      <c r="I35" s="60">
        <v>36103081</v>
      </c>
      <c r="J35" s="60">
        <v>80367687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80367687</v>
      </c>
      <c r="X35" s="60">
        <v>55502856</v>
      </c>
      <c r="Y35" s="60">
        <v>24864831</v>
      </c>
      <c r="Z35" s="140">
        <v>44.8</v>
      </c>
      <c r="AA35" s="155">
        <v>224016163</v>
      </c>
    </row>
    <row r="36" spans="1:27" ht="12.75">
      <c r="A36" s="138" t="s">
        <v>82</v>
      </c>
      <c r="B36" s="136"/>
      <c r="C36" s="155">
        <v>216632801</v>
      </c>
      <c r="D36" s="155"/>
      <c r="E36" s="156">
        <v>280019144</v>
      </c>
      <c r="F36" s="60">
        <v>281036431</v>
      </c>
      <c r="G36" s="60">
        <v>2270997</v>
      </c>
      <c r="H36" s="60">
        <v>9230151</v>
      </c>
      <c r="I36" s="60">
        <v>8519924</v>
      </c>
      <c r="J36" s="60">
        <v>20021072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20021072</v>
      </c>
      <c r="X36" s="60">
        <v>35475486</v>
      </c>
      <c r="Y36" s="60">
        <v>-15454414</v>
      </c>
      <c r="Z36" s="140">
        <v>-43.56</v>
      </c>
      <c r="AA36" s="155">
        <v>281036431</v>
      </c>
    </row>
    <row r="37" spans="1:27" ht="12.75">
      <c r="A37" s="138" t="s">
        <v>83</v>
      </c>
      <c r="B37" s="136"/>
      <c r="C37" s="157">
        <v>30925459</v>
      </c>
      <c r="D37" s="157"/>
      <c r="E37" s="158">
        <v>62789106</v>
      </c>
      <c r="F37" s="159">
        <v>62789106</v>
      </c>
      <c r="G37" s="159">
        <v>2422978</v>
      </c>
      <c r="H37" s="159">
        <v>2464827</v>
      </c>
      <c r="I37" s="159">
        <v>2680125</v>
      </c>
      <c r="J37" s="159">
        <v>7567930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7567930</v>
      </c>
      <c r="X37" s="159">
        <v>7725040</v>
      </c>
      <c r="Y37" s="159">
        <v>-157110</v>
      </c>
      <c r="Z37" s="141">
        <v>-2.03</v>
      </c>
      <c r="AA37" s="157">
        <v>62789106</v>
      </c>
    </row>
    <row r="38" spans="1:27" ht="12.75">
      <c r="A38" s="135" t="s">
        <v>84</v>
      </c>
      <c r="B38" s="142"/>
      <c r="C38" s="153">
        <f aca="true" t="shared" si="7" ref="C38:Y38">SUM(C39:C41)</f>
        <v>820402034</v>
      </c>
      <c r="D38" s="153">
        <f>SUM(D39:D41)</f>
        <v>0</v>
      </c>
      <c r="E38" s="154">
        <f t="shared" si="7"/>
        <v>919522697</v>
      </c>
      <c r="F38" s="100">
        <f t="shared" si="7"/>
        <v>916253931</v>
      </c>
      <c r="G38" s="100">
        <f t="shared" si="7"/>
        <v>47818345</v>
      </c>
      <c r="H38" s="100">
        <f t="shared" si="7"/>
        <v>55551266</v>
      </c>
      <c r="I38" s="100">
        <f t="shared" si="7"/>
        <v>66504119</v>
      </c>
      <c r="J38" s="100">
        <f t="shared" si="7"/>
        <v>169873730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169873730</v>
      </c>
      <c r="X38" s="100">
        <f t="shared" si="7"/>
        <v>210023573</v>
      </c>
      <c r="Y38" s="100">
        <f t="shared" si="7"/>
        <v>-40149843</v>
      </c>
      <c r="Z38" s="137">
        <f>+IF(X38&lt;&gt;0,+(Y38/X38)*100,0)</f>
        <v>-19.116826947801712</v>
      </c>
      <c r="AA38" s="153">
        <f>SUM(AA39:AA41)</f>
        <v>916253931</v>
      </c>
    </row>
    <row r="39" spans="1:27" ht="12.75">
      <c r="A39" s="138" t="s">
        <v>85</v>
      </c>
      <c r="B39" s="136"/>
      <c r="C39" s="155">
        <v>185314410</v>
      </c>
      <c r="D39" s="155"/>
      <c r="E39" s="156">
        <v>270450886</v>
      </c>
      <c r="F39" s="60">
        <v>267182120</v>
      </c>
      <c r="G39" s="60">
        <v>15583744</v>
      </c>
      <c r="H39" s="60">
        <v>19031527</v>
      </c>
      <c r="I39" s="60">
        <v>21850453</v>
      </c>
      <c r="J39" s="60">
        <v>56465724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56465724</v>
      </c>
      <c r="X39" s="60">
        <v>50118779</v>
      </c>
      <c r="Y39" s="60">
        <v>6346945</v>
      </c>
      <c r="Z39" s="140">
        <v>12.66</v>
      </c>
      <c r="AA39" s="155">
        <v>267182120</v>
      </c>
    </row>
    <row r="40" spans="1:27" ht="12.75">
      <c r="A40" s="138" t="s">
        <v>86</v>
      </c>
      <c r="B40" s="136"/>
      <c r="C40" s="155">
        <v>527458354</v>
      </c>
      <c r="D40" s="155"/>
      <c r="E40" s="156">
        <v>543263018</v>
      </c>
      <c r="F40" s="60">
        <v>543263018</v>
      </c>
      <c r="G40" s="60">
        <v>30767833</v>
      </c>
      <c r="H40" s="60">
        <v>34445682</v>
      </c>
      <c r="I40" s="60">
        <v>39233946</v>
      </c>
      <c r="J40" s="60">
        <v>104447461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104447461</v>
      </c>
      <c r="X40" s="60">
        <v>135637273</v>
      </c>
      <c r="Y40" s="60">
        <v>-31189812</v>
      </c>
      <c r="Z40" s="140">
        <v>-23</v>
      </c>
      <c r="AA40" s="155">
        <v>543263018</v>
      </c>
    </row>
    <row r="41" spans="1:27" ht="12.75">
      <c r="A41" s="138" t="s">
        <v>87</v>
      </c>
      <c r="B41" s="136"/>
      <c r="C41" s="155">
        <v>107629270</v>
      </c>
      <c r="D41" s="155"/>
      <c r="E41" s="156">
        <v>105808793</v>
      </c>
      <c r="F41" s="60">
        <v>105808793</v>
      </c>
      <c r="G41" s="60">
        <v>1466768</v>
      </c>
      <c r="H41" s="60">
        <v>2074057</v>
      </c>
      <c r="I41" s="60">
        <v>5419720</v>
      </c>
      <c r="J41" s="60">
        <v>8960545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8960545</v>
      </c>
      <c r="X41" s="60">
        <v>24267521</v>
      </c>
      <c r="Y41" s="60">
        <v>-15306976</v>
      </c>
      <c r="Z41" s="140">
        <v>-63.08</v>
      </c>
      <c r="AA41" s="155">
        <v>105808793</v>
      </c>
    </row>
    <row r="42" spans="1:27" ht="12.75">
      <c r="A42" s="135" t="s">
        <v>88</v>
      </c>
      <c r="B42" s="142"/>
      <c r="C42" s="153">
        <f aca="true" t="shared" si="8" ref="C42:Y42">SUM(C43:C46)</f>
        <v>2923773438</v>
      </c>
      <c r="D42" s="153">
        <f>SUM(D43:D46)</f>
        <v>0</v>
      </c>
      <c r="E42" s="154">
        <f t="shared" si="8"/>
        <v>3041214486</v>
      </c>
      <c r="F42" s="100">
        <f t="shared" si="8"/>
        <v>3041214486</v>
      </c>
      <c r="G42" s="100">
        <f t="shared" si="8"/>
        <v>275107338</v>
      </c>
      <c r="H42" s="100">
        <f t="shared" si="8"/>
        <v>302113776</v>
      </c>
      <c r="I42" s="100">
        <f t="shared" si="8"/>
        <v>284110323</v>
      </c>
      <c r="J42" s="100">
        <f t="shared" si="8"/>
        <v>861331437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861331437</v>
      </c>
      <c r="X42" s="100">
        <f t="shared" si="8"/>
        <v>776621205</v>
      </c>
      <c r="Y42" s="100">
        <f t="shared" si="8"/>
        <v>84710232</v>
      </c>
      <c r="Z42" s="137">
        <f>+IF(X42&lt;&gt;0,+(Y42/X42)*100,0)</f>
        <v>10.907535289356412</v>
      </c>
      <c r="AA42" s="153">
        <f>SUM(AA43:AA46)</f>
        <v>3041214486</v>
      </c>
    </row>
    <row r="43" spans="1:27" ht="12.75">
      <c r="A43" s="138" t="s">
        <v>89</v>
      </c>
      <c r="B43" s="136"/>
      <c r="C43" s="155">
        <v>1573183608</v>
      </c>
      <c r="D43" s="155"/>
      <c r="E43" s="156">
        <v>1725554822</v>
      </c>
      <c r="F43" s="60">
        <v>1725554822</v>
      </c>
      <c r="G43" s="60">
        <v>191367709</v>
      </c>
      <c r="H43" s="60">
        <v>187555117</v>
      </c>
      <c r="I43" s="60">
        <v>139262947</v>
      </c>
      <c r="J43" s="60">
        <v>518185773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518185773</v>
      </c>
      <c r="X43" s="60">
        <v>484215510</v>
      </c>
      <c r="Y43" s="60">
        <v>33970263</v>
      </c>
      <c r="Z43" s="140">
        <v>7.02</v>
      </c>
      <c r="AA43" s="155">
        <v>1725554822</v>
      </c>
    </row>
    <row r="44" spans="1:27" ht="12.75">
      <c r="A44" s="138" t="s">
        <v>90</v>
      </c>
      <c r="B44" s="136"/>
      <c r="C44" s="155">
        <v>647190354</v>
      </c>
      <c r="D44" s="155"/>
      <c r="E44" s="156">
        <v>531790840</v>
      </c>
      <c r="F44" s="60">
        <v>531790840</v>
      </c>
      <c r="G44" s="60">
        <v>41203410</v>
      </c>
      <c r="H44" s="60">
        <v>60800459</v>
      </c>
      <c r="I44" s="60">
        <v>57974796</v>
      </c>
      <c r="J44" s="60">
        <v>159978665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159978665</v>
      </c>
      <c r="X44" s="60">
        <v>129267717</v>
      </c>
      <c r="Y44" s="60">
        <v>30710948</v>
      </c>
      <c r="Z44" s="140">
        <v>23.76</v>
      </c>
      <c r="AA44" s="155">
        <v>531790840</v>
      </c>
    </row>
    <row r="45" spans="1:27" ht="12.75">
      <c r="A45" s="138" t="s">
        <v>91</v>
      </c>
      <c r="B45" s="136"/>
      <c r="C45" s="157">
        <v>368260078</v>
      </c>
      <c r="D45" s="157"/>
      <c r="E45" s="158">
        <v>467436856</v>
      </c>
      <c r="F45" s="159">
        <v>467436856</v>
      </c>
      <c r="G45" s="159">
        <v>25426441</v>
      </c>
      <c r="H45" s="159">
        <v>28624261</v>
      </c>
      <c r="I45" s="159">
        <v>45041258</v>
      </c>
      <c r="J45" s="159">
        <v>99091960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99091960</v>
      </c>
      <c r="X45" s="159">
        <v>86124197</v>
      </c>
      <c r="Y45" s="159">
        <v>12967763</v>
      </c>
      <c r="Z45" s="141">
        <v>15.06</v>
      </c>
      <c r="AA45" s="157">
        <v>467436856</v>
      </c>
    </row>
    <row r="46" spans="1:27" ht="12.75">
      <c r="A46" s="138" t="s">
        <v>92</v>
      </c>
      <c r="B46" s="136"/>
      <c r="C46" s="155">
        <v>335139398</v>
      </c>
      <c r="D46" s="155"/>
      <c r="E46" s="156">
        <v>316431968</v>
      </c>
      <c r="F46" s="60">
        <v>316431968</v>
      </c>
      <c r="G46" s="60">
        <v>17109778</v>
      </c>
      <c r="H46" s="60">
        <v>25133939</v>
      </c>
      <c r="I46" s="60">
        <v>41831322</v>
      </c>
      <c r="J46" s="60">
        <v>84075039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84075039</v>
      </c>
      <c r="X46" s="60">
        <v>77013781</v>
      </c>
      <c r="Y46" s="60">
        <v>7061258</v>
      </c>
      <c r="Z46" s="140">
        <v>9.17</v>
      </c>
      <c r="AA46" s="155">
        <v>316431968</v>
      </c>
    </row>
    <row r="47" spans="1:27" ht="12.75">
      <c r="A47" s="135" t="s">
        <v>93</v>
      </c>
      <c r="B47" s="142" t="s">
        <v>94</v>
      </c>
      <c r="C47" s="153">
        <v>15864509</v>
      </c>
      <c r="D47" s="153"/>
      <c r="E47" s="154">
        <v>17685429</v>
      </c>
      <c r="F47" s="100">
        <v>17685429</v>
      </c>
      <c r="G47" s="100">
        <v>1355101</v>
      </c>
      <c r="H47" s="100">
        <v>1383869</v>
      </c>
      <c r="I47" s="100">
        <v>1934819</v>
      </c>
      <c r="J47" s="100">
        <v>4673789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4673789</v>
      </c>
      <c r="X47" s="100">
        <v>3553187</v>
      </c>
      <c r="Y47" s="100">
        <v>1120602</v>
      </c>
      <c r="Z47" s="137">
        <v>31.54</v>
      </c>
      <c r="AA47" s="153">
        <v>17685429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5453473946</v>
      </c>
      <c r="D48" s="168">
        <f>+D28+D32+D38+D42+D47</f>
        <v>0</v>
      </c>
      <c r="E48" s="169">
        <f t="shared" si="9"/>
        <v>5905961259</v>
      </c>
      <c r="F48" s="73">
        <f t="shared" si="9"/>
        <v>5904061303</v>
      </c>
      <c r="G48" s="73">
        <f t="shared" si="9"/>
        <v>410251490</v>
      </c>
      <c r="H48" s="73">
        <f t="shared" si="9"/>
        <v>513373854</v>
      </c>
      <c r="I48" s="73">
        <f t="shared" si="9"/>
        <v>507749564</v>
      </c>
      <c r="J48" s="73">
        <f t="shared" si="9"/>
        <v>1431374908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1431374908</v>
      </c>
      <c r="X48" s="73">
        <f t="shared" si="9"/>
        <v>1367193825</v>
      </c>
      <c r="Y48" s="73">
        <f t="shared" si="9"/>
        <v>64181083</v>
      </c>
      <c r="Z48" s="170">
        <f>+IF(X48&lt;&gt;0,+(Y48/X48)*100,0)</f>
        <v>4.694366067664181</v>
      </c>
      <c r="AA48" s="168">
        <f>+AA28+AA32+AA38+AA42+AA47</f>
        <v>5904061303</v>
      </c>
    </row>
    <row r="49" spans="1:27" ht="12.75">
      <c r="A49" s="148" t="s">
        <v>49</v>
      </c>
      <c r="B49" s="149"/>
      <c r="C49" s="171">
        <f aca="true" t="shared" si="10" ref="C49:Y49">+C25-C48</f>
        <v>686969128</v>
      </c>
      <c r="D49" s="171">
        <f>+D25-D48</f>
        <v>0</v>
      </c>
      <c r="E49" s="172">
        <f t="shared" si="10"/>
        <v>849347123</v>
      </c>
      <c r="F49" s="173">
        <f t="shared" si="10"/>
        <v>849346889</v>
      </c>
      <c r="G49" s="173">
        <f t="shared" si="10"/>
        <v>299269399</v>
      </c>
      <c r="H49" s="173">
        <f t="shared" si="10"/>
        <v>-96247396</v>
      </c>
      <c r="I49" s="173">
        <f t="shared" si="10"/>
        <v>-94154197</v>
      </c>
      <c r="J49" s="173">
        <f t="shared" si="10"/>
        <v>108867806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108867806</v>
      </c>
      <c r="X49" s="173">
        <f>IF(F25=F48,0,X25-X48)</f>
        <v>-131716075</v>
      </c>
      <c r="Y49" s="173">
        <f t="shared" si="10"/>
        <v>240583881</v>
      </c>
      <c r="Z49" s="174">
        <f>+IF(X49&lt;&gt;0,+(Y49/X49)*100,0)</f>
        <v>-182.6533936727161</v>
      </c>
      <c r="AA49" s="171">
        <f>+AA25-AA48</f>
        <v>849346889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865234825</v>
      </c>
      <c r="D5" s="155">
        <v>0</v>
      </c>
      <c r="E5" s="156">
        <v>1122920106</v>
      </c>
      <c r="F5" s="60">
        <v>1122920106</v>
      </c>
      <c r="G5" s="60">
        <v>158500146</v>
      </c>
      <c r="H5" s="60">
        <v>72614738</v>
      </c>
      <c r="I5" s="60">
        <v>71445019</v>
      </c>
      <c r="J5" s="60">
        <v>302559903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302559903</v>
      </c>
      <c r="X5" s="60">
        <v>208966048</v>
      </c>
      <c r="Y5" s="60">
        <v>93593855</v>
      </c>
      <c r="Z5" s="140">
        <v>44.79</v>
      </c>
      <c r="AA5" s="155">
        <v>1122920106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1694297411</v>
      </c>
      <c r="D7" s="155">
        <v>0</v>
      </c>
      <c r="E7" s="156">
        <v>1815256137</v>
      </c>
      <c r="F7" s="60">
        <v>1815256137</v>
      </c>
      <c r="G7" s="60">
        <v>128761550</v>
      </c>
      <c r="H7" s="60">
        <v>77793016</v>
      </c>
      <c r="I7" s="60">
        <v>149048472</v>
      </c>
      <c r="J7" s="60">
        <v>355603038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355603038</v>
      </c>
      <c r="X7" s="60">
        <v>283908016</v>
      </c>
      <c r="Y7" s="60">
        <v>71695022</v>
      </c>
      <c r="Z7" s="140">
        <v>25.25</v>
      </c>
      <c r="AA7" s="155">
        <v>1815256137</v>
      </c>
    </row>
    <row r="8" spans="1:27" ht="12.75">
      <c r="A8" s="183" t="s">
        <v>104</v>
      </c>
      <c r="B8" s="182"/>
      <c r="C8" s="155">
        <v>425275744</v>
      </c>
      <c r="D8" s="155">
        <v>0</v>
      </c>
      <c r="E8" s="156">
        <v>444291186</v>
      </c>
      <c r="F8" s="60">
        <v>444291186</v>
      </c>
      <c r="G8" s="60">
        <v>40080314</v>
      </c>
      <c r="H8" s="60">
        <v>7877815</v>
      </c>
      <c r="I8" s="60">
        <v>46219289</v>
      </c>
      <c r="J8" s="60">
        <v>94177418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94177418</v>
      </c>
      <c r="X8" s="60">
        <v>109271068</v>
      </c>
      <c r="Y8" s="60">
        <v>-15093650</v>
      </c>
      <c r="Z8" s="140">
        <v>-13.81</v>
      </c>
      <c r="AA8" s="155">
        <v>444291186</v>
      </c>
    </row>
    <row r="9" spans="1:27" ht="12.75">
      <c r="A9" s="183" t="s">
        <v>105</v>
      </c>
      <c r="B9" s="182"/>
      <c r="C9" s="155">
        <v>298552050</v>
      </c>
      <c r="D9" s="155">
        <v>0</v>
      </c>
      <c r="E9" s="156">
        <v>339107134</v>
      </c>
      <c r="F9" s="60">
        <v>339107134</v>
      </c>
      <c r="G9" s="60">
        <v>35763998</v>
      </c>
      <c r="H9" s="60">
        <v>25185545</v>
      </c>
      <c r="I9" s="60">
        <v>26177392</v>
      </c>
      <c r="J9" s="60">
        <v>87126935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87126935</v>
      </c>
      <c r="X9" s="60">
        <v>87682743</v>
      </c>
      <c r="Y9" s="60">
        <v>-555808</v>
      </c>
      <c r="Z9" s="140">
        <v>-0.63</v>
      </c>
      <c r="AA9" s="155">
        <v>339107134</v>
      </c>
    </row>
    <row r="10" spans="1:27" ht="12.75">
      <c r="A10" s="183" t="s">
        <v>106</v>
      </c>
      <c r="B10" s="182"/>
      <c r="C10" s="155">
        <v>287400358</v>
      </c>
      <c r="D10" s="155">
        <v>0</v>
      </c>
      <c r="E10" s="156">
        <v>308375397</v>
      </c>
      <c r="F10" s="54">
        <v>308375397</v>
      </c>
      <c r="G10" s="54">
        <v>25851307</v>
      </c>
      <c r="H10" s="54">
        <v>25747641</v>
      </c>
      <c r="I10" s="54">
        <v>25699904</v>
      </c>
      <c r="J10" s="54">
        <v>77298852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77298852</v>
      </c>
      <c r="X10" s="54">
        <v>63835291</v>
      </c>
      <c r="Y10" s="54">
        <v>13463561</v>
      </c>
      <c r="Z10" s="184">
        <v>21.09</v>
      </c>
      <c r="AA10" s="130">
        <v>308375397</v>
      </c>
    </row>
    <row r="11" spans="1:27" ht="12.75">
      <c r="A11" s="183" t="s">
        <v>107</v>
      </c>
      <c r="B11" s="185"/>
      <c r="C11" s="155">
        <v>44122278</v>
      </c>
      <c r="D11" s="155">
        <v>0</v>
      </c>
      <c r="E11" s="156">
        <v>21580186</v>
      </c>
      <c r="F11" s="60">
        <v>21580186</v>
      </c>
      <c r="G11" s="60">
        <v>3199107</v>
      </c>
      <c r="H11" s="60">
        <v>-1148102</v>
      </c>
      <c r="I11" s="60">
        <v>772612</v>
      </c>
      <c r="J11" s="60">
        <v>2823617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2823617</v>
      </c>
      <c r="X11" s="60">
        <v>5579977</v>
      </c>
      <c r="Y11" s="60">
        <v>-2756360</v>
      </c>
      <c r="Z11" s="140">
        <v>-49.4</v>
      </c>
      <c r="AA11" s="155">
        <v>21580186</v>
      </c>
    </row>
    <row r="12" spans="1:27" ht="12.75">
      <c r="A12" s="183" t="s">
        <v>108</v>
      </c>
      <c r="B12" s="185"/>
      <c r="C12" s="155">
        <v>16583410</v>
      </c>
      <c r="D12" s="155">
        <v>0</v>
      </c>
      <c r="E12" s="156">
        <v>20045086</v>
      </c>
      <c r="F12" s="60">
        <v>20045086</v>
      </c>
      <c r="G12" s="60">
        <v>946941</v>
      </c>
      <c r="H12" s="60">
        <v>1360345</v>
      </c>
      <c r="I12" s="60">
        <v>1063611</v>
      </c>
      <c r="J12" s="60">
        <v>3370897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3370897</v>
      </c>
      <c r="X12" s="60">
        <v>2450458</v>
      </c>
      <c r="Y12" s="60">
        <v>920439</v>
      </c>
      <c r="Z12" s="140">
        <v>37.56</v>
      </c>
      <c r="AA12" s="155">
        <v>20045086</v>
      </c>
    </row>
    <row r="13" spans="1:27" ht="12.75">
      <c r="A13" s="181" t="s">
        <v>109</v>
      </c>
      <c r="B13" s="185"/>
      <c r="C13" s="155">
        <v>154706453</v>
      </c>
      <c r="D13" s="155">
        <v>0</v>
      </c>
      <c r="E13" s="156">
        <v>143843920</v>
      </c>
      <c r="F13" s="60">
        <v>143775020</v>
      </c>
      <c r="G13" s="60">
        <v>11615542</v>
      </c>
      <c r="H13" s="60">
        <v>15763120</v>
      </c>
      <c r="I13" s="60">
        <v>13922765</v>
      </c>
      <c r="J13" s="60">
        <v>41301427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41301427</v>
      </c>
      <c r="X13" s="60">
        <v>38875084</v>
      </c>
      <c r="Y13" s="60">
        <v>2426343</v>
      </c>
      <c r="Z13" s="140">
        <v>6.24</v>
      </c>
      <c r="AA13" s="155">
        <v>143775020</v>
      </c>
    </row>
    <row r="14" spans="1:27" ht="12.75">
      <c r="A14" s="181" t="s">
        <v>110</v>
      </c>
      <c r="B14" s="185"/>
      <c r="C14" s="155">
        <v>32661326</v>
      </c>
      <c r="D14" s="155">
        <v>0</v>
      </c>
      <c r="E14" s="156">
        <v>34650686</v>
      </c>
      <c r="F14" s="60">
        <v>34650686</v>
      </c>
      <c r="G14" s="60">
        <v>3296980</v>
      </c>
      <c r="H14" s="60">
        <v>3997934</v>
      </c>
      <c r="I14" s="60">
        <v>4095184</v>
      </c>
      <c r="J14" s="60">
        <v>11390098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11390098</v>
      </c>
      <c r="X14" s="60">
        <v>7053630</v>
      </c>
      <c r="Y14" s="60">
        <v>4336468</v>
      </c>
      <c r="Z14" s="140">
        <v>61.48</v>
      </c>
      <c r="AA14" s="155">
        <v>34650686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5593754</v>
      </c>
      <c r="D16" s="155">
        <v>0</v>
      </c>
      <c r="E16" s="156">
        <v>8385278</v>
      </c>
      <c r="F16" s="60">
        <v>8385278</v>
      </c>
      <c r="G16" s="60">
        <v>110234</v>
      </c>
      <c r="H16" s="60">
        <v>602618</v>
      </c>
      <c r="I16" s="60">
        <v>1196022</v>
      </c>
      <c r="J16" s="60">
        <v>1908874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1908874</v>
      </c>
      <c r="X16" s="60">
        <v>820093</v>
      </c>
      <c r="Y16" s="60">
        <v>1088781</v>
      </c>
      <c r="Z16" s="140">
        <v>132.76</v>
      </c>
      <c r="AA16" s="155">
        <v>8385278</v>
      </c>
    </row>
    <row r="17" spans="1:27" ht="12.75">
      <c r="A17" s="181" t="s">
        <v>113</v>
      </c>
      <c r="B17" s="185"/>
      <c r="C17" s="155">
        <v>12611825</v>
      </c>
      <c r="D17" s="155">
        <v>0</v>
      </c>
      <c r="E17" s="156">
        <v>13958268</v>
      </c>
      <c r="F17" s="60">
        <v>13958268</v>
      </c>
      <c r="G17" s="60">
        <v>430862</v>
      </c>
      <c r="H17" s="60">
        <v>1427443</v>
      </c>
      <c r="I17" s="60">
        <v>1161898</v>
      </c>
      <c r="J17" s="60">
        <v>3020203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3020203</v>
      </c>
      <c r="X17" s="60">
        <v>2659698</v>
      </c>
      <c r="Y17" s="60">
        <v>360505</v>
      </c>
      <c r="Z17" s="140">
        <v>13.55</v>
      </c>
      <c r="AA17" s="155">
        <v>13958268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963670276</v>
      </c>
      <c r="D19" s="155">
        <v>0</v>
      </c>
      <c r="E19" s="156">
        <v>1319728331</v>
      </c>
      <c r="F19" s="60">
        <v>1318097041</v>
      </c>
      <c r="G19" s="60">
        <v>282582000</v>
      </c>
      <c r="H19" s="60">
        <v>137531622</v>
      </c>
      <c r="I19" s="60">
        <v>15838153</v>
      </c>
      <c r="J19" s="60">
        <v>435951775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435951775</v>
      </c>
      <c r="X19" s="60">
        <v>260327406</v>
      </c>
      <c r="Y19" s="60">
        <v>175624369</v>
      </c>
      <c r="Z19" s="140">
        <v>67.46</v>
      </c>
      <c r="AA19" s="155">
        <v>1318097041</v>
      </c>
    </row>
    <row r="20" spans="1:27" ht="12.75">
      <c r="A20" s="181" t="s">
        <v>35</v>
      </c>
      <c r="B20" s="185"/>
      <c r="C20" s="155">
        <v>661626409</v>
      </c>
      <c r="D20" s="155">
        <v>0</v>
      </c>
      <c r="E20" s="156">
        <v>314897638</v>
      </c>
      <c r="F20" s="54">
        <v>314697638</v>
      </c>
      <c r="G20" s="54">
        <v>18378083</v>
      </c>
      <c r="H20" s="54">
        <v>17761225</v>
      </c>
      <c r="I20" s="54">
        <v>19429171</v>
      </c>
      <c r="J20" s="54">
        <v>55568479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55568479</v>
      </c>
      <c r="X20" s="54">
        <v>53681325</v>
      </c>
      <c r="Y20" s="54">
        <v>1887154</v>
      </c>
      <c r="Z20" s="184">
        <v>3.52</v>
      </c>
      <c r="AA20" s="130">
        <v>314697638</v>
      </c>
    </row>
    <row r="21" spans="1:27" ht="12.75">
      <c r="A21" s="181" t="s">
        <v>115</v>
      </c>
      <c r="B21" s="185"/>
      <c r="C21" s="155">
        <v>7712991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5470049110</v>
      </c>
      <c r="D22" s="188">
        <f>SUM(D5:D21)</f>
        <v>0</v>
      </c>
      <c r="E22" s="189">
        <f t="shared" si="0"/>
        <v>5907039353</v>
      </c>
      <c r="F22" s="190">
        <f t="shared" si="0"/>
        <v>5905139163</v>
      </c>
      <c r="G22" s="190">
        <f t="shared" si="0"/>
        <v>709517064</v>
      </c>
      <c r="H22" s="190">
        <f t="shared" si="0"/>
        <v>386514960</v>
      </c>
      <c r="I22" s="190">
        <f t="shared" si="0"/>
        <v>376069492</v>
      </c>
      <c r="J22" s="190">
        <f t="shared" si="0"/>
        <v>1472101516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1472101516</v>
      </c>
      <c r="X22" s="190">
        <f t="shared" si="0"/>
        <v>1125110837</v>
      </c>
      <c r="Y22" s="190">
        <f t="shared" si="0"/>
        <v>346990679</v>
      </c>
      <c r="Z22" s="191">
        <f>+IF(X22&lt;&gt;0,+(Y22/X22)*100,0)</f>
        <v>30.840577442593776</v>
      </c>
      <c r="AA22" s="188">
        <f>SUM(AA5:AA21)</f>
        <v>5905139163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1350271288</v>
      </c>
      <c r="D25" s="155">
        <v>0</v>
      </c>
      <c r="E25" s="156">
        <v>1531068329</v>
      </c>
      <c r="F25" s="60">
        <v>1531068329</v>
      </c>
      <c r="G25" s="60">
        <v>103032451</v>
      </c>
      <c r="H25" s="60">
        <v>134232568</v>
      </c>
      <c r="I25" s="60">
        <v>132373834</v>
      </c>
      <c r="J25" s="60">
        <v>369638853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369638853</v>
      </c>
      <c r="X25" s="60">
        <v>388469370</v>
      </c>
      <c r="Y25" s="60">
        <v>-18830517</v>
      </c>
      <c r="Z25" s="140">
        <v>-4.85</v>
      </c>
      <c r="AA25" s="155">
        <v>1531068329</v>
      </c>
    </row>
    <row r="26" spans="1:27" ht="12.75">
      <c r="A26" s="183" t="s">
        <v>38</v>
      </c>
      <c r="B26" s="182"/>
      <c r="C26" s="155">
        <v>53689006</v>
      </c>
      <c r="D26" s="155">
        <v>0</v>
      </c>
      <c r="E26" s="156">
        <v>58098804</v>
      </c>
      <c r="F26" s="60">
        <v>58098804</v>
      </c>
      <c r="G26" s="60">
        <v>4508863</v>
      </c>
      <c r="H26" s="60">
        <v>4154285</v>
      </c>
      <c r="I26" s="60">
        <v>4486878</v>
      </c>
      <c r="J26" s="60">
        <v>13150026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13150026</v>
      </c>
      <c r="X26" s="60">
        <v>14743941</v>
      </c>
      <c r="Y26" s="60">
        <v>-1593915</v>
      </c>
      <c r="Z26" s="140">
        <v>-10.81</v>
      </c>
      <c r="AA26" s="155">
        <v>58098804</v>
      </c>
    </row>
    <row r="27" spans="1:27" ht="12.75">
      <c r="A27" s="183" t="s">
        <v>118</v>
      </c>
      <c r="B27" s="182"/>
      <c r="C27" s="155">
        <v>210111415</v>
      </c>
      <c r="D27" s="155">
        <v>0</v>
      </c>
      <c r="E27" s="156">
        <v>303864761</v>
      </c>
      <c r="F27" s="60">
        <v>303864761</v>
      </c>
      <c r="G27" s="60">
        <v>25322064</v>
      </c>
      <c r="H27" s="60">
        <v>25322064</v>
      </c>
      <c r="I27" s="60">
        <v>25322064</v>
      </c>
      <c r="J27" s="60">
        <v>75966192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75966192</v>
      </c>
      <c r="X27" s="60">
        <v>76261128</v>
      </c>
      <c r="Y27" s="60">
        <v>-294936</v>
      </c>
      <c r="Z27" s="140">
        <v>-0.39</v>
      </c>
      <c r="AA27" s="155">
        <v>303864761</v>
      </c>
    </row>
    <row r="28" spans="1:27" ht="12.75">
      <c r="A28" s="183" t="s">
        <v>39</v>
      </c>
      <c r="B28" s="182"/>
      <c r="C28" s="155">
        <v>779821975</v>
      </c>
      <c r="D28" s="155">
        <v>0</v>
      </c>
      <c r="E28" s="156">
        <v>748339019</v>
      </c>
      <c r="F28" s="60">
        <v>748339019</v>
      </c>
      <c r="G28" s="60">
        <v>62361584</v>
      </c>
      <c r="H28" s="60">
        <v>62361585</v>
      </c>
      <c r="I28" s="60">
        <v>62361585</v>
      </c>
      <c r="J28" s="60">
        <v>187084754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187084754</v>
      </c>
      <c r="X28" s="60">
        <v>187084755</v>
      </c>
      <c r="Y28" s="60">
        <v>-1</v>
      </c>
      <c r="Z28" s="140">
        <v>0</v>
      </c>
      <c r="AA28" s="155">
        <v>748339019</v>
      </c>
    </row>
    <row r="29" spans="1:27" ht="12.75">
      <c r="A29" s="183" t="s">
        <v>40</v>
      </c>
      <c r="B29" s="182"/>
      <c r="C29" s="155">
        <v>54873366</v>
      </c>
      <c r="D29" s="155">
        <v>0</v>
      </c>
      <c r="E29" s="156">
        <v>57105142</v>
      </c>
      <c r="F29" s="60">
        <v>57105142</v>
      </c>
      <c r="G29" s="60">
        <v>4071619</v>
      </c>
      <c r="H29" s="60">
        <v>4071619</v>
      </c>
      <c r="I29" s="60">
        <v>4071619</v>
      </c>
      <c r="J29" s="60">
        <v>12214857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12214857</v>
      </c>
      <c r="X29" s="60">
        <v>16976286</v>
      </c>
      <c r="Y29" s="60">
        <v>-4761429</v>
      </c>
      <c r="Z29" s="140">
        <v>-28.05</v>
      </c>
      <c r="AA29" s="155">
        <v>57105142</v>
      </c>
    </row>
    <row r="30" spans="1:27" ht="12.75">
      <c r="A30" s="183" t="s">
        <v>119</v>
      </c>
      <c r="B30" s="182"/>
      <c r="C30" s="155">
        <v>1427317753</v>
      </c>
      <c r="D30" s="155">
        <v>0</v>
      </c>
      <c r="E30" s="156">
        <v>1521587433</v>
      </c>
      <c r="F30" s="60">
        <v>1521587433</v>
      </c>
      <c r="G30" s="60">
        <v>180381844</v>
      </c>
      <c r="H30" s="60">
        <v>168468470</v>
      </c>
      <c r="I30" s="60">
        <v>122795321</v>
      </c>
      <c r="J30" s="60">
        <v>471645635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471645635</v>
      </c>
      <c r="X30" s="60">
        <v>398896859</v>
      </c>
      <c r="Y30" s="60">
        <v>72748776</v>
      </c>
      <c r="Z30" s="140">
        <v>18.24</v>
      </c>
      <c r="AA30" s="155">
        <v>1521587433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22486459</v>
      </c>
      <c r="F32" s="60">
        <v>22486459</v>
      </c>
      <c r="G32" s="60">
        <v>90387</v>
      </c>
      <c r="H32" s="60">
        <v>1875656</v>
      </c>
      <c r="I32" s="60">
        <v>2432786</v>
      </c>
      <c r="J32" s="60">
        <v>4398829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4398829</v>
      </c>
      <c r="X32" s="60">
        <v>3134116</v>
      </c>
      <c r="Y32" s="60">
        <v>1264713</v>
      </c>
      <c r="Z32" s="140">
        <v>40.35</v>
      </c>
      <c r="AA32" s="155">
        <v>22486459</v>
      </c>
    </row>
    <row r="33" spans="1:27" ht="12.75">
      <c r="A33" s="183" t="s">
        <v>42</v>
      </c>
      <c r="B33" s="182"/>
      <c r="C33" s="155">
        <v>241686262</v>
      </c>
      <c r="D33" s="155">
        <v>0</v>
      </c>
      <c r="E33" s="156">
        <v>288467764</v>
      </c>
      <c r="F33" s="60">
        <v>288468000</v>
      </c>
      <c r="G33" s="60">
        <v>3887247</v>
      </c>
      <c r="H33" s="60">
        <v>4441658</v>
      </c>
      <c r="I33" s="60">
        <v>41523665</v>
      </c>
      <c r="J33" s="60">
        <v>49852570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49852570</v>
      </c>
      <c r="X33" s="60">
        <v>72116217</v>
      </c>
      <c r="Y33" s="60">
        <v>-22263647</v>
      </c>
      <c r="Z33" s="140">
        <v>-30.87</v>
      </c>
      <c r="AA33" s="155">
        <v>288468000</v>
      </c>
    </row>
    <row r="34" spans="1:27" ht="12.75">
      <c r="A34" s="183" t="s">
        <v>43</v>
      </c>
      <c r="B34" s="182"/>
      <c r="C34" s="155">
        <v>1335702881</v>
      </c>
      <c r="D34" s="155">
        <v>0</v>
      </c>
      <c r="E34" s="156">
        <v>1374943548</v>
      </c>
      <c r="F34" s="60">
        <v>1373043356</v>
      </c>
      <c r="G34" s="60">
        <v>26595431</v>
      </c>
      <c r="H34" s="60">
        <v>108445949</v>
      </c>
      <c r="I34" s="60">
        <v>112381812</v>
      </c>
      <c r="J34" s="60">
        <v>247423192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247423192</v>
      </c>
      <c r="X34" s="60">
        <v>209511154</v>
      </c>
      <c r="Y34" s="60">
        <v>37912038</v>
      </c>
      <c r="Z34" s="140">
        <v>18.1</v>
      </c>
      <c r="AA34" s="155">
        <v>1373043356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5453473946</v>
      </c>
      <c r="D36" s="188">
        <f>SUM(D25:D35)</f>
        <v>0</v>
      </c>
      <c r="E36" s="189">
        <f t="shared" si="1"/>
        <v>5905961259</v>
      </c>
      <c r="F36" s="190">
        <f t="shared" si="1"/>
        <v>5904061303</v>
      </c>
      <c r="G36" s="190">
        <f t="shared" si="1"/>
        <v>410251490</v>
      </c>
      <c r="H36" s="190">
        <f t="shared" si="1"/>
        <v>513373854</v>
      </c>
      <c r="I36" s="190">
        <f t="shared" si="1"/>
        <v>507749564</v>
      </c>
      <c r="J36" s="190">
        <f t="shared" si="1"/>
        <v>1431374908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1431374908</v>
      </c>
      <c r="X36" s="190">
        <f t="shared" si="1"/>
        <v>1367193826</v>
      </c>
      <c r="Y36" s="190">
        <f t="shared" si="1"/>
        <v>64181082</v>
      </c>
      <c r="Z36" s="191">
        <f>+IF(X36&lt;&gt;0,+(Y36/X36)*100,0)</f>
        <v>4.694365991088084</v>
      </c>
      <c r="AA36" s="188">
        <f>SUM(AA25:AA35)</f>
        <v>5904061303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16575164</v>
      </c>
      <c r="D38" s="199">
        <f>+D22-D36</f>
        <v>0</v>
      </c>
      <c r="E38" s="200">
        <f t="shared" si="2"/>
        <v>1078094</v>
      </c>
      <c r="F38" s="106">
        <f t="shared" si="2"/>
        <v>1077860</v>
      </c>
      <c r="G38" s="106">
        <f t="shared" si="2"/>
        <v>299265574</v>
      </c>
      <c r="H38" s="106">
        <f t="shared" si="2"/>
        <v>-126858894</v>
      </c>
      <c r="I38" s="106">
        <f t="shared" si="2"/>
        <v>-131680072</v>
      </c>
      <c r="J38" s="106">
        <f t="shared" si="2"/>
        <v>40726608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40726608</v>
      </c>
      <c r="X38" s="106">
        <f>IF(F22=F36,0,X22-X36)</f>
        <v>-242082989</v>
      </c>
      <c r="Y38" s="106">
        <f t="shared" si="2"/>
        <v>282809597</v>
      </c>
      <c r="Z38" s="201">
        <f>+IF(X38&lt;&gt;0,+(Y38/X38)*100,0)</f>
        <v>-116.82340761250268</v>
      </c>
      <c r="AA38" s="199">
        <f>+AA22-AA36</f>
        <v>1077860</v>
      </c>
    </row>
    <row r="39" spans="1:27" ht="12.75">
      <c r="A39" s="181" t="s">
        <v>46</v>
      </c>
      <c r="B39" s="185"/>
      <c r="C39" s="155">
        <v>670393964</v>
      </c>
      <c r="D39" s="155">
        <v>0</v>
      </c>
      <c r="E39" s="156">
        <v>848269029</v>
      </c>
      <c r="F39" s="60">
        <v>848269029</v>
      </c>
      <c r="G39" s="60">
        <v>3825</v>
      </c>
      <c r="H39" s="60">
        <v>30611498</v>
      </c>
      <c r="I39" s="60">
        <v>37525875</v>
      </c>
      <c r="J39" s="60">
        <v>68141198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68141198</v>
      </c>
      <c r="X39" s="60">
        <v>110366916</v>
      </c>
      <c r="Y39" s="60">
        <v>-42225718</v>
      </c>
      <c r="Z39" s="140">
        <v>-38.26</v>
      </c>
      <c r="AA39" s="155">
        <v>848269029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686969128</v>
      </c>
      <c r="D42" s="206">
        <f>SUM(D38:D41)</f>
        <v>0</v>
      </c>
      <c r="E42" s="207">
        <f t="shared" si="3"/>
        <v>849347123</v>
      </c>
      <c r="F42" s="88">
        <f t="shared" si="3"/>
        <v>849346889</v>
      </c>
      <c r="G42" s="88">
        <f t="shared" si="3"/>
        <v>299269399</v>
      </c>
      <c r="H42" s="88">
        <f t="shared" si="3"/>
        <v>-96247396</v>
      </c>
      <c r="I42" s="88">
        <f t="shared" si="3"/>
        <v>-94154197</v>
      </c>
      <c r="J42" s="88">
        <f t="shared" si="3"/>
        <v>108867806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108867806</v>
      </c>
      <c r="X42" s="88">
        <f t="shared" si="3"/>
        <v>-131716073</v>
      </c>
      <c r="Y42" s="88">
        <f t="shared" si="3"/>
        <v>240583879</v>
      </c>
      <c r="Z42" s="208">
        <f>+IF(X42&lt;&gt;0,+(Y42/X42)*100,0)</f>
        <v>-182.65339492773975</v>
      </c>
      <c r="AA42" s="206">
        <f>SUM(AA38:AA41)</f>
        <v>849346889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686969128</v>
      </c>
      <c r="D44" s="210">
        <f>+D42-D43</f>
        <v>0</v>
      </c>
      <c r="E44" s="211">
        <f t="shared" si="4"/>
        <v>849347123</v>
      </c>
      <c r="F44" s="77">
        <f t="shared" si="4"/>
        <v>849346889</v>
      </c>
      <c r="G44" s="77">
        <f t="shared" si="4"/>
        <v>299269399</v>
      </c>
      <c r="H44" s="77">
        <f t="shared" si="4"/>
        <v>-96247396</v>
      </c>
      <c r="I44" s="77">
        <f t="shared" si="4"/>
        <v>-94154197</v>
      </c>
      <c r="J44" s="77">
        <f t="shared" si="4"/>
        <v>108867806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108867806</v>
      </c>
      <c r="X44" s="77">
        <f t="shared" si="4"/>
        <v>-131716073</v>
      </c>
      <c r="Y44" s="77">
        <f t="shared" si="4"/>
        <v>240583879</v>
      </c>
      <c r="Z44" s="212">
        <f>+IF(X44&lt;&gt;0,+(Y44/X44)*100,0)</f>
        <v>-182.65339492773975</v>
      </c>
      <c r="AA44" s="210">
        <f>+AA42-AA43</f>
        <v>849346889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686969128</v>
      </c>
      <c r="D46" s="206">
        <f>SUM(D44:D45)</f>
        <v>0</v>
      </c>
      <c r="E46" s="207">
        <f t="shared" si="5"/>
        <v>849347123</v>
      </c>
      <c r="F46" s="88">
        <f t="shared" si="5"/>
        <v>849346889</v>
      </c>
      <c r="G46" s="88">
        <f t="shared" si="5"/>
        <v>299269399</v>
      </c>
      <c r="H46" s="88">
        <f t="shared" si="5"/>
        <v>-96247396</v>
      </c>
      <c r="I46" s="88">
        <f t="shared" si="5"/>
        <v>-94154197</v>
      </c>
      <c r="J46" s="88">
        <f t="shared" si="5"/>
        <v>108867806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108867806</v>
      </c>
      <c r="X46" s="88">
        <f t="shared" si="5"/>
        <v>-131716073</v>
      </c>
      <c r="Y46" s="88">
        <f t="shared" si="5"/>
        <v>240583879</v>
      </c>
      <c r="Z46" s="208">
        <f>+IF(X46&lt;&gt;0,+(Y46/X46)*100,0)</f>
        <v>-182.65339492773975</v>
      </c>
      <c r="AA46" s="206">
        <f>SUM(AA44:AA45)</f>
        <v>849346889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686969128</v>
      </c>
      <c r="D48" s="217">
        <f>SUM(D46:D47)</f>
        <v>0</v>
      </c>
      <c r="E48" s="218">
        <f t="shared" si="6"/>
        <v>849347123</v>
      </c>
      <c r="F48" s="219">
        <f t="shared" si="6"/>
        <v>849346889</v>
      </c>
      <c r="G48" s="219">
        <f t="shared" si="6"/>
        <v>299269399</v>
      </c>
      <c r="H48" s="220">
        <f t="shared" si="6"/>
        <v>-96247396</v>
      </c>
      <c r="I48" s="220">
        <f t="shared" si="6"/>
        <v>-94154197</v>
      </c>
      <c r="J48" s="220">
        <f t="shared" si="6"/>
        <v>108867806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108867806</v>
      </c>
      <c r="X48" s="220">
        <f t="shared" si="6"/>
        <v>-131716073</v>
      </c>
      <c r="Y48" s="220">
        <f t="shared" si="6"/>
        <v>240583879</v>
      </c>
      <c r="Z48" s="221">
        <f>+IF(X48&lt;&gt;0,+(Y48/X48)*100,0)</f>
        <v>-182.65339492773975</v>
      </c>
      <c r="AA48" s="222">
        <f>SUM(AA46:AA47)</f>
        <v>849346889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22799407</v>
      </c>
      <c r="D5" s="153">
        <f>SUM(D6:D8)</f>
        <v>0</v>
      </c>
      <c r="E5" s="154">
        <f t="shared" si="0"/>
        <v>40721500</v>
      </c>
      <c r="F5" s="100">
        <f t="shared" si="0"/>
        <v>80309918</v>
      </c>
      <c r="G5" s="100">
        <f t="shared" si="0"/>
        <v>0</v>
      </c>
      <c r="H5" s="100">
        <f t="shared" si="0"/>
        <v>377730</v>
      </c>
      <c r="I5" s="100">
        <f t="shared" si="0"/>
        <v>2907251</v>
      </c>
      <c r="J5" s="100">
        <f t="shared" si="0"/>
        <v>3284981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3284981</v>
      </c>
      <c r="X5" s="100">
        <f t="shared" si="0"/>
        <v>2489516</v>
      </c>
      <c r="Y5" s="100">
        <f t="shared" si="0"/>
        <v>795465</v>
      </c>
      <c r="Z5" s="137">
        <f>+IF(X5&lt;&gt;0,+(Y5/X5)*100,0)</f>
        <v>31.95259640829784</v>
      </c>
      <c r="AA5" s="153">
        <f>SUM(AA6:AA8)</f>
        <v>80309918</v>
      </c>
    </row>
    <row r="6" spans="1:27" ht="12.75">
      <c r="A6" s="138" t="s">
        <v>75</v>
      </c>
      <c r="B6" s="136"/>
      <c r="C6" s="155">
        <v>1483469</v>
      </c>
      <c r="D6" s="155"/>
      <c r="E6" s="156">
        <v>23021500</v>
      </c>
      <c r="F6" s="60">
        <v>25838352</v>
      </c>
      <c r="G6" s="60"/>
      <c r="H6" s="60">
        <v>106432</v>
      </c>
      <c r="I6" s="60">
        <v>44248</v>
      </c>
      <c r="J6" s="60">
        <v>150680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150680</v>
      </c>
      <c r="X6" s="60">
        <v>1543041</v>
      </c>
      <c r="Y6" s="60">
        <v>-1392361</v>
      </c>
      <c r="Z6" s="140">
        <v>-90.23</v>
      </c>
      <c r="AA6" s="62">
        <v>25838352</v>
      </c>
    </row>
    <row r="7" spans="1:27" ht="12.75">
      <c r="A7" s="138" t="s">
        <v>76</v>
      </c>
      <c r="B7" s="136"/>
      <c r="C7" s="157">
        <v>361533</v>
      </c>
      <c r="D7" s="157"/>
      <c r="E7" s="158">
        <v>10600000</v>
      </c>
      <c r="F7" s="159">
        <v>10747536</v>
      </c>
      <c r="G7" s="159"/>
      <c r="H7" s="159">
        <v>95938</v>
      </c>
      <c r="I7" s="159"/>
      <c r="J7" s="159">
        <v>95938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95938</v>
      </c>
      <c r="X7" s="159">
        <v>733893</v>
      </c>
      <c r="Y7" s="159">
        <v>-637955</v>
      </c>
      <c r="Z7" s="141">
        <v>-86.93</v>
      </c>
      <c r="AA7" s="225">
        <v>10747536</v>
      </c>
    </row>
    <row r="8" spans="1:27" ht="12.75">
      <c r="A8" s="138" t="s">
        <v>77</v>
      </c>
      <c r="B8" s="136"/>
      <c r="C8" s="155">
        <v>20954405</v>
      </c>
      <c r="D8" s="155"/>
      <c r="E8" s="156">
        <v>7100000</v>
      </c>
      <c r="F8" s="60">
        <v>43724030</v>
      </c>
      <c r="G8" s="60"/>
      <c r="H8" s="60">
        <v>175360</v>
      </c>
      <c r="I8" s="60">
        <v>2863003</v>
      </c>
      <c r="J8" s="60">
        <v>3038363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3038363</v>
      </c>
      <c r="X8" s="60">
        <v>212582</v>
      </c>
      <c r="Y8" s="60">
        <v>2825781</v>
      </c>
      <c r="Z8" s="140">
        <v>1329.27</v>
      </c>
      <c r="AA8" s="62">
        <v>43724030</v>
      </c>
    </row>
    <row r="9" spans="1:27" ht="12.75">
      <c r="A9" s="135" t="s">
        <v>78</v>
      </c>
      <c r="B9" s="136"/>
      <c r="C9" s="153">
        <f aca="true" t="shared" si="1" ref="C9:Y9">SUM(C10:C14)</f>
        <v>431342</v>
      </c>
      <c r="D9" s="153">
        <f>SUM(D10:D14)</f>
        <v>0</v>
      </c>
      <c r="E9" s="154">
        <f t="shared" si="1"/>
        <v>276498127</v>
      </c>
      <c r="F9" s="100">
        <f t="shared" si="1"/>
        <v>309838096</v>
      </c>
      <c r="G9" s="100">
        <f t="shared" si="1"/>
        <v>0</v>
      </c>
      <c r="H9" s="100">
        <f t="shared" si="1"/>
        <v>21065044</v>
      </c>
      <c r="I9" s="100">
        <f t="shared" si="1"/>
        <v>10258598</v>
      </c>
      <c r="J9" s="100">
        <f t="shared" si="1"/>
        <v>31323642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31323642</v>
      </c>
      <c r="X9" s="100">
        <f t="shared" si="1"/>
        <v>15069140</v>
      </c>
      <c r="Y9" s="100">
        <f t="shared" si="1"/>
        <v>16254502</v>
      </c>
      <c r="Z9" s="137">
        <f>+IF(X9&lt;&gt;0,+(Y9/X9)*100,0)</f>
        <v>107.86615560012052</v>
      </c>
      <c r="AA9" s="102">
        <f>SUM(AA10:AA14)</f>
        <v>309838096</v>
      </c>
    </row>
    <row r="10" spans="1:27" ht="12.75">
      <c r="A10" s="138" t="s">
        <v>79</v>
      </c>
      <c r="B10" s="136"/>
      <c r="C10" s="155">
        <v>32510</v>
      </c>
      <c r="D10" s="155"/>
      <c r="E10" s="156">
        <v>23300000</v>
      </c>
      <c r="F10" s="60">
        <v>36039259</v>
      </c>
      <c r="G10" s="60"/>
      <c r="H10" s="60">
        <v>2081598</v>
      </c>
      <c r="I10" s="60">
        <v>851635</v>
      </c>
      <c r="J10" s="60">
        <v>2933233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2933233</v>
      </c>
      <c r="X10" s="60">
        <v>473883</v>
      </c>
      <c r="Y10" s="60">
        <v>2459350</v>
      </c>
      <c r="Z10" s="140">
        <v>518.98</v>
      </c>
      <c r="AA10" s="62">
        <v>36039259</v>
      </c>
    </row>
    <row r="11" spans="1:27" ht="12.75">
      <c r="A11" s="138" t="s">
        <v>80</v>
      </c>
      <c r="B11" s="136"/>
      <c r="C11" s="155"/>
      <c r="D11" s="155"/>
      <c r="E11" s="156">
        <v>20724644</v>
      </c>
      <c r="F11" s="60">
        <v>15837731</v>
      </c>
      <c r="G11" s="60"/>
      <c r="H11" s="60"/>
      <c r="I11" s="60">
        <v>1221339</v>
      </c>
      <c r="J11" s="60">
        <v>1221339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1221339</v>
      </c>
      <c r="X11" s="60">
        <v>2937059</v>
      </c>
      <c r="Y11" s="60">
        <v>-1715720</v>
      </c>
      <c r="Z11" s="140">
        <v>-58.42</v>
      </c>
      <c r="AA11" s="62">
        <v>15837731</v>
      </c>
    </row>
    <row r="12" spans="1:27" ht="12.75">
      <c r="A12" s="138" t="s">
        <v>81</v>
      </c>
      <c r="B12" s="136"/>
      <c r="C12" s="155">
        <v>326211</v>
      </c>
      <c r="D12" s="155"/>
      <c r="E12" s="156">
        <v>30032401</v>
      </c>
      <c r="F12" s="60">
        <v>46483912</v>
      </c>
      <c r="G12" s="60"/>
      <c r="H12" s="60">
        <v>198845</v>
      </c>
      <c r="I12" s="60">
        <v>537631</v>
      </c>
      <c r="J12" s="60">
        <v>736476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736476</v>
      </c>
      <c r="X12" s="60">
        <v>2958984</v>
      </c>
      <c r="Y12" s="60">
        <v>-2222508</v>
      </c>
      <c r="Z12" s="140">
        <v>-75.11</v>
      </c>
      <c r="AA12" s="62">
        <v>46483912</v>
      </c>
    </row>
    <row r="13" spans="1:27" ht="12.75">
      <c r="A13" s="138" t="s">
        <v>82</v>
      </c>
      <c r="B13" s="136"/>
      <c r="C13" s="155">
        <v>72621</v>
      </c>
      <c r="D13" s="155"/>
      <c r="E13" s="156">
        <v>202441082</v>
      </c>
      <c r="F13" s="60">
        <v>211477194</v>
      </c>
      <c r="G13" s="60"/>
      <c r="H13" s="60">
        <v>18784601</v>
      </c>
      <c r="I13" s="60">
        <v>7647993</v>
      </c>
      <c r="J13" s="60">
        <v>26432594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26432594</v>
      </c>
      <c r="X13" s="60">
        <v>8699157</v>
      </c>
      <c r="Y13" s="60">
        <v>17733437</v>
      </c>
      <c r="Z13" s="140">
        <v>203.85</v>
      </c>
      <c r="AA13" s="62">
        <v>211477194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57</v>
      </c>
      <c r="Y14" s="159">
        <v>-57</v>
      </c>
      <c r="Z14" s="141">
        <v>-100</v>
      </c>
      <c r="AA14" s="225"/>
    </row>
    <row r="15" spans="1:27" ht="12.75">
      <c r="A15" s="135" t="s">
        <v>84</v>
      </c>
      <c r="B15" s="142"/>
      <c r="C15" s="153">
        <f aca="true" t="shared" si="2" ref="C15:Y15">SUM(C16:C18)</f>
        <v>220677855</v>
      </c>
      <c r="D15" s="153">
        <f>SUM(D16:D18)</f>
        <v>0</v>
      </c>
      <c r="E15" s="154">
        <f t="shared" si="2"/>
        <v>541968609</v>
      </c>
      <c r="F15" s="100">
        <f t="shared" si="2"/>
        <v>552329802</v>
      </c>
      <c r="G15" s="100">
        <f t="shared" si="2"/>
        <v>0</v>
      </c>
      <c r="H15" s="100">
        <f t="shared" si="2"/>
        <v>4391658</v>
      </c>
      <c r="I15" s="100">
        <f t="shared" si="2"/>
        <v>14903275</v>
      </c>
      <c r="J15" s="100">
        <f t="shared" si="2"/>
        <v>19294933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19294933</v>
      </c>
      <c r="X15" s="100">
        <f t="shared" si="2"/>
        <v>25521606</v>
      </c>
      <c r="Y15" s="100">
        <f t="shared" si="2"/>
        <v>-6226673</v>
      </c>
      <c r="Z15" s="137">
        <f>+IF(X15&lt;&gt;0,+(Y15/X15)*100,0)</f>
        <v>-24.397653501899526</v>
      </c>
      <c r="AA15" s="102">
        <f>SUM(AA16:AA18)</f>
        <v>552329802</v>
      </c>
    </row>
    <row r="16" spans="1:27" ht="12.75">
      <c r="A16" s="138" t="s">
        <v>85</v>
      </c>
      <c r="B16" s="136"/>
      <c r="C16" s="155">
        <v>17869546</v>
      </c>
      <c r="D16" s="155"/>
      <c r="E16" s="156">
        <v>274790051</v>
      </c>
      <c r="F16" s="60">
        <v>285151244</v>
      </c>
      <c r="G16" s="60"/>
      <c r="H16" s="60">
        <v>1661502</v>
      </c>
      <c r="I16" s="60">
        <v>4738311</v>
      </c>
      <c r="J16" s="60">
        <v>6399813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6399813</v>
      </c>
      <c r="X16" s="60">
        <v>4605732</v>
      </c>
      <c r="Y16" s="60">
        <v>1794081</v>
      </c>
      <c r="Z16" s="140">
        <v>38.95</v>
      </c>
      <c r="AA16" s="62">
        <v>285151244</v>
      </c>
    </row>
    <row r="17" spans="1:27" ht="12.75">
      <c r="A17" s="138" t="s">
        <v>86</v>
      </c>
      <c r="B17" s="136"/>
      <c r="C17" s="155">
        <v>196504692</v>
      </c>
      <c r="D17" s="155"/>
      <c r="E17" s="156">
        <v>267178558</v>
      </c>
      <c r="F17" s="60">
        <v>267178558</v>
      </c>
      <c r="G17" s="60"/>
      <c r="H17" s="60">
        <v>2730156</v>
      </c>
      <c r="I17" s="60">
        <v>10164964</v>
      </c>
      <c r="J17" s="60">
        <v>12895120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12895120</v>
      </c>
      <c r="X17" s="60">
        <v>20915983</v>
      </c>
      <c r="Y17" s="60">
        <v>-8020863</v>
      </c>
      <c r="Z17" s="140">
        <v>-38.35</v>
      </c>
      <c r="AA17" s="62">
        <v>267178558</v>
      </c>
    </row>
    <row r="18" spans="1:27" ht="12.75">
      <c r="A18" s="138" t="s">
        <v>87</v>
      </c>
      <c r="B18" s="136"/>
      <c r="C18" s="155">
        <v>6303617</v>
      </c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-109</v>
      </c>
      <c r="Y18" s="60">
        <v>109</v>
      </c>
      <c r="Z18" s="140">
        <v>-100</v>
      </c>
      <c r="AA18" s="62"/>
    </row>
    <row r="19" spans="1:27" ht="12.75">
      <c r="A19" s="135" t="s">
        <v>88</v>
      </c>
      <c r="B19" s="142"/>
      <c r="C19" s="153">
        <f aca="true" t="shared" si="3" ref="C19:Y19">SUM(C20:C23)</f>
        <v>922219708</v>
      </c>
      <c r="D19" s="153">
        <f>SUM(D20:D23)</f>
        <v>0</v>
      </c>
      <c r="E19" s="154">
        <f t="shared" si="3"/>
        <v>680945722</v>
      </c>
      <c r="F19" s="100">
        <f t="shared" si="3"/>
        <v>732364885</v>
      </c>
      <c r="G19" s="100">
        <f t="shared" si="3"/>
        <v>1396481</v>
      </c>
      <c r="H19" s="100">
        <f t="shared" si="3"/>
        <v>13253358</v>
      </c>
      <c r="I19" s="100">
        <f t="shared" si="3"/>
        <v>49696086</v>
      </c>
      <c r="J19" s="100">
        <f t="shared" si="3"/>
        <v>64345925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64345925</v>
      </c>
      <c r="X19" s="100">
        <f t="shared" si="3"/>
        <v>29564030</v>
      </c>
      <c r="Y19" s="100">
        <f t="shared" si="3"/>
        <v>34781895</v>
      </c>
      <c r="Z19" s="137">
        <f>+IF(X19&lt;&gt;0,+(Y19/X19)*100,0)</f>
        <v>117.64936985925125</v>
      </c>
      <c r="AA19" s="102">
        <f>SUM(AA20:AA23)</f>
        <v>732364885</v>
      </c>
    </row>
    <row r="20" spans="1:27" ht="12.75">
      <c r="A20" s="138" t="s">
        <v>89</v>
      </c>
      <c r="B20" s="136"/>
      <c r="C20" s="155">
        <v>123612925</v>
      </c>
      <c r="D20" s="155"/>
      <c r="E20" s="156">
        <v>143000000</v>
      </c>
      <c r="F20" s="60">
        <v>143000000</v>
      </c>
      <c r="G20" s="60">
        <v>1396481</v>
      </c>
      <c r="H20" s="60">
        <v>2152485</v>
      </c>
      <c r="I20" s="60">
        <v>7419596</v>
      </c>
      <c r="J20" s="60">
        <v>10968562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10968562</v>
      </c>
      <c r="X20" s="60">
        <v>352544</v>
      </c>
      <c r="Y20" s="60">
        <v>10616018</v>
      </c>
      <c r="Z20" s="140">
        <v>3011.26</v>
      </c>
      <c r="AA20" s="62">
        <v>143000000</v>
      </c>
    </row>
    <row r="21" spans="1:27" ht="12.75">
      <c r="A21" s="138" t="s">
        <v>90</v>
      </c>
      <c r="B21" s="136"/>
      <c r="C21" s="155">
        <v>771359659</v>
      </c>
      <c r="D21" s="155"/>
      <c r="E21" s="156">
        <v>87500000</v>
      </c>
      <c r="F21" s="60">
        <v>87500000</v>
      </c>
      <c r="G21" s="60"/>
      <c r="H21" s="60">
        <v>7805008</v>
      </c>
      <c r="I21" s="60">
        <v>15074778</v>
      </c>
      <c r="J21" s="60">
        <v>22879786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22879786</v>
      </c>
      <c r="X21" s="60">
        <v>15049691</v>
      </c>
      <c r="Y21" s="60">
        <v>7830095</v>
      </c>
      <c r="Z21" s="140">
        <v>52.03</v>
      </c>
      <c r="AA21" s="62">
        <v>87500000</v>
      </c>
    </row>
    <row r="22" spans="1:27" ht="12.75">
      <c r="A22" s="138" t="s">
        <v>91</v>
      </c>
      <c r="B22" s="136"/>
      <c r="C22" s="157">
        <v>160542</v>
      </c>
      <c r="D22" s="157"/>
      <c r="E22" s="158">
        <v>371992022</v>
      </c>
      <c r="F22" s="159">
        <v>386039799</v>
      </c>
      <c r="G22" s="159"/>
      <c r="H22" s="159">
        <v>3031893</v>
      </c>
      <c r="I22" s="159">
        <v>27120604</v>
      </c>
      <c r="J22" s="159">
        <v>30152497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30152497</v>
      </c>
      <c r="X22" s="159">
        <v>13121465</v>
      </c>
      <c r="Y22" s="159">
        <v>17031032</v>
      </c>
      <c r="Z22" s="141">
        <v>129.8</v>
      </c>
      <c r="AA22" s="225">
        <v>386039799</v>
      </c>
    </row>
    <row r="23" spans="1:27" ht="12.75">
      <c r="A23" s="138" t="s">
        <v>92</v>
      </c>
      <c r="B23" s="136"/>
      <c r="C23" s="155">
        <v>27086582</v>
      </c>
      <c r="D23" s="155"/>
      <c r="E23" s="156">
        <v>78453700</v>
      </c>
      <c r="F23" s="60">
        <v>115825086</v>
      </c>
      <c r="G23" s="60"/>
      <c r="H23" s="60">
        <v>263972</v>
      </c>
      <c r="I23" s="60">
        <v>81108</v>
      </c>
      <c r="J23" s="60">
        <v>345080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345080</v>
      </c>
      <c r="X23" s="60">
        <v>1040330</v>
      </c>
      <c r="Y23" s="60">
        <v>-695250</v>
      </c>
      <c r="Z23" s="140">
        <v>-66.83</v>
      </c>
      <c r="AA23" s="62">
        <v>115825086</v>
      </c>
    </row>
    <row r="24" spans="1:27" ht="12.75">
      <c r="A24" s="135" t="s">
        <v>93</v>
      </c>
      <c r="B24" s="142"/>
      <c r="C24" s="153"/>
      <c r="D24" s="153"/>
      <c r="E24" s="154">
        <v>18000000</v>
      </c>
      <c r="F24" s="100">
        <v>18312022</v>
      </c>
      <c r="G24" s="100">
        <v>214785</v>
      </c>
      <c r="H24" s="100">
        <v>117544</v>
      </c>
      <c r="I24" s="100">
        <v>8567915</v>
      </c>
      <c r="J24" s="100">
        <v>8900244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8900244</v>
      </c>
      <c r="X24" s="100">
        <v>137276</v>
      </c>
      <c r="Y24" s="100">
        <v>8762968</v>
      </c>
      <c r="Z24" s="137">
        <v>6383.47</v>
      </c>
      <c r="AA24" s="102">
        <v>18312022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1166128312</v>
      </c>
      <c r="D25" s="217">
        <f>+D5+D9+D15+D19+D24</f>
        <v>0</v>
      </c>
      <c r="E25" s="230">
        <f t="shared" si="4"/>
        <v>1558133958</v>
      </c>
      <c r="F25" s="219">
        <f t="shared" si="4"/>
        <v>1693154723</v>
      </c>
      <c r="G25" s="219">
        <f t="shared" si="4"/>
        <v>1611266</v>
      </c>
      <c r="H25" s="219">
        <f t="shared" si="4"/>
        <v>39205334</v>
      </c>
      <c r="I25" s="219">
        <f t="shared" si="4"/>
        <v>86333125</v>
      </c>
      <c r="J25" s="219">
        <f t="shared" si="4"/>
        <v>127149725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127149725</v>
      </c>
      <c r="X25" s="219">
        <f t="shared" si="4"/>
        <v>72781568</v>
      </c>
      <c r="Y25" s="219">
        <f t="shared" si="4"/>
        <v>54368157</v>
      </c>
      <c r="Z25" s="231">
        <f>+IF(X25&lt;&gt;0,+(Y25/X25)*100,0)</f>
        <v>74.70044750890776</v>
      </c>
      <c r="AA25" s="232">
        <f>+AA5+AA9+AA15+AA19+AA24</f>
        <v>1693154723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670310770</v>
      </c>
      <c r="D28" s="155"/>
      <c r="E28" s="156">
        <v>741969030</v>
      </c>
      <c r="F28" s="60">
        <v>741969030</v>
      </c>
      <c r="G28" s="60">
        <v>3825</v>
      </c>
      <c r="H28" s="60">
        <v>30611498</v>
      </c>
      <c r="I28" s="60">
        <v>37525877</v>
      </c>
      <c r="J28" s="60">
        <v>68141200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68141200</v>
      </c>
      <c r="X28" s="60"/>
      <c r="Y28" s="60">
        <v>68141200</v>
      </c>
      <c r="Z28" s="140"/>
      <c r="AA28" s="155">
        <v>741969030</v>
      </c>
    </row>
    <row r="29" spans="1:27" ht="12.75">
      <c r="A29" s="234" t="s">
        <v>134</v>
      </c>
      <c r="B29" s="136"/>
      <c r="C29" s="155"/>
      <c r="D29" s="155"/>
      <c r="E29" s="156">
        <v>106300000</v>
      </c>
      <c r="F29" s="60">
        <v>120404557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>
        <v>120404557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670310770</v>
      </c>
      <c r="D32" s="210">
        <f>SUM(D28:D31)</f>
        <v>0</v>
      </c>
      <c r="E32" s="211">
        <f t="shared" si="5"/>
        <v>848269030</v>
      </c>
      <c r="F32" s="77">
        <f t="shared" si="5"/>
        <v>862373587</v>
      </c>
      <c r="G32" s="77">
        <f t="shared" si="5"/>
        <v>3825</v>
      </c>
      <c r="H32" s="77">
        <f t="shared" si="5"/>
        <v>30611498</v>
      </c>
      <c r="I32" s="77">
        <f t="shared" si="5"/>
        <v>37525877</v>
      </c>
      <c r="J32" s="77">
        <f t="shared" si="5"/>
        <v>68141200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68141200</v>
      </c>
      <c r="X32" s="77">
        <f t="shared" si="5"/>
        <v>0</v>
      </c>
      <c r="Y32" s="77">
        <f t="shared" si="5"/>
        <v>68141200</v>
      </c>
      <c r="Z32" s="212">
        <f>+IF(X32&lt;&gt;0,+(Y32/X32)*100,0)</f>
        <v>0</v>
      </c>
      <c r="AA32" s="79">
        <f>SUM(AA28:AA31)</f>
        <v>862373587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>
        <v>69581825</v>
      </c>
      <c r="F34" s="60">
        <v>69581825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>
        <v>69581825</v>
      </c>
    </row>
    <row r="35" spans="1:27" ht="12.75">
      <c r="A35" s="237" t="s">
        <v>53</v>
      </c>
      <c r="B35" s="136"/>
      <c r="C35" s="155">
        <v>495817542</v>
      </c>
      <c r="D35" s="155"/>
      <c r="E35" s="156">
        <v>640283103</v>
      </c>
      <c r="F35" s="60">
        <v>761199311</v>
      </c>
      <c r="G35" s="60">
        <v>1607441</v>
      </c>
      <c r="H35" s="60">
        <v>8593836</v>
      </c>
      <c r="I35" s="60">
        <v>48807248</v>
      </c>
      <c r="J35" s="60">
        <v>59008525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59008525</v>
      </c>
      <c r="X35" s="60"/>
      <c r="Y35" s="60">
        <v>59008525</v>
      </c>
      <c r="Z35" s="140"/>
      <c r="AA35" s="62">
        <v>761199311</v>
      </c>
    </row>
    <row r="36" spans="1:27" ht="12.75">
      <c r="A36" s="238" t="s">
        <v>139</v>
      </c>
      <c r="B36" s="149"/>
      <c r="C36" s="222">
        <f aca="true" t="shared" si="6" ref="C36:Y36">SUM(C32:C35)</f>
        <v>1166128312</v>
      </c>
      <c r="D36" s="222">
        <f>SUM(D32:D35)</f>
        <v>0</v>
      </c>
      <c r="E36" s="218">
        <f t="shared" si="6"/>
        <v>1558133958</v>
      </c>
      <c r="F36" s="220">
        <f t="shared" si="6"/>
        <v>1693154723</v>
      </c>
      <c r="G36" s="220">
        <f t="shared" si="6"/>
        <v>1611266</v>
      </c>
      <c r="H36" s="220">
        <f t="shared" si="6"/>
        <v>39205334</v>
      </c>
      <c r="I36" s="220">
        <f t="shared" si="6"/>
        <v>86333125</v>
      </c>
      <c r="J36" s="220">
        <f t="shared" si="6"/>
        <v>127149725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127149725</v>
      </c>
      <c r="X36" s="220">
        <f t="shared" si="6"/>
        <v>0</v>
      </c>
      <c r="Y36" s="220">
        <f t="shared" si="6"/>
        <v>127149725</v>
      </c>
      <c r="Z36" s="221">
        <f>+IF(X36&lt;&gt;0,+(Y36/X36)*100,0)</f>
        <v>0</v>
      </c>
      <c r="AA36" s="239">
        <f>SUM(AA32:AA35)</f>
        <v>1693154723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222736132</v>
      </c>
      <c r="D6" s="155"/>
      <c r="E6" s="59">
        <v>80644000</v>
      </c>
      <c r="F6" s="60">
        <v>80643860</v>
      </c>
      <c r="G6" s="60">
        <v>72656865</v>
      </c>
      <c r="H6" s="60">
        <v>47134747</v>
      </c>
      <c r="I6" s="60">
        <v>23515314</v>
      </c>
      <c r="J6" s="60">
        <v>23515314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23515314</v>
      </c>
      <c r="X6" s="60">
        <v>20160965</v>
      </c>
      <c r="Y6" s="60">
        <v>3354349</v>
      </c>
      <c r="Z6" s="140">
        <v>16.64</v>
      </c>
      <c r="AA6" s="62">
        <v>80643860</v>
      </c>
    </row>
    <row r="7" spans="1:27" ht="12.75">
      <c r="A7" s="249" t="s">
        <v>144</v>
      </c>
      <c r="B7" s="182"/>
      <c r="C7" s="155">
        <v>2151164102</v>
      </c>
      <c r="D7" s="155"/>
      <c r="E7" s="59">
        <v>2410241754</v>
      </c>
      <c r="F7" s="60">
        <v>2410241754</v>
      </c>
      <c r="G7" s="60">
        <v>2452554535</v>
      </c>
      <c r="H7" s="60">
        <v>2439742792</v>
      </c>
      <c r="I7" s="60">
        <v>2303223415</v>
      </c>
      <c r="J7" s="60">
        <v>2303223415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2303223415</v>
      </c>
      <c r="X7" s="60">
        <v>602560439</v>
      </c>
      <c r="Y7" s="60">
        <v>1700662976</v>
      </c>
      <c r="Z7" s="140">
        <v>282.24</v>
      </c>
      <c r="AA7" s="62">
        <v>2410241754</v>
      </c>
    </row>
    <row r="8" spans="1:27" ht="12.75">
      <c r="A8" s="249" t="s">
        <v>145</v>
      </c>
      <c r="B8" s="182"/>
      <c r="C8" s="155">
        <v>364776628</v>
      </c>
      <c r="D8" s="155"/>
      <c r="E8" s="59">
        <v>820635176</v>
      </c>
      <c r="F8" s="60">
        <v>820635176</v>
      </c>
      <c r="G8" s="60">
        <v>775124864</v>
      </c>
      <c r="H8" s="60">
        <v>606306929</v>
      </c>
      <c r="I8" s="60">
        <v>606246596</v>
      </c>
      <c r="J8" s="60">
        <v>606246596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606246596</v>
      </c>
      <c r="X8" s="60">
        <v>205158794</v>
      </c>
      <c r="Y8" s="60">
        <v>401087802</v>
      </c>
      <c r="Z8" s="140">
        <v>195.5</v>
      </c>
      <c r="AA8" s="62">
        <v>820635176</v>
      </c>
    </row>
    <row r="9" spans="1:27" ht="12.75">
      <c r="A9" s="249" t="s">
        <v>146</v>
      </c>
      <c r="B9" s="182"/>
      <c r="C9" s="155">
        <v>794785775</v>
      </c>
      <c r="D9" s="155"/>
      <c r="E9" s="59">
        <v>108064374</v>
      </c>
      <c r="F9" s="60">
        <v>108063916</v>
      </c>
      <c r="G9" s="60">
        <v>742164865</v>
      </c>
      <c r="H9" s="60">
        <v>620820860</v>
      </c>
      <c r="I9" s="60">
        <v>643454411</v>
      </c>
      <c r="J9" s="60">
        <v>643454411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643454411</v>
      </c>
      <c r="X9" s="60">
        <v>27015979</v>
      </c>
      <c r="Y9" s="60">
        <v>616438432</v>
      </c>
      <c r="Z9" s="140">
        <v>2281.75</v>
      </c>
      <c r="AA9" s="62">
        <v>108063916</v>
      </c>
    </row>
    <row r="10" spans="1:27" ht="12.75">
      <c r="A10" s="249" t="s">
        <v>147</v>
      </c>
      <c r="B10" s="182"/>
      <c r="C10" s="155"/>
      <c r="D10" s="155"/>
      <c r="E10" s="59">
        <v>15400</v>
      </c>
      <c r="F10" s="60">
        <v>15400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3850</v>
      </c>
      <c r="Y10" s="159">
        <v>-3850</v>
      </c>
      <c r="Z10" s="141">
        <v>-100</v>
      </c>
      <c r="AA10" s="225">
        <v>15400</v>
      </c>
    </row>
    <row r="11" spans="1:27" ht="12.75">
      <c r="A11" s="249" t="s">
        <v>148</v>
      </c>
      <c r="B11" s="182"/>
      <c r="C11" s="155">
        <v>36030237</v>
      </c>
      <c r="D11" s="155"/>
      <c r="E11" s="59">
        <v>106480000</v>
      </c>
      <c r="F11" s="60">
        <v>106480000</v>
      </c>
      <c r="G11" s="60">
        <v>35530969</v>
      </c>
      <c r="H11" s="60">
        <v>37959631</v>
      </c>
      <c r="I11" s="60">
        <v>39816531</v>
      </c>
      <c r="J11" s="60">
        <v>39816531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39816531</v>
      </c>
      <c r="X11" s="60">
        <v>26620000</v>
      </c>
      <c r="Y11" s="60">
        <v>13196531</v>
      </c>
      <c r="Z11" s="140">
        <v>49.57</v>
      </c>
      <c r="AA11" s="62">
        <v>106480000</v>
      </c>
    </row>
    <row r="12" spans="1:27" ht="12.75">
      <c r="A12" s="250" t="s">
        <v>56</v>
      </c>
      <c r="B12" s="251"/>
      <c r="C12" s="168">
        <f aca="true" t="shared" si="0" ref="C12:Y12">SUM(C6:C11)</f>
        <v>3569492874</v>
      </c>
      <c r="D12" s="168">
        <f>SUM(D6:D11)</f>
        <v>0</v>
      </c>
      <c r="E12" s="72">
        <f t="shared" si="0"/>
        <v>3526080704</v>
      </c>
      <c r="F12" s="73">
        <f t="shared" si="0"/>
        <v>3526080106</v>
      </c>
      <c r="G12" s="73">
        <f t="shared" si="0"/>
        <v>4078032098</v>
      </c>
      <c r="H12" s="73">
        <f t="shared" si="0"/>
        <v>3751964959</v>
      </c>
      <c r="I12" s="73">
        <f t="shared" si="0"/>
        <v>3616256267</v>
      </c>
      <c r="J12" s="73">
        <f t="shared" si="0"/>
        <v>3616256267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3616256267</v>
      </c>
      <c r="X12" s="73">
        <f t="shared" si="0"/>
        <v>881520027</v>
      </c>
      <c r="Y12" s="73">
        <f t="shared" si="0"/>
        <v>2734736240</v>
      </c>
      <c r="Z12" s="170">
        <f>+IF(X12&lt;&gt;0,+(Y12/X12)*100,0)</f>
        <v>310.22962113599266</v>
      </c>
      <c r="AA12" s="74">
        <f>SUM(AA6:AA11)</f>
        <v>3526080106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>
        <v>66000</v>
      </c>
      <c r="F15" s="60">
        <v>66000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16500</v>
      </c>
      <c r="Y15" s="60">
        <v>-16500</v>
      </c>
      <c r="Z15" s="140">
        <v>-100</v>
      </c>
      <c r="AA15" s="62">
        <v>66000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342030031</v>
      </c>
      <c r="D17" s="155"/>
      <c r="E17" s="59">
        <v>485540000</v>
      </c>
      <c r="F17" s="60">
        <v>485540000</v>
      </c>
      <c r="G17" s="60">
        <v>328302102</v>
      </c>
      <c r="H17" s="60">
        <v>342030031</v>
      </c>
      <c r="I17" s="60">
        <v>342030031</v>
      </c>
      <c r="J17" s="60">
        <v>342030031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342030031</v>
      </c>
      <c r="X17" s="60">
        <v>121385000</v>
      </c>
      <c r="Y17" s="60">
        <v>220645031</v>
      </c>
      <c r="Z17" s="140">
        <v>181.77</v>
      </c>
      <c r="AA17" s="62">
        <v>485540000</v>
      </c>
    </row>
    <row r="18" spans="1:27" ht="12.75">
      <c r="A18" s="249" t="s">
        <v>153</v>
      </c>
      <c r="B18" s="182"/>
      <c r="C18" s="155">
        <v>112291660</v>
      </c>
      <c r="D18" s="155"/>
      <c r="E18" s="59">
        <v>90099125</v>
      </c>
      <c r="F18" s="60">
        <v>90099124</v>
      </c>
      <c r="G18" s="60">
        <v>81908295</v>
      </c>
      <c r="H18" s="60">
        <v>112291660</v>
      </c>
      <c r="I18" s="60">
        <v>112291660</v>
      </c>
      <c r="J18" s="60">
        <v>112291660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112291660</v>
      </c>
      <c r="X18" s="60">
        <v>22524781</v>
      </c>
      <c r="Y18" s="60">
        <v>89766879</v>
      </c>
      <c r="Z18" s="140">
        <v>398.52</v>
      </c>
      <c r="AA18" s="62">
        <v>90099124</v>
      </c>
    </row>
    <row r="19" spans="1:27" ht="12.75">
      <c r="A19" s="249" t="s">
        <v>154</v>
      </c>
      <c r="B19" s="182"/>
      <c r="C19" s="155">
        <v>12896798204</v>
      </c>
      <c r="D19" s="155"/>
      <c r="E19" s="59">
        <v>13447559517</v>
      </c>
      <c r="F19" s="60">
        <v>13555576267</v>
      </c>
      <c r="G19" s="60">
        <v>12478682707</v>
      </c>
      <c r="H19" s="60">
        <v>12813762535</v>
      </c>
      <c r="I19" s="60">
        <v>12826922203</v>
      </c>
      <c r="J19" s="60">
        <v>12826922203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12826922203</v>
      </c>
      <c r="X19" s="60">
        <v>3388894067</v>
      </c>
      <c r="Y19" s="60">
        <v>9438028136</v>
      </c>
      <c r="Z19" s="140">
        <v>278.5</v>
      </c>
      <c r="AA19" s="62">
        <v>13555576267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85947744</v>
      </c>
      <c r="D22" s="155"/>
      <c r="E22" s="59">
        <v>25080000</v>
      </c>
      <c r="F22" s="60">
        <v>25080000</v>
      </c>
      <c r="G22" s="60">
        <v>92178196</v>
      </c>
      <c r="H22" s="60">
        <v>85947744</v>
      </c>
      <c r="I22" s="60">
        <v>85947744</v>
      </c>
      <c r="J22" s="60">
        <v>85947744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85947744</v>
      </c>
      <c r="X22" s="60">
        <v>6270000</v>
      </c>
      <c r="Y22" s="60">
        <v>79677744</v>
      </c>
      <c r="Z22" s="140">
        <v>1270.78</v>
      </c>
      <c r="AA22" s="62">
        <v>25080000</v>
      </c>
    </row>
    <row r="23" spans="1:27" ht="12.75">
      <c r="A23" s="249" t="s">
        <v>158</v>
      </c>
      <c r="B23" s="182"/>
      <c r="C23" s="155">
        <v>69017614</v>
      </c>
      <c r="D23" s="155"/>
      <c r="E23" s="59">
        <v>82676000</v>
      </c>
      <c r="F23" s="60">
        <v>82676000</v>
      </c>
      <c r="G23" s="159"/>
      <c r="H23" s="159">
        <v>69017614</v>
      </c>
      <c r="I23" s="159">
        <v>69017614</v>
      </c>
      <c r="J23" s="60">
        <v>69017614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69017614</v>
      </c>
      <c r="X23" s="60">
        <v>20669000</v>
      </c>
      <c r="Y23" s="159">
        <v>48348614</v>
      </c>
      <c r="Z23" s="141">
        <v>233.92</v>
      </c>
      <c r="AA23" s="225">
        <v>82676000</v>
      </c>
    </row>
    <row r="24" spans="1:27" ht="12.75">
      <c r="A24" s="250" t="s">
        <v>57</v>
      </c>
      <c r="B24" s="253"/>
      <c r="C24" s="168">
        <f aca="true" t="shared" si="1" ref="C24:Y24">SUM(C15:C23)</f>
        <v>13506085253</v>
      </c>
      <c r="D24" s="168">
        <f>SUM(D15:D23)</f>
        <v>0</v>
      </c>
      <c r="E24" s="76">
        <f t="shared" si="1"/>
        <v>14131020642</v>
      </c>
      <c r="F24" s="77">
        <f t="shared" si="1"/>
        <v>14239037391</v>
      </c>
      <c r="G24" s="77">
        <f t="shared" si="1"/>
        <v>12981071300</v>
      </c>
      <c r="H24" s="77">
        <f t="shared" si="1"/>
        <v>13423049584</v>
      </c>
      <c r="I24" s="77">
        <f t="shared" si="1"/>
        <v>13436209252</v>
      </c>
      <c r="J24" s="77">
        <f t="shared" si="1"/>
        <v>13436209252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13436209252</v>
      </c>
      <c r="X24" s="77">
        <f t="shared" si="1"/>
        <v>3559759348</v>
      </c>
      <c r="Y24" s="77">
        <f t="shared" si="1"/>
        <v>9876449904</v>
      </c>
      <c r="Z24" s="212">
        <f>+IF(X24&lt;&gt;0,+(Y24/X24)*100,0)</f>
        <v>277.4471232036779</v>
      </c>
      <c r="AA24" s="79">
        <f>SUM(AA15:AA23)</f>
        <v>14239037391</v>
      </c>
    </row>
    <row r="25" spans="1:27" ht="12.75">
      <c r="A25" s="250" t="s">
        <v>159</v>
      </c>
      <c r="B25" s="251"/>
      <c r="C25" s="168">
        <f aca="true" t="shared" si="2" ref="C25:Y25">+C12+C24</f>
        <v>17075578127</v>
      </c>
      <c r="D25" s="168">
        <f>+D12+D24</f>
        <v>0</v>
      </c>
      <c r="E25" s="72">
        <f t="shared" si="2"/>
        <v>17657101346</v>
      </c>
      <c r="F25" s="73">
        <f t="shared" si="2"/>
        <v>17765117497</v>
      </c>
      <c r="G25" s="73">
        <f t="shared" si="2"/>
        <v>17059103398</v>
      </c>
      <c r="H25" s="73">
        <f t="shared" si="2"/>
        <v>17175014543</v>
      </c>
      <c r="I25" s="73">
        <f t="shared" si="2"/>
        <v>17052465519</v>
      </c>
      <c r="J25" s="73">
        <f t="shared" si="2"/>
        <v>17052465519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17052465519</v>
      </c>
      <c r="X25" s="73">
        <f t="shared" si="2"/>
        <v>4441279375</v>
      </c>
      <c r="Y25" s="73">
        <f t="shared" si="2"/>
        <v>12611186144</v>
      </c>
      <c r="Z25" s="170">
        <f>+IF(X25&lt;&gt;0,+(Y25/X25)*100,0)</f>
        <v>283.953903350203</v>
      </c>
      <c r="AA25" s="74">
        <f>+AA12+AA24</f>
        <v>17765117497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50709031</v>
      </c>
      <c r="D30" s="155"/>
      <c r="E30" s="59">
        <v>51825000</v>
      </c>
      <c r="F30" s="60">
        <v>51825000</v>
      </c>
      <c r="G30" s="60">
        <v>46097194</v>
      </c>
      <c r="H30" s="60">
        <v>50709031</v>
      </c>
      <c r="I30" s="60">
        <v>50709031</v>
      </c>
      <c r="J30" s="60">
        <v>50709031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50709031</v>
      </c>
      <c r="X30" s="60">
        <v>12956250</v>
      </c>
      <c r="Y30" s="60">
        <v>37752781</v>
      </c>
      <c r="Z30" s="140">
        <v>291.39</v>
      </c>
      <c r="AA30" s="62">
        <v>51825000</v>
      </c>
    </row>
    <row r="31" spans="1:27" ht="12.75">
      <c r="A31" s="249" t="s">
        <v>163</v>
      </c>
      <c r="B31" s="182"/>
      <c r="C31" s="155">
        <v>53708071</v>
      </c>
      <c r="D31" s="155"/>
      <c r="E31" s="59">
        <v>59455000</v>
      </c>
      <c r="F31" s="60">
        <v>59455000</v>
      </c>
      <c r="G31" s="60">
        <v>53708071</v>
      </c>
      <c r="H31" s="60">
        <v>53708071</v>
      </c>
      <c r="I31" s="60">
        <v>53708071</v>
      </c>
      <c r="J31" s="60">
        <v>53708071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53708071</v>
      </c>
      <c r="X31" s="60">
        <v>14863750</v>
      </c>
      <c r="Y31" s="60">
        <v>38844321</v>
      </c>
      <c r="Z31" s="140">
        <v>261.34</v>
      </c>
      <c r="AA31" s="62">
        <v>59455000</v>
      </c>
    </row>
    <row r="32" spans="1:27" ht="12.75">
      <c r="A32" s="249" t="s">
        <v>164</v>
      </c>
      <c r="B32" s="182"/>
      <c r="C32" s="155">
        <v>1143254023</v>
      </c>
      <c r="D32" s="155"/>
      <c r="E32" s="59">
        <v>852917409</v>
      </c>
      <c r="F32" s="60">
        <v>852917409</v>
      </c>
      <c r="G32" s="60">
        <v>939720042</v>
      </c>
      <c r="H32" s="60">
        <v>834980568</v>
      </c>
      <c r="I32" s="60">
        <v>911422050</v>
      </c>
      <c r="J32" s="60">
        <v>911422050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911422050</v>
      </c>
      <c r="X32" s="60">
        <v>213229352</v>
      </c>
      <c r="Y32" s="60">
        <v>698192698</v>
      </c>
      <c r="Z32" s="140">
        <v>327.44</v>
      </c>
      <c r="AA32" s="62">
        <v>852917409</v>
      </c>
    </row>
    <row r="33" spans="1:27" ht="12.75">
      <c r="A33" s="249" t="s">
        <v>165</v>
      </c>
      <c r="B33" s="182"/>
      <c r="C33" s="155">
        <v>191829712</v>
      </c>
      <c r="D33" s="155"/>
      <c r="E33" s="59">
        <v>166958000</v>
      </c>
      <c r="F33" s="60">
        <v>166958000</v>
      </c>
      <c r="G33" s="60">
        <v>166234394</v>
      </c>
      <c r="H33" s="60">
        <v>174862785</v>
      </c>
      <c r="I33" s="60">
        <v>191829712</v>
      </c>
      <c r="J33" s="60">
        <v>191829712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191829712</v>
      </c>
      <c r="X33" s="60">
        <v>41739500</v>
      </c>
      <c r="Y33" s="60">
        <v>150090212</v>
      </c>
      <c r="Z33" s="140">
        <v>359.59</v>
      </c>
      <c r="AA33" s="62">
        <v>166958000</v>
      </c>
    </row>
    <row r="34" spans="1:27" ht="12.75">
      <c r="A34" s="250" t="s">
        <v>58</v>
      </c>
      <c r="B34" s="251"/>
      <c r="C34" s="168">
        <f aca="true" t="shared" si="3" ref="C34:Y34">SUM(C29:C33)</f>
        <v>1439500837</v>
      </c>
      <c r="D34" s="168">
        <f>SUM(D29:D33)</f>
        <v>0</v>
      </c>
      <c r="E34" s="72">
        <f t="shared" si="3"/>
        <v>1131155409</v>
      </c>
      <c r="F34" s="73">
        <f t="shared" si="3"/>
        <v>1131155409</v>
      </c>
      <c r="G34" s="73">
        <f t="shared" si="3"/>
        <v>1205759701</v>
      </c>
      <c r="H34" s="73">
        <f t="shared" si="3"/>
        <v>1114260455</v>
      </c>
      <c r="I34" s="73">
        <f t="shared" si="3"/>
        <v>1207668864</v>
      </c>
      <c r="J34" s="73">
        <f t="shared" si="3"/>
        <v>1207668864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1207668864</v>
      </c>
      <c r="X34" s="73">
        <f t="shared" si="3"/>
        <v>282788852</v>
      </c>
      <c r="Y34" s="73">
        <f t="shared" si="3"/>
        <v>924880012</v>
      </c>
      <c r="Z34" s="170">
        <f>+IF(X34&lt;&gt;0,+(Y34/X34)*100,0)</f>
        <v>327.0567440897564</v>
      </c>
      <c r="AA34" s="74">
        <f>SUM(AA29:AA33)</f>
        <v>1131155409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445767675</v>
      </c>
      <c r="D37" s="155"/>
      <c r="E37" s="59">
        <v>518174636</v>
      </c>
      <c r="F37" s="60">
        <v>518174636</v>
      </c>
      <c r="G37" s="60">
        <v>451310729</v>
      </c>
      <c r="H37" s="60">
        <v>445767675</v>
      </c>
      <c r="I37" s="60">
        <v>445767675</v>
      </c>
      <c r="J37" s="60">
        <v>445767675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445767675</v>
      </c>
      <c r="X37" s="60">
        <v>129543659</v>
      </c>
      <c r="Y37" s="60">
        <v>316224016</v>
      </c>
      <c r="Z37" s="140">
        <v>244.11</v>
      </c>
      <c r="AA37" s="62">
        <v>518174636</v>
      </c>
    </row>
    <row r="38" spans="1:27" ht="12.75">
      <c r="A38" s="249" t="s">
        <v>165</v>
      </c>
      <c r="B38" s="182"/>
      <c r="C38" s="155">
        <v>498371669</v>
      </c>
      <c r="D38" s="155"/>
      <c r="E38" s="59">
        <v>659099000</v>
      </c>
      <c r="F38" s="60">
        <v>659099000</v>
      </c>
      <c r="G38" s="60">
        <v>515549164</v>
      </c>
      <c r="H38" s="60">
        <v>515338597</v>
      </c>
      <c r="I38" s="60">
        <v>498371669</v>
      </c>
      <c r="J38" s="60">
        <v>498371669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498371669</v>
      </c>
      <c r="X38" s="60">
        <v>164774750</v>
      </c>
      <c r="Y38" s="60">
        <v>333596919</v>
      </c>
      <c r="Z38" s="140">
        <v>202.46</v>
      </c>
      <c r="AA38" s="62">
        <v>659099000</v>
      </c>
    </row>
    <row r="39" spans="1:27" ht="12.75">
      <c r="A39" s="250" t="s">
        <v>59</v>
      </c>
      <c r="B39" s="253"/>
      <c r="C39" s="168">
        <f aca="true" t="shared" si="4" ref="C39:Y39">SUM(C37:C38)</f>
        <v>944139344</v>
      </c>
      <c r="D39" s="168">
        <f>SUM(D37:D38)</f>
        <v>0</v>
      </c>
      <c r="E39" s="76">
        <f t="shared" si="4"/>
        <v>1177273636</v>
      </c>
      <c r="F39" s="77">
        <f t="shared" si="4"/>
        <v>1177273636</v>
      </c>
      <c r="G39" s="77">
        <f t="shared" si="4"/>
        <v>966859893</v>
      </c>
      <c r="H39" s="77">
        <f t="shared" si="4"/>
        <v>961106272</v>
      </c>
      <c r="I39" s="77">
        <f t="shared" si="4"/>
        <v>944139344</v>
      </c>
      <c r="J39" s="77">
        <f t="shared" si="4"/>
        <v>944139344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944139344</v>
      </c>
      <c r="X39" s="77">
        <f t="shared" si="4"/>
        <v>294318409</v>
      </c>
      <c r="Y39" s="77">
        <f t="shared" si="4"/>
        <v>649820935</v>
      </c>
      <c r="Z39" s="212">
        <f>+IF(X39&lt;&gt;0,+(Y39/X39)*100,0)</f>
        <v>220.78840980687687</v>
      </c>
      <c r="AA39" s="79">
        <f>SUM(AA37:AA38)</f>
        <v>1177273636</v>
      </c>
    </row>
    <row r="40" spans="1:27" ht="12.75">
      <c r="A40" s="250" t="s">
        <v>167</v>
      </c>
      <c r="B40" s="251"/>
      <c r="C40" s="168">
        <f aca="true" t="shared" si="5" ref="C40:Y40">+C34+C39</f>
        <v>2383640181</v>
      </c>
      <c r="D40" s="168">
        <f>+D34+D39</f>
        <v>0</v>
      </c>
      <c r="E40" s="72">
        <f t="shared" si="5"/>
        <v>2308429045</v>
      </c>
      <c r="F40" s="73">
        <f t="shared" si="5"/>
        <v>2308429045</v>
      </c>
      <c r="G40" s="73">
        <f t="shared" si="5"/>
        <v>2172619594</v>
      </c>
      <c r="H40" s="73">
        <f t="shared" si="5"/>
        <v>2075366727</v>
      </c>
      <c r="I40" s="73">
        <f t="shared" si="5"/>
        <v>2151808208</v>
      </c>
      <c r="J40" s="73">
        <f t="shared" si="5"/>
        <v>2151808208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2151808208</v>
      </c>
      <c r="X40" s="73">
        <f t="shared" si="5"/>
        <v>577107261</v>
      </c>
      <c r="Y40" s="73">
        <f t="shared" si="5"/>
        <v>1574700947</v>
      </c>
      <c r="Z40" s="170">
        <f>+IF(X40&lt;&gt;0,+(Y40/X40)*100,0)</f>
        <v>272.8610526007574</v>
      </c>
      <c r="AA40" s="74">
        <f>+AA34+AA39</f>
        <v>2308429045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14691937946</v>
      </c>
      <c r="D42" s="257">
        <f>+D25-D40</f>
        <v>0</v>
      </c>
      <c r="E42" s="258">
        <f t="shared" si="6"/>
        <v>15348672301</v>
      </c>
      <c r="F42" s="259">
        <f t="shared" si="6"/>
        <v>15456688452</v>
      </c>
      <c r="G42" s="259">
        <f t="shared" si="6"/>
        <v>14886483804</v>
      </c>
      <c r="H42" s="259">
        <f t="shared" si="6"/>
        <v>15099647816</v>
      </c>
      <c r="I42" s="259">
        <f t="shared" si="6"/>
        <v>14900657311</v>
      </c>
      <c r="J42" s="259">
        <f t="shared" si="6"/>
        <v>14900657311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14900657311</v>
      </c>
      <c r="X42" s="259">
        <f t="shared" si="6"/>
        <v>3864172114</v>
      </c>
      <c r="Y42" s="259">
        <f t="shared" si="6"/>
        <v>11036485197</v>
      </c>
      <c r="Z42" s="260">
        <f>+IF(X42&lt;&gt;0,+(Y42/X42)*100,0)</f>
        <v>285.61060096196326</v>
      </c>
      <c r="AA42" s="261">
        <f>+AA25-AA40</f>
        <v>15456688452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10071535069</v>
      </c>
      <c r="D45" s="155"/>
      <c r="E45" s="59">
        <v>12256811000</v>
      </c>
      <c r="F45" s="60">
        <v>12364827267</v>
      </c>
      <c r="G45" s="60">
        <v>10649820933</v>
      </c>
      <c r="H45" s="60">
        <v>10479244931</v>
      </c>
      <c r="I45" s="60">
        <v>10286716479</v>
      </c>
      <c r="J45" s="60">
        <v>10286716479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10286716479</v>
      </c>
      <c r="X45" s="60">
        <v>3091206817</v>
      </c>
      <c r="Y45" s="60">
        <v>7195509662</v>
      </c>
      <c r="Z45" s="139">
        <v>232.77</v>
      </c>
      <c r="AA45" s="62">
        <v>12364827267</v>
      </c>
    </row>
    <row r="46" spans="1:27" ht="12.75">
      <c r="A46" s="249" t="s">
        <v>171</v>
      </c>
      <c r="B46" s="182"/>
      <c r="C46" s="155">
        <v>4620402877</v>
      </c>
      <c r="D46" s="155"/>
      <c r="E46" s="59">
        <v>3091861300</v>
      </c>
      <c r="F46" s="60">
        <v>3091861300</v>
      </c>
      <c r="G46" s="60">
        <v>4236662872</v>
      </c>
      <c r="H46" s="60">
        <v>4620402886</v>
      </c>
      <c r="I46" s="60">
        <v>4613940840</v>
      </c>
      <c r="J46" s="60">
        <v>4613940840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4613940840</v>
      </c>
      <c r="X46" s="60">
        <v>772965325</v>
      </c>
      <c r="Y46" s="60">
        <v>3840975515</v>
      </c>
      <c r="Z46" s="139">
        <v>496.91</v>
      </c>
      <c r="AA46" s="62">
        <v>3091861300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14691937946</v>
      </c>
      <c r="D48" s="217">
        <f>SUM(D45:D47)</f>
        <v>0</v>
      </c>
      <c r="E48" s="264">
        <f t="shared" si="7"/>
        <v>15348672300</v>
      </c>
      <c r="F48" s="219">
        <f t="shared" si="7"/>
        <v>15456688567</v>
      </c>
      <c r="G48" s="219">
        <f t="shared" si="7"/>
        <v>14886483805</v>
      </c>
      <c r="H48" s="219">
        <f t="shared" si="7"/>
        <v>15099647817</v>
      </c>
      <c r="I48" s="219">
        <f t="shared" si="7"/>
        <v>14900657319</v>
      </c>
      <c r="J48" s="219">
        <f t="shared" si="7"/>
        <v>14900657319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14900657319</v>
      </c>
      <c r="X48" s="219">
        <f t="shared" si="7"/>
        <v>3864172142</v>
      </c>
      <c r="Y48" s="219">
        <f t="shared" si="7"/>
        <v>11036485177</v>
      </c>
      <c r="Z48" s="265">
        <f>+IF(X48&lt;&gt;0,+(Y48/X48)*100,0)</f>
        <v>285.6105983748381</v>
      </c>
      <c r="AA48" s="232">
        <f>SUM(AA45:AA47)</f>
        <v>15456688567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865234826</v>
      </c>
      <c r="D6" s="155"/>
      <c r="E6" s="59">
        <v>1038701099</v>
      </c>
      <c r="F6" s="60">
        <v>1038701099</v>
      </c>
      <c r="G6" s="60">
        <v>158500146</v>
      </c>
      <c r="H6" s="60">
        <v>72614738</v>
      </c>
      <c r="I6" s="60">
        <v>71445020</v>
      </c>
      <c r="J6" s="60">
        <v>302559904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302559904</v>
      </c>
      <c r="X6" s="60">
        <v>193293594</v>
      </c>
      <c r="Y6" s="60">
        <v>109266310</v>
      </c>
      <c r="Z6" s="140">
        <v>56.53</v>
      </c>
      <c r="AA6" s="62">
        <v>1038701099</v>
      </c>
    </row>
    <row r="7" spans="1:27" ht="12.75">
      <c r="A7" s="249" t="s">
        <v>32</v>
      </c>
      <c r="B7" s="182"/>
      <c r="C7" s="155">
        <v>2749647841</v>
      </c>
      <c r="D7" s="155"/>
      <c r="E7" s="59">
        <v>2708964285</v>
      </c>
      <c r="F7" s="60">
        <v>2708964285</v>
      </c>
      <c r="G7" s="60">
        <v>230457169</v>
      </c>
      <c r="H7" s="60">
        <v>136604020</v>
      </c>
      <c r="I7" s="60">
        <v>247145057</v>
      </c>
      <c r="J7" s="60">
        <v>614206246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614206246</v>
      </c>
      <c r="X7" s="60">
        <v>509006311</v>
      </c>
      <c r="Y7" s="60">
        <v>105199935</v>
      </c>
      <c r="Z7" s="140">
        <v>20.67</v>
      </c>
      <c r="AA7" s="62">
        <v>2708964285</v>
      </c>
    </row>
    <row r="8" spans="1:27" ht="12.75">
      <c r="A8" s="249" t="s">
        <v>178</v>
      </c>
      <c r="B8" s="182"/>
      <c r="C8" s="155">
        <v>64339184</v>
      </c>
      <c r="D8" s="155"/>
      <c r="E8" s="59">
        <v>330373702</v>
      </c>
      <c r="F8" s="60">
        <v>330373702</v>
      </c>
      <c r="G8" s="60">
        <v>23065226</v>
      </c>
      <c r="H8" s="60">
        <v>20003526</v>
      </c>
      <c r="I8" s="60">
        <v>23623313</v>
      </c>
      <c r="J8" s="60">
        <v>66692065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66692065</v>
      </c>
      <c r="X8" s="60">
        <v>55140706</v>
      </c>
      <c r="Y8" s="60">
        <v>11551359</v>
      </c>
      <c r="Z8" s="140">
        <v>20.95</v>
      </c>
      <c r="AA8" s="62">
        <v>330373702</v>
      </c>
    </row>
    <row r="9" spans="1:27" ht="12.75">
      <c r="A9" s="249" t="s">
        <v>179</v>
      </c>
      <c r="B9" s="182"/>
      <c r="C9" s="155">
        <v>963670275</v>
      </c>
      <c r="D9" s="155"/>
      <c r="E9" s="59">
        <v>1319728330</v>
      </c>
      <c r="F9" s="60">
        <v>1318097040</v>
      </c>
      <c r="G9" s="60">
        <v>282582000</v>
      </c>
      <c r="H9" s="60">
        <v>137531622</v>
      </c>
      <c r="I9" s="60">
        <v>15838153</v>
      </c>
      <c r="J9" s="60">
        <v>435951775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435951775</v>
      </c>
      <c r="X9" s="60">
        <v>260327406</v>
      </c>
      <c r="Y9" s="60">
        <v>175624369</v>
      </c>
      <c r="Z9" s="140">
        <v>67.46</v>
      </c>
      <c r="AA9" s="62">
        <v>1318097040</v>
      </c>
    </row>
    <row r="10" spans="1:27" ht="12.75">
      <c r="A10" s="249" t="s">
        <v>180</v>
      </c>
      <c r="B10" s="182"/>
      <c r="C10" s="155">
        <v>670393965</v>
      </c>
      <c r="D10" s="155"/>
      <c r="E10" s="59">
        <v>848269032</v>
      </c>
      <c r="F10" s="60">
        <v>848269032</v>
      </c>
      <c r="G10" s="60">
        <v>257450000</v>
      </c>
      <c r="H10" s="60"/>
      <c r="I10" s="60">
        <v>100000</v>
      </c>
      <c r="J10" s="60">
        <v>257550000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257550000</v>
      </c>
      <c r="X10" s="60">
        <v>212067258</v>
      </c>
      <c r="Y10" s="60">
        <v>45482742</v>
      </c>
      <c r="Z10" s="140">
        <v>21.45</v>
      </c>
      <c r="AA10" s="62">
        <v>848269032</v>
      </c>
    </row>
    <row r="11" spans="1:27" ht="12.75">
      <c r="A11" s="249" t="s">
        <v>181</v>
      </c>
      <c r="B11" s="182"/>
      <c r="C11" s="155">
        <v>187367781</v>
      </c>
      <c r="D11" s="155"/>
      <c r="E11" s="59">
        <v>178494606</v>
      </c>
      <c r="F11" s="60">
        <v>178494606</v>
      </c>
      <c r="G11" s="60">
        <v>14912522</v>
      </c>
      <c r="H11" s="60">
        <v>19761054</v>
      </c>
      <c r="I11" s="60">
        <v>18017949</v>
      </c>
      <c r="J11" s="60">
        <v>52691525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52691525</v>
      </c>
      <c r="X11" s="60">
        <v>45928714</v>
      </c>
      <c r="Y11" s="60">
        <v>6762811</v>
      </c>
      <c r="Z11" s="140">
        <v>14.72</v>
      </c>
      <c r="AA11" s="62">
        <v>178494606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-3835216962</v>
      </c>
      <c r="D14" s="155"/>
      <c r="E14" s="59">
        <v>-4430013071</v>
      </c>
      <c r="F14" s="60">
        <v>-4428381781</v>
      </c>
      <c r="G14" s="60">
        <v>-806085765</v>
      </c>
      <c r="H14" s="60">
        <v>-377130212</v>
      </c>
      <c r="I14" s="60">
        <v>-393141241</v>
      </c>
      <c r="J14" s="60">
        <v>-1576357218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-1576357218</v>
      </c>
      <c r="X14" s="60">
        <v>-976643924</v>
      </c>
      <c r="Y14" s="60">
        <v>-599713294</v>
      </c>
      <c r="Z14" s="140">
        <v>61.41</v>
      </c>
      <c r="AA14" s="62">
        <v>-4428381781</v>
      </c>
    </row>
    <row r="15" spans="1:27" ht="12.75">
      <c r="A15" s="249" t="s">
        <v>40</v>
      </c>
      <c r="B15" s="182"/>
      <c r="C15" s="155">
        <v>-54873363</v>
      </c>
      <c r="D15" s="155"/>
      <c r="E15" s="59">
        <v>-57112643</v>
      </c>
      <c r="F15" s="60">
        <v>-57112643</v>
      </c>
      <c r="G15" s="60">
        <v>-4071619</v>
      </c>
      <c r="H15" s="60">
        <v>-4071619</v>
      </c>
      <c r="I15" s="60">
        <v>-4071619</v>
      </c>
      <c r="J15" s="60">
        <v>-12214857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-12214857</v>
      </c>
      <c r="X15" s="60">
        <v>-16976286</v>
      </c>
      <c r="Y15" s="60">
        <v>4761429</v>
      </c>
      <c r="Z15" s="140">
        <v>-28.05</v>
      </c>
      <c r="AA15" s="62">
        <v>-57112643</v>
      </c>
    </row>
    <row r="16" spans="1:27" ht="12.75">
      <c r="A16" s="249" t="s">
        <v>42</v>
      </c>
      <c r="B16" s="182"/>
      <c r="C16" s="155">
        <v>-241686261</v>
      </c>
      <c r="D16" s="155"/>
      <c r="E16" s="59">
        <v>-288467765</v>
      </c>
      <c r="F16" s="60">
        <v>-288467765</v>
      </c>
      <c r="G16" s="60">
        <v>-3887246</v>
      </c>
      <c r="H16" s="60">
        <v>-4441658</v>
      </c>
      <c r="I16" s="60">
        <v>-41523666</v>
      </c>
      <c r="J16" s="60">
        <v>-49852570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-49852570</v>
      </c>
      <c r="X16" s="60">
        <v>-72116217</v>
      </c>
      <c r="Y16" s="60">
        <v>22263647</v>
      </c>
      <c r="Z16" s="140">
        <v>-30.87</v>
      </c>
      <c r="AA16" s="62">
        <v>-288467765</v>
      </c>
    </row>
    <row r="17" spans="1:27" ht="12.75">
      <c r="A17" s="250" t="s">
        <v>185</v>
      </c>
      <c r="B17" s="251"/>
      <c r="C17" s="168">
        <f aca="true" t="shared" si="0" ref="C17:Y17">SUM(C6:C16)</f>
        <v>1368877286</v>
      </c>
      <c r="D17" s="168">
        <f t="shared" si="0"/>
        <v>0</v>
      </c>
      <c r="E17" s="72">
        <f t="shared" si="0"/>
        <v>1648937575</v>
      </c>
      <c r="F17" s="73">
        <f t="shared" si="0"/>
        <v>1648937575</v>
      </c>
      <c r="G17" s="73">
        <f t="shared" si="0"/>
        <v>152922433</v>
      </c>
      <c r="H17" s="73">
        <f t="shared" si="0"/>
        <v>871471</v>
      </c>
      <c r="I17" s="73">
        <f t="shared" si="0"/>
        <v>-62567034</v>
      </c>
      <c r="J17" s="73">
        <f t="shared" si="0"/>
        <v>91226870</v>
      </c>
      <c r="K17" s="73">
        <f t="shared" si="0"/>
        <v>0</v>
      </c>
      <c r="L17" s="73">
        <f t="shared" si="0"/>
        <v>0</v>
      </c>
      <c r="M17" s="73">
        <f t="shared" si="0"/>
        <v>0</v>
      </c>
      <c r="N17" s="73">
        <f t="shared" si="0"/>
        <v>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91226870</v>
      </c>
      <c r="X17" s="73">
        <f t="shared" si="0"/>
        <v>210027562</v>
      </c>
      <c r="Y17" s="73">
        <f t="shared" si="0"/>
        <v>-118800692</v>
      </c>
      <c r="Z17" s="170">
        <f>+IF(X17&lt;&gt;0,+(Y17/X17)*100,0)</f>
        <v>-56.564334161056436</v>
      </c>
      <c r="AA17" s="74">
        <f>SUM(AA6:AA16)</f>
        <v>1648937575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16753040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-1166128312</v>
      </c>
      <c r="D26" s="155"/>
      <c r="E26" s="59">
        <v>-1558133964</v>
      </c>
      <c r="F26" s="60">
        <v>-1558133964</v>
      </c>
      <c r="G26" s="60">
        <v>-1611266</v>
      </c>
      <c r="H26" s="60">
        <v>-39205333</v>
      </c>
      <c r="I26" s="60">
        <v>-86333124</v>
      </c>
      <c r="J26" s="60">
        <v>-127149723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>
        <v>-127149723</v>
      </c>
      <c r="X26" s="60">
        <v>-389533491</v>
      </c>
      <c r="Y26" s="60">
        <v>262383768</v>
      </c>
      <c r="Z26" s="140">
        <v>-67.36</v>
      </c>
      <c r="AA26" s="62">
        <v>-1558133964</v>
      </c>
    </row>
    <row r="27" spans="1:27" ht="12.75">
      <c r="A27" s="250" t="s">
        <v>192</v>
      </c>
      <c r="B27" s="251"/>
      <c r="C27" s="168">
        <f aca="true" t="shared" si="1" ref="C27:Y27">SUM(C21:C26)</f>
        <v>-1149375272</v>
      </c>
      <c r="D27" s="168">
        <f>SUM(D21:D26)</f>
        <v>0</v>
      </c>
      <c r="E27" s="72">
        <f t="shared" si="1"/>
        <v>-1558133964</v>
      </c>
      <c r="F27" s="73">
        <f t="shared" si="1"/>
        <v>-1558133964</v>
      </c>
      <c r="G27" s="73">
        <f t="shared" si="1"/>
        <v>-1611266</v>
      </c>
      <c r="H27" s="73">
        <f t="shared" si="1"/>
        <v>-39205333</v>
      </c>
      <c r="I27" s="73">
        <f t="shared" si="1"/>
        <v>-86333124</v>
      </c>
      <c r="J27" s="73">
        <f t="shared" si="1"/>
        <v>-127149723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-127149723</v>
      </c>
      <c r="X27" s="73">
        <f t="shared" si="1"/>
        <v>-389533491</v>
      </c>
      <c r="Y27" s="73">
        <f t="shared" si="1"/>
        <v>262383768</v>
      </c>
      <c r="Z27" s="170">
        <f>+IF(X27&lt;&gt;0,+(Y27/X27)*100,0)</f>
        <v>-67.35846186843021</v>
      </c>
      <c r="AA27" s="74">
        <f>SUM(AA21:AA26)</f>
        <v>-1558133964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>
        <v>69581826</v>
      </c>
      <c r="F32" s="60">
        <v>69581826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>
        <v>69581826</v>
      </c>
    </row>
    <row r="33" spans="1:27" ht="12.75">
      <c r="A33" s="249" t="s">
        <v>196</v>
      </c>
      <c r="B33" s="182"/>
      <c r="C33" s="155">
        <v>5203348</v>
      </c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-49602476</v>
      </c>
      <c r="D35" s="155"/>
      <c r="E35" s="59">
        <v>-51824895</v>
      </c>
      <c r="F35" s="60">
        <v>-51824895</v>
      </c>
      <c r="G35" s="60"/>
      <c r="H35" s="60"/>
      <c r="I35" s="60">
        <v>-11238653</v>
      </c>
      <c r="J35" s="60">
        <v>-11238653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-11238653</v>
      </c>
      <c r="X35" s="60">
        <v>-10369866</v>
      </c>
      <c r="Y35" s="60">
        <v>-868787</v>
      </c>
      <c r="Z35" s="140">
        <v>8.38</v>
      </c>
      <c r="AA35" s="62">
        <v>-51824895</v>
      </c>
    </row>
    <row r="36" spans="1:27" ht="12.75">
      <c r="A36" s="250" t="s">
        <v>198</v>
      </c>
      <c r="B36" s="251"/>
      <c r="C36" s="168">
        <f aca="true" t="shared" si="2" ref="C36:Y36">SUM(C31:C35)</f>
        <v>-44399128</v>
      </c>
      <c r="D36" s="168">
        <f>SUM(D31:D35)</f>
        <v>0</v>
      </c>
      <c r="E36" s="72">
        <f t="shared" si="2"/>
        <v>17756931</v>
      </c>
      <c r="F36" s="73">
        <f t="shared" si="2"/>
        <v>17756931</v>
      </c>
      <c r="G36" s="73">
        <f t="shared" si="2"/>
        <v>0</v>
      </c>
      <c r="H36" s="73">
        <f t="shared" si="2"/>
        <v>0</v>
      </c>
      <c r="I36" s="73">
        <f t="shared" si="2"/>
        <v>-11238653</v>
      </c>
      <c r="J36" s="73">
        <f t="shared" si="2"/>
        <v>-11238653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-11238653</v>
      </c>
      <c r="X36" s="73">
        <f t="shared" si="2"/>
        <v>-10369866</v>
      </c>
      <c r="Y36" s="73">
        <f t="shared" si="2"/>
        <v>-868787</v>
      </c>
      <c r="Z36" s="170">
        <f>+IF(X36&lt;&gt;0,+(Y36/X36)*100,0)</f>
        <v>8.377996398410549</v>
      </c>
      <c r="AA36" s="74">
        <f>SUM(AA31:AA35)</f>
        <v>17756931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175102886</v>
      </c>
      <c r="D38" s="153">
        <f>+D17+D27+D36</f>
        <v>0</v>
      </c>
      <c r="E38" s="99">
        <f t="shared" si="3"/>
        <v>108560542</v>
      </c>
      <c r="F38" s="100">
        <f t="shared" si="3"/>
        <v>108560542</v>
      </c>
      <c r="G38" s="100">
        <f t="shared" si="3"/>
        <v>151311167</v>
      </c>
      <c r="H38" s="100">
        <f t="shared" si="3"/>
        <v>-38333862</v>
      </c>
      <c r="I38" s="100">
        <f t="shared" si="3"/>
        <v>-160138811</v>
      </c>
      <c r="J38" s="100">
        <f t="shared" si="3"/>
        <v>-47161506</v>
      </c>
      <c r="K38" s="100">
        <f t="shared" si="3"/>
        <v>0</v>
      </c>
      <c r="L38" s="100">
        <f t="shared" si="3"/>
        <v>0</v>
      </c>
      <c r="M38" s="100">
        <f t="shared" si="3"/>
        <v>0</v>
      </c>
      <c r="N38" s="100">
        <f t="shared" si="3"/>
        <v>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-47161506</v>
      </c>
      <c r="X38" s="100">
        <f t="shared" si="3"/>
        <v>-189875795</v>
      </c>
      <c r="Y38" s="100">
        <f t="shared" si="3"/>
        <v>142714289</v>
      </c>
      <c r="Z38" s="137">
        <f>+IF(X38&lt;&gt;0,+(Y38/X38)*100,0)</f>
        <v>-75.16191782106823</v>
      </c>
      <c r="AA38" s="102">
        <f>+AA17+AA27+AA36</f>
        <v>108560542</v>
      </c>
    </row>
    <row r="39" spans="1:27" ht="12.75">
      <c r="A39" s="249" t="s">
        <v>200</v>
      </c>
      <c r="B39" s="182"/>
      <c r="C39" s="153">
        <v>2198797348</v>
      </c>
      <c r="D39" s="153"/>
      <c r="E39" s="99">
        <v>2382186465</v>
      </c>
      <c r="F39" s="100">
        <v>2382186465</v>
      </c>
      <c r="G39" s="100">
        <v>2373900234</v>
      </c>
      <c r="H39" s="100">
        <v>2525211401</v>
      </c>
      <c r="I39" s="100">
        <v>2486877539</v>
      </c>
      <c r="J39" s="100">
        <v>2373900234</v>
      </c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>
        <v>2373900234</v>
      </c>
      <c r="X39" s="100">
        <v>2382186465</v>
      </c>
      <c r="Y39" s="100">
        <v>-8286231</v>
      </c>
      <c r="Z39" s="137">
        <v>-0.35</v>
      </c>
      <c r="AA39" s="102">
        <v>2382186465</v>
      </c>
    </row>
    <row r="40" spans="1:27" ht="12.75">
      <c r="A40" s="269" t="s">
        <v>201</v>
      </c>
      <c r="B40" s="256"/>
      <c r="C40" s="257">
        <v>2373900234</v>
      </c>
      <c r="D40" s="257"/>
      <c r="E40" s="258">
        <v>2490747007</v>
      </c>
      <c r="F40" s="259">
        <v>2490747007</v>
      </c>
      <c r="G40" s="259">
        <v>2525211401</v>
      </c>
      <c r="H40" s="259">
        <v>2486877539</v>
      </c>
      <c r="I40" s="259">
        <v>2326738728</v>
      </c>
      <c r="J40" s="259">
        <v>2326738728</v>
      </c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>
        <v>2326738728</v>
      </c>
      <c r="X40" s="259">
        <v>2192310670</v>
      </c>
      <c r="Y40" s="259">
        <v>134428058</v>
      </c>
      <c r="Z40" s="260">
        <v>6.13</v>
      </c>
      <c r="AA40" s="261">
        <v>2490747007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1166128312</v>
      </c>
      <c r="D5" s="200">
        <f t="shared" si="0"/>
        <v>0</v>
      </c>
      <c r="E5" s="106">
        <f t="shared" si="0"/>
        <v>753833683</v>
      </c>
      <c r="F5" s="106">
        <f t="shared" si="0"/>
        <v>867354013</v>
      </c>
      <c r="G5" s="106">
        <f t="shared" si="0"/>
        <v>1611266</v>
      </c>
      <c r="H5" s="106">
        <f t="shared" si="0"/>
        <v>39205334</v>
      </c>
      <c r="I5" s="106">
        <f t="shared" si="0"/>
        <v>86333125</v>
      </c>
      <c r="J5" s="106">
        <f t="shared" si="0"/>
        <v>127149725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127149725</v>
      </c>
      <c r="X5" s="106">
        <f t="shared" si="0"/>
        <v>216838505</v>
      </c>
      <c r="Y5" s="106">
        <f t="shared" si="0"/>
        <v>-89688780</v>
      </c>
      <c r="Z5" s="201">
        <f>+IF(X5&lt;&gt;0,+(Y5/X5)*100,0)</f>
        <v>-41.362017322523045</v>
      </c>
      <c r="AA5" s="199">
        <f>SUM(AA11:AA18)</f>
        <v>867354013</v>
      </c>
    </row>
    <row r="6" spans="1:27" ht="12.75">
      <c r="A6" s="291" t="s">
        <v>205</v>
      </c>
      <c r="B6" s="142"/>
      <c r="C6" s="62">
        <v>173489572</v>
      </c>
      <c r="D6" s="156"/>
      <c r="E6" s="60">
        <v>106080000</v>
      </c>
      <c r="F6" s="60">
        <v>106080000</v>
      </c>
      <c r="G6" s="60"/>
      <c r="H6" s="60">
        <v>2730156</v>
      </c>
      <c r="I6" s="60">
        <v>10164964</v>
      </c>
      <c r="J6" s="60">
        <v>12895120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12895120</v>
      </c>
      <c r="X6" s="60">
        <v>26520000</v>
      </c>
      <c r="Y6" s="60">
        <v>-13624880</v>
      </c>
      <c r="Z6" s="140">
        <v>-51.38</v>
      </c>
      <c r="AA6" s="155">
        <v>106080000</v>
      </c>
    </row>
    <row r="7" spans="1:27" ht="12.75">
      <c r="A7" s="291" t="s">
        <v>206</v>
      </c>
      <c r="B7" s="142"/>
      <c r="C7" s="62">
        <v>123612925</v>
      </c>
      <c r="D7" s="156"/>
      <c r="E7" s="60">
        <v>43000000</v>
      </c>
      <c r="F7" s="60">
        <v>43000000</v>
      </c>
      <c r="G7" s="60">
        <v>1396481</v>
      </c>
      <c r="H7" s="60">
        <v>2152485</v>
      </c>
      <c r="I7" s="60">
        <v>7419596</v>
      </c>
      <c r="J7" s="60">
        <v>10968562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10968562</v>
      </c>
      <c r="X7" s="60">
        <v>10750000</v>
      </c>
      <c r="Y7" s="60">
        <v>218562</v>
      </c>
      <c r="Z7" s="140">
        <v>2.03</v>
      </c>
      <c r="AA7" s="155">
        <v>43000000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>
        <v>7805008</v>
      </c>
      <c r="I8" s="60">
        <v>15074778</v>
      </c>
      <c r="J8" s="60">
        <v>22879786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22879786</v>
      </c>
      <c r="X8" s="60"/>
      <c r="Y8" s="60">
        <v>22879786</v>
      </c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>
        <v>3031893</v>
      </c>
      <c r="I9" s="60">
        <v>27113369</v>
      </c>
      <c r="J9" s="60">
        <v>30145262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30145262</v>
      </c>
      <c r="X9" s="60"/>
      <c r="Y9" s="60">
        <v>30145262</v>
      </c>
      <c r="Z9" s="140"/>
      <c r="AA9" s="155"/>
    </row>
    <row r="10" spans="1:27" ht="12.75">
      <c r="A10" s="291" t="s">
        <v>209</v>
      </c>
      <c r="B10" s="142"/>
      <c r="C10" s="62">
        <v>778764024</v>
      </c>
      <c r="D10" s="156"/>
      <c r="E10" s="60">
        <v>268242700</v>
      </c>
      <c r="F10" s="60">
        <v>285317006</v>
      </c>
      <c r="G10" s="60"/>
      <c r="H10" s="60">
        <v>19630767</v>
      </c>
      <c r="I10" s="60">
        <v>11065372</v>
      </c>
      <c r="J10" s="60">
        <v>30696139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30696139</v>
      </c>
      <c r="X10" s="60">
        <v>71329252</v>
      </c>
      <c r="Y10" s="60">
        <v>-40633113</v>
      </c>
      <c r="Z10" s="140">
        <v>-56.97</v>
      </c>
      <c r="AA10" s="155">
        <v>285317006</v>
      </c>
    </row>
    <row r="11" spans="1:27" ht="12.75">
      <c r="A11" s="292" t="s">
        <v>210</v>
      </c>
      <c r="B11" s="142"/>
      <c r="C11" s="293">
        <f aca="true" t="shared" si="1" ref="C11:Y11">SUM(C6:C10)</f>
        <v>1075866521</v>
      </c>
      <c r="D11" s="294">
        <f t="shared" si="1"/>
        <v>0</v>
      </c>
      <c r="E11" s="295">
        <f t="shared" si="1"/>
        <v>417322700</v>
      </c>
      <c r="F11" s="295">
        <f t="shared" si="1"/>
        <v>434397006</v>
      </c>
      <c r="G11" s="295">
        <f t="shared" si="1"/>
        <v>1396481</v>
      </c>
      <c r="H11" s="295">
        <f t="shared" si="1"/>
        <v>35350309</v>
      </c>
      <c r="I11" s="295">
        <f t="shared" si="1"/>
        <v>70838079</v>
      </c>
      <c r="J11" s="295">
        <f t="shared" si="1"/>
        <v>107584869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107584869</v>
      </c>
      <c r="X11" s="295">
        <f t="shared" si="1"/>
        <v>108599252</v>
      </c>
      <c r="Y11" s="295">
        <f t="shared" si="1"/>
        <v>-1014383</v>
      </c>
      <c r="Z11" s="296">
        <f>+IF(X11&lt;&gt;0,+(Y11/X11)*100,0)</f>
        <v>-0.9340607613024812</v>
      </c>
      <c r="AA11" s="297">
        <f>SUM(AA6:AA10)</f>
        <v>434397006</v>
      </c>
    </row>
    <row r="12" spans="1:27" ht="12.75">
      <c r="A12" s="298" t="s">
        <v>211</v>
      </c>
      <c r="B12" s="136"/>
      <c r="C12" s="62">
        <v>10579945</v>
      </c>
      <c r="D12" s="156"/>
      <c r="E12" s="60">
        <v>21000000</v>
      </c>
      <c r="F12" s="60">
        <v>21926454</v>
      </c>
      <c r="G12" s="60"/>
      <c r="H12" s="60">
        <v>2073757</v>
      </c>
      <c r="I12" s="60">
        <v>1782699</v>
      </c>
      <c r="J12" s="60">
        <v>3856456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3856456</v>
      </c>
      <c r="X12" s="60">
        <v>5481614</v>
      </c>
      <c r="Y12" s="60">
        <v>-1625158</v>
      </c>
      <c r="Z12" s="140">
        <v>-29.65</v>
      </c>
      <c r="AA12" s="155">
        <v>21926454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>
        <v>201941082</v>
      </c>
      <c r="F14" s="60">
        <v>210977194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52744299</v>
      </c>
      <c r="Y14" s="60">
        <v>-52744299</v>
      </c>
      <c r="Z14" s="140">
        <v>-100</v>
      </c>
      <c r="AA14" s="155">
        <v>210977194</v>
      </c>
    </row>
    <row r="15" spans="1:27" ht="12.75">
      <c r="A15" s="298" t="s">
        <v>214</v>
      </c>
      <c r="B15" s="136" t="s">
        <v>138</v>
      </c>
      <c r="C15" s="62">
        <v>63660341</v>
      </c>
      <c r="D15" s="156"/>
      <c r="E15" s="60">
        <v>113569901</v>
      </c>
      <c r="F15" s="60">
        <v>200053359</v>
      </c>
      <c r="G15" s="60">
        <v>214785</v>
      </c>
      <c r="H15" s="60">
        <v>1781268</v>
      </c>
      <c r="I15" s="60">
        <v>13712347</v>
      </c>
      <c r="J15" s="60">
        <v>15708400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15708400</v>
      </c>
      <c r="X15" s="60">
        <v>50013340</v>
      </c>
      <c r="Y15" s="60">
        <v>-34304940</v>
      </c>
      <c r="Z15" s="140">
        <v>-68.59</v>
      </c>
      <c r="AA15" s="155">
        <v>200053359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16021505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804300275</v>
      </c>
      <c r="F20" s="100">
        <f t="shared" si="2"/>
        <v>825800710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206450178</v>
      </c>
      <c r="Y20" s="100">
        <f t="shared" si="2"/>
        <v>-206450178</v>
      </c>
      <c r="Z20" s="137">
        <f>+IF(X20&lt;&gt;0,+(Y20/X20)*100,0)</f>
        <v>-100</v>
      </c>
      <c r="AA20" s="153">
        <f>SUM(AA26:AA33)</f>
        <v>825800710</v>
      </c>
    </row>
    <row r="21" spans="1:27" ht="12.75">
      <c r="A21" s="291" t="s">
        <v>205</v>
      </c>
      <c r="B21" s="142"/>
      <c r="C21" s="62"/>
      <c r="D21" s="156"/>
      <c r="E21" s="60">
        <v>161098558</v>
      </c>
      <c r="F21" s="60">
        <v>161098558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40274640</v>
      </c>
      <c r="Y21" s="60">
        <v>-40274640</v>
      </c>
      <c r="Z21" s="140">
        <v>-100</v>
      </c>
      <c r="AA21" s="155">
        <v>161098558</v>
      </c>
    </row>
    <row r="22" spans="1:27" ht="12.75">
      <c r="A22" s="291" t="s">
        <v>206</v>
      </c>
      <c r="B22" s="142"/>
      <c r="C22" s="62"/>
      <c r="D22" s="156"/>
      <c r="E22" s="60">
        <v>100000000</v>
      </c>
      <c r="F22" s="60">
        <v>100000000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25000000</v>
      </c>
      <c r="Y22" s="60">
        <v>-25000000</v>
      </c>
      <c r="Z22" s="140">
        <v>-100</v>
      </c>
      <c r="AA22" s="155">
        <v>100000000</v>
      </c>
    </row>
    <row r="23" spans="1:27" ht="12.75">
      <c r="A23" s="291" t="s">
        <v>207</v>
      </c>
      <c r="B23" s="142"/>
      <c r="C23" s="62"/>
      <c r="D23" s="156"/>
      <c r="E23" s="60">
        <v>87500000</v>
      </c>
      <c r="F23" s="60">
        <v>87500000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21875000</v>
      </c>
      <c r="Y23" s="60">
        <v>-21875000</v>
      </c>
      <c r="Z23" s="140">
        <v>-100</v>
      </c>
      <c r="AA23" s="155">
        <v>87500000</v>
      </c>
    </row>
    <row r="24" spans="1:27" ht="12.75">
      <c r="A24" s="291" t="s">
        <v>208</v>
      </c>
      <c r="B24" s="142"/>
      <c r="C24" s="62"/>
      <c r="D24" s="156"/>
      <c r="E24" s="60">
        <v>371492022</v>
      </c>
      <c r="F24" s="60">
        <v>385539799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96384950</v>
      </c>
      <c r="Y24" s="60">
        <v>-96384950</v>
      </c>
      <c r="Z24" s="140">
        <v>-100</v>
      </c>
      <c r="AA24" s="155">
        <v>385539799</v>
      </c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720090580</v>
      </c>
      <c r="F26" s="295">
        <f t="shared" si="3"/>
        <v>734138357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183534590</v>
      </c>
      <c r="Y26" s="295">
        <f t="shared" si="3"/>
        <v>-183534590</v>
      </c>
      <c r="Z26" s="296">
        <f>+IF(X26&lt;&gt;0,+(Y26/X26)*100,0)</f>
        <v>-100</v>
      </c>
      <c r="AA26" s="297">
        <f>SUM(AA21:AA25)</f>
        <v>734138357</v>
      </c>
    </row>
    <row r="27" spans="1:27" ht="12.75">
      <c r="A27" s="298" t="s">
        <v>211</v>
      </c>
      <c r="B27" s="147"/>
      <c r="C27" s="62"/>
      <c r="D27" s="156"/>
      <c r="E27" s="60">
        <v>19854644</v>
      </c>
      <c r="F27" s="60">
        <v>25805397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6451349</v>
      </c>
      <c r="Y27" s="60">
        <v>-6451349</v>
      </c>
      <c r="Z27" s="140">
        <v>-100</v>
      </c>
      <c r="AA27" s="155">
        <v>25805397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>
        <v>64355051</v>
      </c>
      <c r="F30" s="60">
        <v>65856956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16464239</v>
      </c>
      <c r="Y30" s="60">
        <v>-16464239</v>
      </c>
      <c r="Z30" s="140">
        <v>-100</v>
      </c>
      <c r="AA30" s="155">
        <v>65856956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173489572</v>
      </c>
      <c r="D36" s="156">
        <f t="shared" si="4"/>
        <v>0</v>
      </c>
      <c r="E36" s="60">
        <f t="shared" si="4"/>
        <v>267178558</v>
      </c>
      <c r="F36" s="60">
        <f t="shared" si="4"/>
        <v>267178558</v>
      </c>
      <c r="G36" s="60">
        <f t="shared" si="4"/>
        <v>0</v>
      </c>
      <c r="H36" s="60">
        <f t="shared" si="4"/>
        <v>2730156</v>
      </c>
      <c r="I36" s="60">
        <f t="shared" si="4"/>
        <v>10164964</v>
      </c>
      <c r="J36" s="60">
        <f t="shared" si="4"/>
        <v>12895120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12895120</v>
      </c>
      <c r="X36" s="60">
        <f t="shared" si="4"/>
        <v>66794640</v>
      </c>
      <c r="Y36" s="60">
        <f t="shared" si="4"/>
        <v>-53899520</v>
      </c>
      <c r="Z36" s="140">
        <f aca="true" t="shared" si="5" ref="Z36:Z49">+IF(X36&lt;&gt;0,+(Y36/X36)*100,0)</f>
        <v>-80.69437906993736</v>
      </c>
      <c r="AA36" s="155">
        <f>AA6+AA21</f>
        <v>267178558</v>
      </c>
    </row>
    <row r="37" spans="1:27" ht="12.75">
      <c r="A37" s="291" t="s">
        <v>206</v>
      </c>
      <c r="B37" s="142"/>
      <c r="C37" s="62">
        <f t="shared" si="4"/>
        <v>123612925</v>
      </c>
      <c r="D37" s="156">
        <f t="shared" si="4"/>
        <v>0</v>
      </c>
      <c r="E37" s="60">
        <f t="shared" si="4"/>
        <v>143000000</v>
      </c>
      <c r="F37" s="60">
        <f t="shared" si="4"/>
        <v>143000000</v>
      </c>
      <c r="G37" s="60">
        <f t="shared" si="4"/>
        <v>1396481</v>
      </c>
      <c r="H37" s="60">
        <f t="shared" si="4"/>
        <v>2152485</v>
      </c>
      <c r="I37" s="60">
        <f t="shared" si="4"/>
        <v>7419596</v>
      </c>
      <c r="J37" s="60">
        <f t="shared" si="4"/>
        <v>10968562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10968562</v>
      </c>
      <c r="X37" s="60">
        <f t="shared" si="4"/>
        <v>35750000</v>
      </c>
      <c r="Y37" s="60">
        <f t="shared" si="4"/>
        <v>-24781438</v>
      </c>
      <c r="Z37" s="140">
        <f t="shared" si="5"/>
        <v>-69.3187076923077</v>
      </c>
      <c r="AA37" s="155">
        <f>AA7+AA22</f>
        <v>143000000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87500000</v>
      </c>
      <c r="F38" s="60">
        <f t="shared" si="4"/>
        <v>87500000</v>
      </c>
      <c r="G38" s="60">
        <f t="shared" si="4"/>
        <v>0</v>
      </c>
      <c r="H38" s="60">
        <f t="shared" si="4"/>
        <v>7805008</v>
      </c>
      <c r="I38" s="60">
        <f t="shared" si="4"/>
        <v>15074778</v>
      </c>
      <c r="J38" s="60">
        <f t="shared" si="4"/>
        <v>22879786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22879786</v>
      </c>
      <c r="X38" s="60">
        <f t="shared" si="4"/>
        <v>21875000</v>
      </c>
      <c r="Y38" s="60">
        <f t="shared" si="4"/>
        <v>1004786</v>
      </c>
      <c r="Z38" s="140">
        <f t="shared" si="5"/>
        <v>4.593307428571428</v>
      </c>
      <c r="AA38" s="155">
        <f>AA8+AA23</f>
        <v>87500000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371492022</v>
      </c>
      <c r="F39" s="60">
        <f t="shared" si="4"/>
        <v>385539799</v>
      </c>
      <c r="G39" s="60">
        <f t="shared" si="4"/>
        <v>0</v>
      </c>
      <c r="H39" s="60">
        <f t="shared" si="4"/>
        <v>3031893</v>
      </c>
      <c r="I39" s="60">
        <f t="shared" si="4"/>
        <v>27113369</v>
      </c>
      <c r="J39" s="60">
        <f t="shared" si="4"/>
        <v>30145262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30145262</v>
      </c>
      <c r="X39" s="60">
        <f t="shared" si="4"/>
        <v>96384950</v>
      </c>
      <c r="Y39" s="60">
        <f t="shared" si="4"/>
        <v>-66239688</v>
      </c>
      <c r="Z39" s="140">
        <f t="shared" si="5"/>
        <v>-68.72409852368031</v>
      </c>
      <c r="AA39" s="155">
        <f>AA9+AA24</f>
        <v>385539799</v>
      </c>
    </row>
    <row r="40" spans="1:27" ht="12.75">
      <c r="A40" s="291" t="s">
        <v>209</v>
      </c>
      <c r="B40" s="142"/>
      <c r="C40" s="62">
        <f t="shared" si="4"/>
        <v>778764024</v>
      </c>
      <c r="D40" s="156">
        <f t="shared" si="4"/>
        <v>0</v>
      </c>
      <c r="E40" s="60">
        <f t="shared" si="4"/>
        <v>268242700</v>
      </c>
      <c r="F40" s="60">
        <f t="shared" si="4"/>
        <v>285317006</v>
      </c>
      <c r="G40" s="60">
        <f t="shared" si="4"/>
        <v>0</v>
      </c>
      <c r="H40" s="60">
        <f t="shared" si="4"/>
        <v>19630767</v>
      </c>
      <c r="I40" s="60">
        <f t="shared" si="4"/>
        <v>11065372</v>
      </c>
      <c r="J40" s="60">
        <f t="shared" si="4"/>
        <v>30696139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30696139</v>
      </c>
      <c r="X40" s="60">
        <f t="shared" si="4"/>
        <v>71329252</v>
      </c>
      <c r="Y40" s="60">
        <f t="shared" si="4"/>
        <v>-40633113</v>
      </c>
      <c r="Z40" s="140">
        <f t="shared" si="5"/>
        <v>-56.965567226192135</v>
      </c>
      <c r="AA40" s="155">
        <f>AA10+AA25</f>
        <v>285317006</v>
      </c>
    </row>
    <row r="41" spans="1:27" ht="12.75">
      <c r="A41" s="292" t="s">
        <v>210</v>
      </c>
      <c r="B41" s="142"/>
      <c r="C41" s="293">
        <f aca="true" t="shared" si="6" ref="C41:Y41">SUM(C36:C40)</f>
        <v>1075866521</v>
      </c>
      <c r="D41" s="294">
        <f t="shared" si="6"/>
        <v>0</v>
      </c>
      <c r="E41" s="295">
        <f t="shared" si="6"/>
        <v>1137413280</v>
      </c>
      <c r="F41" s="295">
        <f t="shared" si="6"/>
        <v>1168535363</v>
      </c>
      <c r="G41" s="295">
        <f t="shared" si="6"/>
        <v>1396481</v>
      </c>
      <c r="H41" s="295">
        <f t="shared" si="6"/>
        <v>35350309</v>
      </c>
      <c r="I41" s="295">
        <f t="shared" si="6"/>
        <v>70838079</v>
      </c>
      <c r="J41" s="295">
        <f t="shared" si="6"/>
        <v>107584869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107584869</v>
      </c>
      <c r="X41" s="295">
        <f t="shared" si="6"/>
        <v>292133842</v>
      </c>
      <c r="Y41" s="295">
        <f t="shared" si="6"/>
        <v>-184548973</v>
      </c>
      <c r="Z41" s="296">
        <f t="shared" si="5"/>
        <v>-63.17274703147881</v>
      </c>
      <c r="AA41" s="297">
        <f>SUM(AA36:AA40)</f>
        <v>1168535363</v>
      </c>
    </row>
    <row r="42" spans="1:27" ht="12.75">
      <c r="A42" s="298" t="s">
        <v>211</v>
      </c>
      <c r="B42" s="136"/>
      <c r="C42" s="95">
        <f aca="true" t="shared" si="7" ref="C42:Y48">C12+C27</f>
        <v>10579945</v>
      </c>
      <c r="D42" s="129">
        <f t="shared" si="7"/>
        <v>0</v>
      </c>
      <c r="E42" s="54">
        <f t="shared" si="7"/>
        <v>40854644</v>
      </c>
      <c r="F42" s="54">
        <f t="shared" si="7"/>
        <v>47731851</v>
      </c>
      <c r="G42" s="54">
        <f t="shared" si="7"/>
        <v>0</v>
      </c>
      <c r="H42" s="54">
        <f t="shared" si="7"/>
        <v>2073757</v>
      </c>
      <c r="I42" s="54">
        <f t="shared" si="7"/>
        <v>1782699</v>
      </c>
      <c r="J42" s="54">
        <f t="shared" si="7"/>
        <v>3856456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3856456</v>
      </c>
      <c r="X42" s="54">
        <f t="shared" si="7"/>
        <v>11932963</v>
      </c>
      <c r="Y42" s="54">
        <f t="shared" si="7"/>
        <v>-8076507</v>
      </c>
      <c r="Z42" s="184">
        <f t="shared" si="5"/>
        <v>-67.6823266777916</v>
      </c>
      <c r="AA42" s="130">
        <f aca="true" t="shared" si="8" ref="AA42:AA48">AA12+AA27</f>
        <v>47731851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201941082</v>
      </c>
      <c r="F44" s="54">
        <f t="shared" si="7"/>
        <v>210977194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52744299</v>
      </c>
      <c r="Y44" s="54">
        <f t="shared" si="7"/>
        <v>-52744299</v>
      </c>
      <c r="Z44" s="184">
        <f t="shared" si="5"/>
        <v>-100</v>
      </c>
      <c r="AA44" s="130">
        <f t="shared" si="8"/>
        <v>210977194</v>
      </c>
    </row>
    <row r="45" spans="1:27" ht="12.75">
      <c r="A45" s="298" t="s">
        <v>214</v>
      </c>
      <c r="B45" s="136" t="s">
        <v>138</v>
      </c>
      <c r="C45" s="95">
        <f t="shared" si="7"/>
        <v>63660341</v>
      </c>
      <c r="D45" s="129">
        <f t="shared" si="7"/>
        <v>0</v>
      </c>
      <c r="E45" s="54">
        <f t="shared" si="7"/>
        <v>177924952</v>
      </c>
      <c r="F45" s="54">
        <f t="shared" si="7"/>
        <v>265910315</v>
      </c>
      <c r="G45" s="54">
        <f t="shared" si="7"/>
        <v>214785</v>
      </c>
      <c r="H45" s="54">
        <f t="shared" si="7"/>
        <v>1781268</v>
      </c>
      <c r="I45" s="54">
        <f t="shared" si="7"/>
        <v>13712347</v>
      </c>
      <c r="J45" s="54">
        <f t="shared" si="7"/>
        <v>15708400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15708400</v>
      </c>
      <c r="X45" s="54">
        <f t="shared" si="7"/>
        <v>66477579</v>
      </c>
      <c r="Y45" s="54">
        <f t="shared" si="7"/>
        <v>-50769179</v>
      </c>
      <c r="Z45" s="184">
        <f t="shared" si="5"/>
        <v>-76.37037895137547</v>
      </c>
      <c r="AA45" s="130">
        <f t="shared" si="8"/>
        <v>265910315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16021505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1166128312</v>
      </c>
      <c r="D49" s="218">
        <f t="shared" si="9"/>
        <v>0</v>
      </c>
      <c r="E49" s="220">
        <f t="shared" si="9"/>
        <v>1558133958</v>
      </c>
      <c r="F49" s="220">
        <f t="shared" si="9"/>
        <v>1693154723</v>
      </c>
      <c r="G49" s="220">
        <f t="shared" si="9"/>
        <v>1611266</v>
      </c>
      <c r="H49" s="220">
        <f t="shared" si="9"/>
        <v>39205334</v>
      </c>
      <c r="I49" s="220">
        <f t="shared" si="9"/>
        <v>86333125</v>
      </c>
      <c r="J49" s="220">
        <f t="shared" si="9"/>
        <v>127149725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127149725</v>
      </c>
      <c r="X49" s="220">
        <f t="shared" si="9"/>
        <v>423288683</v>
      </c>
      <c r="Y49" s="220">
        <f t="shared" si="9"/>
        <v>-296138958</v>
      </c>
      <c r="Z49" s="221">
        <f t="shared" si="5"/>
        <v>-69.96146362835786</v>
      </c>
      <c r="AA49" s="222">
        <f>SUM(AA41:AA48)</f>
        <v>1693154723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414790827</v>
      </c>
      <c r="F51" s="54">
        <f t="shared" si="10"/>
        <v>414790827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103697706</v>
      </c>
      <c r="Y51" s="54">
        <f t="shared" si="10"/>
        <v>-103697706</v>
      </c>
      <c r="Z51" s="184">
        <f>+IF(X51&lt;&gt;0,+(Y51/X51)*100,0)</f>
        <v>-100</v>
      </c>
      <c r="AA51" s="130">
        <f>SUM(AA57:AA61)</f>
        <v>414790827</v>
      </c>
    </row>
    <row r="52" spans="1:27" ht="12.75">
      <c r="A52" s="310" t="s">
        <v>205</v>
      </c>
      <c r="B52" s="142"/>
      <c r="C52" s="62"/>
      <c r="D52" s="156"/>
      <c r="E52" s="60">
        <v>121009629</v>
      </c>
      <c r="F52" s="60">
        <v>121009629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30252407</v>
      </c>
      <c r="Y52" s="60">
        <v>-30252407</v>
      </c>
      <c r="Z52" s="140">
        <v>-100</v>
      </c>
      <c r="AA52" s="155">
        <v>121009629</v>
      </c>
    </row>
    <row r="53" spans="1:27" ht="12.75">
      <c r="A53" s="310" t="s">
        <v>206</v>
      </c>
      <c r="B53" s="142"/>
      <c r="C53" s="62"/>
      <c r="D53" s="156"/>
      <c r="E53" s="60">
        <v>125492753</v>
      </c>
      <c r="F53" s="60">
        <v>125492753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31373188</v>
      </c>
      <c r="Y53" s="60">
        <v>-31373188</v>
      </c>
      <c r="Z53" s="140">
        <v>-100</v>
      </c>
      <c r="AA53" s="155">
        <v>125492753</v>
      </c>
    </row>
    <row r="54" spans="1:27" ht="12.75">
      <c r="A54" s="310" t="s">
        <v>207</v>
      </c>
      <c r="B54" s="142"/>
      <c r="C54" s="62"/>
      <c r="D54" s="156"/>
      <c r="E54" s="60">
        <v>47315269</v>
      </c>
      <c r="F54" s="60">
        <v>47315269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11828817</v>
      </c>
      <c r="Y54" s="60">
        <v>-11828817</v>
      </c>
      <c r="Z54" s="140">
        <v>-100</v>
      </c>
      <c r="AA54" s="155">
        <v>47315269</v>
      </c>
    </row>
    <row r="55" spans="1:27" ht="12.75">
      <c r="A55" s="310" t="s">
        <v>208</v>
      </c>
      <c r="B55" s="142"/>
      <c r="C55" s="62"/>
      <c r="D55" s="156"/>
      <c r="E55" s="60">
        <v>33026805</v>
      </c>
      <c r="F55" s="60">
        <v>33026805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8256701</v>
      </c>
      <c r="Y55" s="60">
        <v>-8256701</v>
      </c>
      <c r="Z55" s="140">
        <v>-100</v>
      </c>
      <c r="AA55" s="155">
        <v>33026805</v>
      </c>
    </row>
    <row r="56" spans="1:27" ht="12.75">
      <c r="A56" s="310" t="s">
        <v>209</v>
      </c>
      <c r="B56" s="142"/>
      <c r="C56" s="62"/>
      <c r="D56" s="156"/>
      <c r="E56" s="60">
        <v>25516777</v>
      </c>
      <c r="F56" s="60">
        <v>25516777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6379194</v>
      </c>
      <c r="Y56" s="60">
        <v>-6379194</v>
      </c>
      <c r="Z56" s="140">
        <v>-100</v>
      </c>
      <c r="AA56" s="155">
        <v>25516777</v>
      </c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352361233</v>
      </c>
      <c r="F57" s="295">
        <f t="shared" si="11"/>
        <v>352361233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88090307</v>
      </c>
      <c r="Y57" s="295">
        <f t="shared" si="11"/>
        <v>-88090307</v>
      </c>
      <c r="Z57" s="296">
        <f>+IF(X57&lt;&gt;0,+(Y57/X57)*100,0)</f>
        <v>-100</v>
      </c>
      <c r="AA57" s="297">
        <f>SUM(AA52:AA56)</f>
        <v>352361233</v>
      </c>
    </row>
    <row r="58" spans="1:27" ht="12.75">
      <c r="A58" s="311" t="s">
        <v>211</v>
      </c>
      <c r="B58" s="136"/>
      <c r="C58" s="62"/>
      <c r="D58" s="156"/>
      <c r="E58" s="60">
        <v>19929051</v>
      </c>
      <c r="F58" s="60">
        <v>17377895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4344474</v>
      </c>
      <c r="Y58" s="60">
        <v>-4344474</v>
      </c>
      <c r="Z58" s="140">
        <v>-100</v>
      </c>
      <c r="AA58" s="155">
        <v>17377895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42500543</v>
      </c>
      <c r="F61" s="60">
        <v>45051699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11262925</v>
      </c>
      <c r="Y61" s="60">
        <v>-11262925</v>
      </c>
      <c r="Z61" s="140">
        <v>-100</v>
      </c>
      <c r="AA61" s="155">
        <v>45051699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414790827</v>
      </c>
      <c r="F68" s="60"/>
      <c r="G68" s="60">
        <v>5542838</v>
      </c>
      <c r="H68" s="60">
        <v>23608381</v>
      </c>
      <c r="I68" s="60">
        <v>34177971</v>
      </c>
      <c r="J68" s="60">
        <v>63329190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63329190</v>
      </c>
      <c r="X68" s="60"/>
      <c r="Y68" s="60">
        <v>63329190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414790827</v>
      </c>
      <c r="F69" s="220">
        <f t="shared" si="12"/>
        <v>0</v>
      </c>
      <c r="G69" s="220">
        <f t="shared" si="12"/>
        <v>5542838</v>
      </c>
      <c r="H69" s="220">
        <f t="shared" si="12"/>
        <v>23608381</v>
      </c>
      <c r="I69" s="220">
        <f t="shared" si="12"/>
        <v>34177971</v>
      </c>
      <c r="J69" s="220">
        <f t="shared" si="12"/>
        <v>63329190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63329190</v>
      </c>
      <c r="X69" s="220">
        <f t="shared" si="12"/>
        <v>0</v>
      </c>
      <c r="Y69" s="220">
        <f t="shared" si="12"/>
        <v>63329190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1075866521</v>
      </c>
      <c r="D5" s="357">
        <f t="shared" si="0"/>
        <v>0</v>
      </c>
      <c r="E5" s="356">
        <f t="shared" si="0"/>
        <v>417322700</v>
      </c>
      <c r="F5" s="358">
        <f t="shared" si="0"/>
        <v>434397006</v>
      </c>
      <c r="G5" s="358">
        <f t="shared" si="0"/>
        <v>1396481</v>
      </c>
      <c r="H5" s="356">
        <f t="shared" si="0"/>
        <v>35350309</v>
      </c>
      <c r="I5" s="356">
        <f t="shared" si="0"/>
        <v>70838079</v>
      </c>
      <c r="J5" s="358">
        <f t="shared" si="0"/>
        <v>107584869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107584869</v>
      </c>
      <c r="X5" s="356">
        <f t="shared" si="0"/>
        <v>108599251</v>
      </c>
      <c r="Y5" s="358">
        <f t="shared" si="0"/>
        <v>-1014382</v>
      </c>
      <c r="Z5" s="359">
        <f>+IF(X5&lt;&gt;0,+(Y5/X5)*100,0)</f>
        <v>-0.9340598490868044</v>
      </c>
      <c r="AA5" s="360">
        <f>+AA6+AA8+AA11+AA13+AA15</f>
        <v>434397006</v>
      </c>
    </row>
    <row r="6" spans="1:27" ht="12.75">
      <c r="A6" s="361" t="s">
        <v>205</v>
      </c>
      <c r="B6" s="142"/>
      <c r="C6" s="60">
        <f>+C7</f>
        <v>173489572</v>
      </c>
      <c r="D6" s="340">
        <f aca="true" t="shared" si="1" ref="D6:AA6">+D7</f>
        <v>0</v>
      </c>
      <c r="E6" s="60">
        <f t="shared" si="1"/>
        <v>106080000</v>
      </c>
      <c r="F6" s="59">
        <f t="shared" si="1"/>
        <v>106080000</v>
      </c>
      <c r="G6" s="59">
        <f t="shared" si="1"/>
        <v>0</v>
      </c>
      <c r="H6" s="60">
        <f t="shared" si="1"/>
        <v>2730156</v>
      </c>
      <c r="I6" s="60">
        <f t="shared" si="1"/>
        <v>10164964</v>
      </c>
      <c r="J6" s="59">
        <f t="shared" si="1"/>
        <v>12895120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12895120</v>
      </c>
      <c r="X6" s="60">
        <f t="shared" si="1"/>
        <v>26520000</v>
      </c>
      <c r="Y6" s="59">
        <f t="shared" si="1"/>
        <v>-13624880</v>
      </c>
      <c r="Z6" s="61">
        <f>+IF(X6&lt;&gt;0,+(Y6/X6)*100,0)</f>
        <v>-51.37586726998492</v>
      </c>
      <c r="AA6" s="62">
        <f t="shared" si="1"/>
        <v>106080000</v>
      </c>
    </row>
    <row r="7" spans="1:27" ht="12.75">
      <c r="A7" s="291" t="s">
        <v>229</v>
      </c>
      <c r="B7" s="142"/>
      <c r="C7" s="60">
        <v>173489572</v>
      </c>
      <c r="D7" s="340"/>
      <c r="E7" s="60">
        <v>106080000</v>
      </c>
      <c r="F7" s="59">
        <v>106080000</v>
      </c>
      <c r="G7" s="59"/>
      <c r="H7" s="60">
        <v>2730156</v>
      </c>
      <c r="I7" s="60">
        <v>10164964</v>
      </c>
      <c r="J7" s="59">
        <v>12895120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12895120</v>
      </c>
      <c r="X7" s="60">
        <v>26520000</v>
      </c>
      <c r="Y7" s="59">
        <v>-13624880</v>
      </c>
      <c r="Z7" s="61">
        <v>-51.38</v>
      </c>
      <c r="AA7" s="62">
        <v>106080000</v>
      </c>
    </row>
    <row r="8" spans="1:27" ht="12.75">
      <c r="A8" s="361" t="s">
        <v>206</v>
      </c>
      <c r="B8" s="142"/>
      <c r="C8" s="60">
        <f aca="true" t="shared" si="2" ref="C8:Y8">SUM(C9:C10)</f>
        <v>123612925</v>
      </c>
      <c r="D8" s="340">
        <f t="shared" si="2"/>
        <v>0</v>
      </c>
      <c r="E8" s="60">
        <f t="shared" si="2"/>
        <v>43000000</v>
      </c>
      <c r="F8" s="59">
        <f t="shared" si="2"/>
        <v>43000000</v>
      </c>
      <c r="G8" s="59">
        <f t="shared" si="2"/>
        <v>1396481</v>
      </c>
      <c r="H8" s="60">
        <f t="shared" si="2"/>
        <v>2152485</v>
      </c>
      <c r="I8" s="60">
        <f t="shared" si="2"/>
        <v>7419596</v>
      </c>
      <c r="J8" s="59">
        <f t="shared" si="2"/>
        <v>10968562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10968562</v>
      </c>
      <c r="X8" s="60">
        <f t="shared" si="2"/>
        <v>10750000</v>
      </c>
      <c r="Y8" s="59">
        <f t="shared" si="2"/>
        <v>218562</v>
      </c>
      <c r="Z8" s="61">
        <f>+IF(X8&lt;&gt;0,+(Y8/X8)*100,0)</f>
        <v>2.03313488372093</v>
      </c>
      <c r="AA8" s="62">
        <f>SUM(AA9:AA10)</f>
        <v>43000000</v>
      </c>
    </row>
    <row r="9" spans="1:27" ht="12.75">
      <c r="A9" s="291" t="s">
        <v>230</v>
      </c>
      <c r="B9" s="142"/>
      <c r="C9" s="60">
        <v>123612925</v>
      </c>
      <c r="D9" s="340"/>
      <c r="E9" s="60">
        <v>43000000</v>
      </c>
      <c r="F9" s="59">
        <v>43000000</v>
      </c>
      <c r="G9" s="59">
        <v>1396481</v>
      </c>
      <c r="H9" s="60">
        <v>2152485</v>
      </c>
      <c r="I9" s="60">
        <v>7419596</v>
      </c>
      <c r="J9" s="59">
        <v>10968562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10968562</v>
      </c>
      <c r="X9" s="60">
        <v>10750000</v>
      </c>
      <c r="Y9" s="59">
        <v>218562</v>
      </c>
      <c r="Z9" s="61">
        <v>2.03</v>
      </c>
      <c r="AA9" s="62">
        <v>43000000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7805008</v>
      </c>
      <c r="I11" s="362">
        <f t="shared" si="3"/>
        <v>15074778</v>
      </c>
      <c r="J11" s="364">
        <f t="shared" si="3"/>
        <v>22879786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22879786</v>
      </c>
      <c r="X11" s="362">
        <f t="shared" si="3"/>
        <v>0</v>
      </c>
      <c r="Y11" s="364">
        <f t="shared" si="3"/>
        <v>22879786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>
        <v>7805008</v>
      </c>
      <c r="I12" s="60">
        <v>15074778</v>
      </c>
      <c r="J12" s="59">
        <v>22879786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22879786</v>
      </c>
      <c r="X12" s="60"/>
      <c r="Y12" s="59">
        <v>22879786</v>
      </c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3031893</v>
      </c>
      <c r="I13" s="275">
        <f t="shared" si="4"/>
        <v>27113369</v>
      </c>
      <c r="J13" s="342">
        <f t="shared" si="4"/>
        <v>30145262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30145262</v>
      </c>
      <c r="X13" s="275">
        <f t="shared" si="4"/>
        <v>0</v>
      </c>
      <c r="Y13" s="342">
        <f t="shared" si="4"/>
        <v>30145262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>
        <v>3031893</v>
      </c>
      <c r="I14" s="60">
        <v>27113369</v>
      </c>
      <c r="J14" s="59">
        <v>30145262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30145262</v>
      </c>
      <c r="X14" s="60"/>
      <c r="Y14" s="59">
        <v>30145262</v>
      </c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778764024</v>
      </c>
      <c r="D15" s="340">
        <f t="shared" si="5"/>
        <v>0</v>
      </c>
      <c r="E15" s="60">
        <f t="shared" si="5"/>
        <v>268242700</v>
      </c>
      <c r="F15" s="59">
        <f t="shared" si="5"/>
        <v>285317006</v>
      </c>
      <c r="G15" s="59">
        <f t="shared" si="5"/>
        <v>0</v>
      </c>
      <c r="H15" s="60">
        <f t="shared" si="5"/>
        <v>19630767</v>
      </c>
      <c r="I15" s="60">
        <f t="shared" si="5"/>
        <v>11065372</v>
      </c>
      <c r="J15" s="59">
        <f t="shared" si="5"/>
        <v>30696139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30696139</v>
      </c>
      <c r="X15" s="60">
        <f t="shared" si="5"/>
        <v>71329251</v>
      </c>
      <c r="Y15" s="59">
        <f t="shared" si="5"/>
        <v>-40633112</v>
      </c>
      <c r="Z15" s="61">
        <f>+IF(X15&lt;&gt;0,+(Y15/X15)*100,0)</f>
        <v>-56.965566622871165</v>
      </c>
      <c r="AA15" s="62">
        <f>SUM(AA16:AA20)</f>
        <v>285317006</v>
      </c>
    </row>
    <row r="16" spans="1:27" ht="12.75">
      <c r="A16" s="291" t="s">
        <v>234</v>
      </c>
      <c r="B16" s="300"/>
      <c r="C16" s="60">
        <v>26799446</v>
      </c>
      <c r="D16" s="340"/>
      <c r="E16" s="60">
        <v>78453700</v>
      </c>
      <c r="F16" s="59">
        <v>85293981</v>
      </c>
      <c r="G16" s="59"/>
      <c r="H16" s="60">
        <v>263972</v>
      </c>
      <c r="I16" s="60">
        <v>81108</v>
      </c>
      <c r="J16" s="59">
        <v>345080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345080</v>
      </c>
      <c r="X16" s="60">
        <v>21323495</v>
      </c>
      <c r="Y16" s="59">
        <v>-20978415</v>
      </c>
      <c r="Z16" s="61">
        <v>-98.38</v>
      </c>
      <c r="AA16" s="62">
        <v>85293981</v>
      </c>
    </row>
    <row r="17" spans="1:27" ht="12.75">
      <c r="A17" s="291" t="s">
        <v>235</v>
      </c>
      <c r="B17" s="136"/>
      <c r="C17" s="60"/>
      <c r="D17" s="340"/>
      <c r="E17" s="60">
        <v>145789000</v>
      </c>
      <c r="F17" s="59">
        <v>145789000</v>
      </c>
      <c r="G17" s="59"/>
      <c r="H17" s="60">
        <v>491744</v>
      </c>
      <c r="I17" s="60">
        <v>1384316</v>
      </c>
      <c r="J17" s="59">
        <v>1876060</v>
      </c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>
        <v>1876060</v>
      </c>
      <c r="X17" s="60">
        <v>36447250</v>
      </c>
      <c r="Y17" s="59">
        <v>-34571190</v>
      </c>
      <c r="Z17" s="61">
        <v>-94.85</v>
      </c>
      <c r="AA17" s="62">
        <v>145789000</v>
      </c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>
        <v>18784601</v>
      </c>
      <c r="I18" s="60">
        <v>7272867</v>
      </c>
      <c r="J18" s="59">
        <v>26057468</v>
      </c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>
        <v>26057468</v>
      </c>
      <c r="X18" s="60"/>
      <c r="Y18" s="59">
        <v>26057468</v>
      </c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751964578</v>
      </c>
      <c r="D20" s="340"/>
      <c r="E20" s="60">
        <v>44000000</v>
      </c>
      <c r="F20" s="59">
        <v>54234025</v>
      </c>
      <c r="G20" s="59"/>
      <c r="H20" s="60">
        <v>90450</v>
      </c>
      <c r="I20" s="60">
        <v>2327081</v>
      </c>
      <c r="J20" s="59">
        <v>2417531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2417531</v>
      </c>
      <c r="X20" s="60">
        <v>13558506</v>
      </c>
      <c r="Y20" s="59">
        <v>-11140975</v>
      </c>
      <c r="Z20" s="61">
        <v>-82.17</v>
      </c>
      <c r="AA20" s="62">
        <v>54234025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10579945</v>
      </c>
      <c r="D22" s="344">
        <f t="shared" si="6"/>
        <v>0</v>
      </c>
      <c r="E22" s="343">
        <f t="shared" si="6"/>
        <v>21000000</v>
      </c>
      <c r="F22" s="345">
        <f t="shared" si="6"/>
        <v>21926454</v>
      </c>
      <c r="G22" s="345">
        <f t="shared" si="6"/>
        <v>0</v>
      </c>
      <c r="H22" s="343">
        <f t="shared" si="6"/>
        <v>2073757</v>
      </c>
      <c r="I22" s="343">
        <f t="shared" si="6"/>
        <v>1782699</v>
      </c>
      <c r="J22" s="345">
        <f t="shared" si="6"/>
        <v>3856456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3856456</v>
      </c>
      <c r="X22" s="343">
        <f t="shared" si="6"/>
        <v>5481614</v>
      </c>
      <c r="Y22" s="345">
        <f t="shared" si="6"/>
        <v>-1625158</v>
      </c>
      <c r="Z22" s="336">
        <f>+IF(X22&lt;&gt;0,+(Y22/X22)*100,0)</f>
        <v>-29.647435955906413</v>
      </c>
      <c r="AA22" s="350">
        <f>SUM(AA23:AA32)</f>
        <v>21926454</v>
      </c>
    </row>
    <row r="23" spans="1:27" ht="12.75">
      <c r="A23" s="361" t="s">
        <v>237</v>
      </c>
      <c r="B23" s="142"/>
      <c r="C23" s="60">
        <v>1295911</v>
      </c>
      <c r="D23" s="340"/>
      <c r="E23" s="60">
        <v>500000</v>
      </c>
      <c r="F23" s="59">
        <v>500000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125000</v>
      </c>
      <c r="Y23" s="59">
        <v>-125000</v>
      </c>
      <c r="Z23" s="61">
        <v>-100</v>
      </c>
      <c r="AA23" s="62">
        <v>500000</v>
      </c>
    </row>
    <row r="24" spans="1:27" ht="12.75">
      <c r="A24" s="361" t="s">
        <v>238</v>
      </c>
      <c r="B24" s="142"/>
      <c r="C24" s="60"/>
      <c r="D24" s="340"/>
      <c r="E24" s="60">
        <v>500000</v>
      </c>
      <c r="F24" s="59">
        <v>1426454</v>
      </c>
      <c r="G24" s="59"/>
      <c r="H24" s="60"/>
      <c r="I24" s="60">
        <v>1191439</v>
      </c>
      <c r="J24" s="59">
        <v>1191439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1191439</v>
      </c>
      <c r="X24" s="60">
        <v>356614</v>
      </c>
      <c r="Y24" s="59">
        <v>834825</v>
      </c>
      <c r="Z24" s="61">
        <v>234.1</v>
      </c>
      <c r="AA24" s="62">
        <v>1426454</v>
      </c>
    </row>
    <row r="25" spans="1:27" ht="12.75">
      <c r="A25" s="361" t="s">
        <v>239</v>
      </c>
      <c r="B25" s="142"/>
      <c r="C25" s="60">
        <v>2254329</v>
      </c>
      <c r="D25" s="340"/>
      <c r="E25" s="60">
        <v>10000000</v>
      </c>
      <c r="F25" s="59">
        <v>10000000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2500000</v>
      </c>
      <c r="Y25" s="59">
        <v>-2500000</v>
      </c>
      <c r="Z25" s="61">
        <v>-100</v>
      </c>
      <c r="AA25" s="62">
        <v>10000000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610515</v>
      </c>
      <c r="D27" s="340"/>
      <c r="E27" s="60"/>
      <c r="F27" s="59"/>
      <c r="G27" s="59"/>
      <c r="H27" s="60"/>
      <c r="I27" s="60">
        <v>591260</v>
      </c>
      <c r="J27" s="59">
        <v>591260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591260</v>
      </c>
      <c r="X27" s="60"/>
      <c r="Y27" s="59">
        <v>591260</v>
      </c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6419190</v>
      </c>
      <c r="D32" s="340"/>
      <c r="E32" s="60">
        <v>10000000</v>
      </c>
      <c r="F32" s="59">
        <v>10000000</v>
      </c>
      <c r="G32" s="59"/>
      <c r="H32" s="60">
        <v>2073757</v>
      </c>
      <c r="I32" s="60"/>
      <c r="J32" s="59">
        <v>2073757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2073757</v>
      </c>
      <c r="X32" s="60">
        <v>2500000</v>
      </c>
      <c r="Y32" s="59">
        <v>-426243</v>
      </c>
      <c r="Z32" s="61">
        <v>-17.05</v>
      </c>
      <c r="AA32" s="62">
        <v>10000000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201941082</v>
      </c>
      <c r="F37" s="345">
        <f t="shared" si="8"/>
        <v>210977194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52744299</v>
      </c>
      <c r="Y37" s="345">
        <f t="shared" si="8"/>
        <v>-52744299</v>
      </c>
      <c r="Z37" s="336">
        <f>+IF(X37&lt;&gt;0,+(Y37/X37)*100,0)</f>
        <v>-100</v>
      </c>
      <c r="AA37" s="350">
        <f t="shared" si="8"/>
        <v>210977194</v>
      </c>
    </row>
    <row r="38" spans="1:27" ht="12.75">
      <c r="A38" s="361" t="s">
        <v>213</v>
      </c>
      <c r="B38" s="142"/>
      <c r="C38" s="60"/>
      <c r="D38" s="340"/>
      <c r="E38" s="60">
        <v>201941082</v>
      </c>
      <c r="F38" s="59">
        <v>210977194</v>
      </c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>
        <v>52744299</v>
      </c>
      <c r="Y38" s="59">
        <v>-52744299</v>
      </c>
      <c r="Z38" s="61">
        <v>-100</v>
      </c>
      <c r="AA38" s="62">
        <v>210977194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63660341</v>
      </c>
      <c r="D40" s="344">
        <f t="shared" si="9"/>
        <v>0</v>
      </c>
      <c r="E40" s="343">
        <f t="shared" si="9"/>
        <v>113569901</v>
      </c>
      <c r="F40" s="345">
        <f t="shared" si="9"/>
        <v>200053359</v>
      </c>
      <c r="G40" s="345">
        <f t="shared" si="9"/>
        <v>214785</v>
      </c>
      <c r="H40" s="343">
        <f t="shared" si="9"/>
        <v>1781268</v>
      </c>
      <c r="I40" s="343">
        <f t="shared" si="9"/>
        <v>13712347</v>
      </c>
      <c r="J40" s="345">
        <f t="shared" si="9"/>
        <v>15708400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15708400</v>
      </c>
      <c r="X40" s="343">
        <f t="shared" si="9"/>
        <v>50013340</v>
      </c>
      <c r="Y40" s="345">
        <f t="shared" si="9"/>
        <v>-34304940</v>
      </c>
      <c r="Z40" s="336">
        <f>+IF(X40&lt;&gt;0,+(Y40/X40)*100,0)</f>
        <v>-68.5915797665183</v>
      </c>
      <c r="AA40" s="350">
        <f>SUM(AA41:AA49)</f>
        <v>200053359</v>
      </c>
    </row>
    <row r="41" spans="1:27" ht="12.75">
      <c r="A41" s="361" t="s">
        <v>248</v>
      </c>
      <c r="B41" s="142"/>
      <c r="C41" s="362">
        <v>35179683</v>
      </c>
      <c r="D41" s="363"/>
      <c r="E41" s="362">
        <v>18200000</v>
      </c>
      <c r="F41" s="364">
        <v>52009236</v>
      </c>
      <c r="G41" s="364">
        <v>214785</v>
      </c>
      <c r="H41" s="362">
        <v>117544</v>
      </c>
      <c r="I41" s="362">
        <v>8567915</v>
      </c>
      <c r="J41" s="364">
        <v>8900244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8900244</v>
      </c>
      <c r="X41" s="362">
        <v>13002309</v>
      </c>
      <c r="Y41" s="364">
        <v>-4102065</v>
      </c>
      <c r="Z41" s="365">
        <v>-31.55</v>
      </c>
      <c r="AA41" s="366">
        <v>52009236</v>
      </c>
    </row>
    <row r="42" spans="1:27" ht="12.75">
      <c r="A42" s="361" t="s">
        <v>249</v>
      </c>
      <c r="B42" s="136"/>
      <c r="C42" s="60">
        <f aca="true" t="shared" si="10" ref="C42:Y42">+C62</f>
        <v>3110726</v>
      </c>
      <c r="D42" s="368">
        <f t="shared" si="10"/>
        <v>0</v>
      </c>
      <c r="E42" s="54">
        <f t="shared" si="10"/>
        <v>11000000</v>
      </c>
      <c r="F42" s="53">
        <f t="shared" si="10"/>
        <v>11532200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2883050</v>
      </c>
      <c r="Y42" s="53">
        <f t="shared" si="10"/>
        <v>-2883050</v>
      </c>
      <c r="Z42" s="94">
        <f>+IF(X42&lt;&gt;0,+(Y42/X42)*100,0)</f>
        <v>-100</v>
      </c>
      <c r="AA42" s="95">
        <f>+AA62</f>
        <v>11532200</v>
      </c>
    </row>
    <row r="43" spans="1:27" ht="12.75">
      <c r="A43" s="361" t="s">
        <v>250</v>
      </c>
      <c r="B43" s="136"/>
      <c r="C43" s="275">
        <v>20436102</v>
      </c>
      <c r="D43" s="369"/>
      <c r="E43" s="305">
        <v>14966401</v>
      </c>
      <c r="F43" s="370">
        <v>20244943</v>
      </c>
      <c r="G43" s="370"/>
      <c r="H43" s="305">
        <v>206686</v>
      </c>
      <c r="I43" s="305">
        <v>748437</v>
      </c>
      <c r="J43" s="370">
        <v>955123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955123</v>
      </c>
      <c r="X43" s="305">
        <v>5061236</v>
      </c>
      <c r="Y43" s="370">
        <v>-4106113</v>
      </c>
      <c r="Z43" s="371">
        <v>-81.13</v>
      </c>
      <c r="AA43" s="303">
        <v>20244943</v>
      </c>
    </row>
    <row r="44" spans="1:27" ht="12.75">
      <c r="A44" s="361" t="s">
        <v>251</v>
      </c>
      <c r="B44" s="136"/>
      <c r="C44" s="60">
        <v>4933830</v>
      </c>
      <c r="D44" s="368"/>
      <c r="E44" s="54">
        <v>44671500</v>
      </c>
      <c r="F44" s="53">
        <v>84362980</v>
      </c>
      <c r="G44" s="53"/>
      <c r="H44" s="54">
        <v>463837</v>
      </c>
      <c r="I44" s="54">
        <v>3366925</v>
      </c>
      <c r="J44" s="53">
        <v>3830762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3830762</v>
      </c>
      <c r="X44" s="54">
        <v>21090745</v>
      </c>
      <c r="Y44" s="53">
        <v>-17259983</v>
      </c>
      <c r="Z44" s="94">
        <v>-81.84</v>
      </c>
      <c r="AA44" s="95">
        <v>84362980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5286000</v>
      </c>
      <c r="F48" s="53">
        <v>12458000</v>
      </c>
      <c r="G48" s="53"/>
      <c r="H48" s="54">
        <v>993201</v>
      </c>
      <c r="I48" s="54">
        <v>1029070</v>
      </c>
      <c r="J48" s="53">
        <v>2022271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2022271</v>
      </c>
      <c r="X48" s="54">
        <v>3114500</v>
      </c>
      <c r="Y48" s="53">
        <v>-1092229</v>
      </c>
      <c r="Z48" s="94">
        <v>-35.07</v>
      </c>
      <c r="AA48" s="95">
        <v>12458000</v>
      </c>
    </row>
    <row r="49" spans="1:27" ht="12.75">
      <c r="A49" s="361" t="s">
        <v>93</v>
      </c>
      <c r="B49" s="136"/>
      <c r="C49" s="54"/>
      <c r="D49" s="368"/>
      <c r="E49" s="54">
        <v>19446000</v>
      </c>
      <c r="F49" s="53">
        <v>19446000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4861500</v>
      </c>
      <c r="Y49" s="53">
        <v>-4861500</v>
      </c>
      <c r="Z49" s="94">
        <v>-100</v>
      </c>
      <c r="AA49" s="95">
        <v>19446000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16021505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16021505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1166128312</v>
      </c>
      <c r="D60" s="346">
        <f t="shared" si="14"/>
        <v>0</v>
      </c>
      <c r="E60" s="219">
        <f t="shared" si="14"/>
        <v>753833683</v>
      </c>
      <c r="F60" s="264">
        <f t="shared" si="14"/>
        <v>867354013</v>
      </c>
      <c r="G60" s="264">
        <f t="shared" si="14"/>
        <v>1611266</v>
      </c>
      <c r="H60" s="219">
        <f t="shared" si="14"/>
        <v>39205334</v>
      </c>
      <c r="I60" s="219">
        <f t="shared" si="14"/>
        <v>86333125</v>
      </c>
      <c r="J60" s="264">
        <f t="shared" si="14"/>
        <v>127149725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127149725</v>
      </c>
      <c r="X60" s="219">
        <f t="shared" si="14"/>
        <v>216838504</v>
      </c>
      <c r="Y60" s="264">
        <f t="shared" si="14"/>
        <v>-89688779</v>
      </c>
      <c r="Z60" s="337">
        <f>+IF(X60&lt;&gt;0,+(Y60/X60)*100,0)</f>
        <v>-41.362017052100676</v>
      </c>
      <c r="AA60" s="232">
        <f>+AA57+AA54+AA51+AA40+AA37+AA34+AA22+AA5</f>
        <v>867354013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3110726</v>
      </c>
      <c r="D62" s="348">
        <f t="shared" si="15"/>
        <v>0</v>
      </c>
      <c r="E62" s="347">
        <f t="shared" si="15"/>
        <v>11000000</v>
      </c>
      <c r="F62" s="349">
        <f t="shared" si="15"/>
        <v>11532200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2883050</v>
      </c>
      <c r="Y62" s="349">
        <f t="shared" si="15"/>
        <v>-2883050</v>
      </c>
      <c r="Z62" s="338">
        <f>+IF(X62&lt;&gt;0,+(Y62/X62)*100,0)</f>
        <v>-100</v>
      </c>
      <c r="AA62" s="351">
        <f>SUM(AA63:AA66)</f>
        <v>11532200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>
        <v>3110726</v>
      </c>
      <c r="D64" s="340"/>
      <c r="E64" s="60">
        <v>11000000</v>
      </c>
      <c r="F64" s="59">
        <v>11532200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2883050</v>
      </c>
      <c r="Y64" s="59">
        <v>-2883050</v>
      </c>
      <c r="Z64" s="61">
        <v>-100</v>
      </c>
      <c r="AA64" s="62">
        <v>11532200</v>
      </c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720090580</v>
      </c>
      <c r="F5" s="358">
        <f t="shared" si="0"/>
        <v>734138357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183534590</v>
      </c>
      <c r="Y5" s="358">
        <f t="shared" si="0"/>
        <v>-183534590</v>
      </c>
      <c r="Z5" s="359">
        <f>+IF(X5&lt;&gt;0,+(Y5/X5)*100,0)</f>
        <v>-100</v>
      </c>
      <c r="AA5" s="360">
        <f>+AA6+AA8+AA11+AA13+AA15</f>
        <v>734138357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161098558</v>
      </c>
      <c r="F6" s="59">
        <f t="shared" si="1"/>
        <v>161098558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40274640</v>
      </c>
      <c r="Y6" s="59">
        <f t="shared" si="1"/>
        <v>-40274640</v>
      </c>
      <c r="Z6" s="61">
        <f>+IF(X6&lt;&gt;0,+(Y6/X6)*100,0)</f>
        <v>-100</v>
      </c>
      <c r="AA6" s="62">
        <f t="shared" si="1"/>
        <v>161098558</v>
      </c>
    </row>
    <row r="7" spans="1:27" ht="12.75">
      <c r="A7" s="291" t="s">
        <v>229</v>
      </c>
      <c r="B7" s="142"/>
      <c r="C7" s="60"/>
      <c r="D7" s="340"/>
      <c r="E7" s="60">
        <v>161098558</v>
      </c>
      <c r="F7" s="59">
        <v>161098558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40274640</v>
      </c>
      <c r="Y7" s="59">
        <v>-40274640</v>
      </c>
      <c r="Z7" s="61">
        <v>-100</v>
      </c>
      <c r="AA7" s="62">
        <v>161098558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100000000</v>
      </c>
      <c r="F8" s="59">
        <f t="shared" si="2"/>
        <v>100000000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25000000</v>
      </c>
      <c r="Y8" s="59">
        <f t="shared" si="2"/>
        <v>-25000000</v>
      </c>
      <c r="Z8" s="61">
        <f>+IF(X8&lt;&gt;0,+(Y8/X8)*100,0)</f>
        <v>-100</v>
      </c>
      <c r="AA8" s="62">
        <f>SUM(AA9:AA10)</f>
        <v>100000000</v>
      </c>
    </row>
    <row r="9" spans="1:27" ht="12.75">
      <c r="A9" s="291" t="s">
        <v>230</v>
      </c>
      <c r="B9" s="142"/>
      <c r="C9" s="60"/>
      <c r="D9" s="340"/>
      <c r="E9" s="60">
        <v>100000000</v>
      </c>
      <c r="F9" s="59">
        <v>100000000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25000000</v>
      </c>
      <c r="Y9" s="59">
        <v>-25000000</v>
      </c>
      <c r="Z9" s="61">
        <v>-100</v>
      </c>
      <c r="AA9" s="62">
        <v>100000000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87500000</v>
      </c>
      <c r="F11" s="364">
        <f t="shared" si="3"/>
        <v>87500000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21875000</v>
      </c>
      <c r="Y11" s="364">
        <f t="shared" si="3"/>
        <v>-21875000</v>
      </c>
      <c r="Z11" s="365">
        <f>+IF(X11&lt;&gt;0,+(Y11/X11)*100,0)</f>
        <v>-100</v>
      </c>
      <c r="AA11" s="366">
        <f t="shared" si="3"/>
        <v>87500000</v>
      </c>
    </row>
    <row r="12" spans="1:27" ht="12.75">
      <c r="A12" s="291" t="s">
        <v>232</v>
      </c>
      <c r="B12" s="136"/>
      <c r="C12" s="60"/>
      <c r="D12" s="340"/>
      <c r="E12" s="60">
        <v>87500000</v>
      </c>
      <c r="F12" s="59">
        <v>87500000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21875000</v>
      </c>
      <c r="Y12" s="59">
        <v>-21875000</v>
      </c>
      <c r="Z12" s="61">
        <v>-100</v>
      </c>
      <c r="AA12" s="62">
        <v>87500000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371492022</v>
      </c>
      <c r="F13" s="342">
        <f t="shared" si="4"/>
        <v>385539799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96384950</v>
      </c>
      <c r="Y13" s="342">
        <f t="shared" si="4"/>
        <v>-96384950</v>
      </c>
      <c r="Z13" s="335">
        <f>+IF(X13&lt;&gt;0,+(Y13/X13)*100,0)</f>
        <v>-100</v>
      </c>
      <c r="AA13" s="273">
        <f t="shared" si="4"/>
        <v>385539799</v>
      </c>
    </row>
    <row r="14" spans="1:27" ht="12.75">
      <c r="A14" s="291" t="s">
        <v>233</v>
      </c>
      <c r="B14" s="136"/>
      <c r="C14" s="60"/>
      <c r="D14" s="340"/>
      <c r="E14" s="60">
        <v>371492022</v>
      </c>
      <c r="F14" s="59">
        <v>385539799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96384950</v>
      </c>
      <c r="Y14" s="59">
        <v>-96384950</v>
      </c>
      <c r="Z14" s="61">
        <v>-100</v>
      </c>
      <c r="AA14" s="62">
        <v>385539799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19854644</v>
      </c>
      <c r="F22" s="345">
        <f t="shared" si="6"/>
        <v>25805397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6451349</v>
      </c>
      <c r="Y22" s="345">
        <f t="shared" si="6"/>
        <v>-6451349</v>
      </c>
      <c r="Z22" s="336">
        <f>+IF(X22&lt;&gt;0,+(Y22/X22)*100,0)</f>
        <v>-100</v>
      </c>
      <c r="AA22" s="350">
        <f>SUM(AA23:AA32)</f>
        <v>25805397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10000000</v>
      </c>
      <c r="F24" s="59">
        <v>14411277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3602819</v>
      </c>
      <c r="Y24" s="59">
        <v>-3602819</v>
      </c>
      <c r="Z24" s="61">
        <v>-100</v>
      </c>
      <c r="AA24" s="62">
        <v>14411277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>
        <v>9854644</v>
      </c>
      <c r="F27" s="59">
        <v>11394120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2848530</v>
      </c>
      <c r="Y27" s="59">
        <v>-2848530</v>
      </c>
      <c r="Z27" s="61">
        <v>-100</v>
      </c>
      <c r="AA27" s="62">
        <v>11394120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64355051</v>
      </c>
      <c r="F40" s="345">
        <f t="shared" si="9"/>
        <v>65856956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16464239</v>
      </c>
      <c r="Y40" s="345">
        <f t="shared" si="9"/>
        <v>-16464239</v>
      </c>
      <c r="Z40" s="336">
        <f>+IF(X40&lt;&gt;0,+(Y40/X40)*100,0)</f>
        <v>-100</v>
      </c>
      <c r="AA40" s="350">
        <f>SUM(AA41:AA49)</f>
        <v>65856956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700000</v>
      </c>
      <c r="F43" s="370">
        <v>1180551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295138</v>
      </c>
      <c r="Y43" s="370">
        <v>-295138</v>
      </c>
      <c r="Z43" s="371">
        <v>-100</v>
      </c>
      <c r="AA43" s="303">
        <v>1180551</v>
      </c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62655051</v>
      </c>
      <c r="F48" s="53">
        <v>63676405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15919101</v>
      </c>
      <c r="Y48" s="53">
        <v>-15919101</v>
      </c>
      <c r="Z48" s="94">
        <v>-100</v>
      </c>
      <c r="AA48" s="95">
        <v>63676405</v>
      </c>
    </row>
    <row r="49" spans="1:27" ht="12.75">
      <c r="A49" s="361" t="s">
        <v>93</v>
      </c>
      <c r="B49" s="136"/>
      <c r="C49" s="54"/>
      <c r="D49" s="368"/>
      <c r="E49" s="54">
        <v>1000000</v>
      </c>
      <c r="F49" s="53">
        <v>1000000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250000</v>
      </c>
      <c r="Y49" s="53">
        <v>-250000</v>
      </c>
      <c r="Z49" s="94">
        <v>-100</v>
      </c>
      <c r="AA49" s="95">
        <v>1000000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804300275</v>
      </c>
      <c r="F60" s="264">
        <f t="shared" si="14"/>
        <v>825800710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206450178</v>
      </c>
      <c r="Y60" s="264">
        <f t="shared" si="14"/>
        <v>-206450178</v>
      </c>
      <c r="Z60" s="337">
        <f>+IF(X60&lt;&gt;0,+(Y60/X60)*100,0)</f>
        <v>-100</v>
      </c>
      <c r="AA60" s="232">
        <f>+AA57+AA54+AA51+AA40+AA37+AA34+AA22+AA5</f>
        <v>825800710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2016-11-03T14:40:14Z</dcterms:created>
  <dcterms:modified xsi:type="dcterms:W3CDTF">2016-11-03T14:40:17Z</dcterms:modified>
  <cp:category/>
  <cp:version/>
  <cp:contentType/>
  <cp:contentStatus/>
</cp:coreProperties>
</file>