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<sst xmlns="http://schemas.openxmlformats.org/spreadsheetml/2006/main" count="857" uniqueCount="303">
  <si>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Ugu(DC21)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</si>
  <si>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</si>
  <si>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</si>
  <si>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</si>
  <si>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</si>
  <si>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</si>
  <si>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</si>
  <si>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</si>
  <si>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</si>
  <si>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</si>
  <si>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</si>
  <si>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</si>
  <si>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</si>
  <si>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</si>
  <si>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</si>
  <si>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</si>
  <si>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</si>
  <si>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</si>
  <si>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</si>
  <si>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</si>
  <si>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</si>
  <si>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</si>
  <si>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</si>
  <si>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</si>
  <si>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</si>
  <si>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</si>
  <si>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</si>
  <si>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</si>
  <si>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</si>
  <si>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</si>
  <si>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</si>
  <si>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</si>
  <si>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</si>
  <si>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</si>
  <si>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</si>
  <si>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</si>
  <si>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</si>
  <si>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</si>
  <si>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</si>
  <si>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</si>
  <si>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</si>
  <si>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</si>
  <si>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</si>
  <si>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</si>
  <si>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</si>
  <si>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</si>
  <si>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</si>
  <si>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</si>
  <si>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</si>
  <si>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</si>
  <si>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</si>
  <si>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</si>
  <si>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</si>
  <si>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</si>
  <si>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</si>
  <si>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</si>
  <si>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</si>
  <si>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</si>
  <si>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</si>
  <si>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</si>
  <si>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</si>
  <si>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</si>
  <si>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</si>
  <si>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</si>
  <si>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</si>
  <si>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</si>
  <si>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</si>
  <si>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</si>
  <si>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</si>
  <si>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</si>
  <si>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Ugu(DC21)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</si>
  <si>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</si>
  <si>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</si>
  <si>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</si>
  <si>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</si>
  <si>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</si>
  <si>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</si>
  <si>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</si>
  <si>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</si>
  <si>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</si>
  <si>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</si>
  <si>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</si>
  <si>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</si>
  <si>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</si>
  <si>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</si>
  <si>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</si>
  <si>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</si>
  <si>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</si>
  <si>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</si>
  <si>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</si>
  <si>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</si>
  <si>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</si>
  <si>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</si>
  <si>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</si>
  <si>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</si>
  <si>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</si>
  <si>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</si>
  <si>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</si>
  <si>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</si>
  <si>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</si>
  <si>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Ugu(DC21)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</si>
  <si>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</si>
  <si>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</si>
  <si>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</si>
  <si>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</si>
  <si>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</si>
  <si>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</si>
  <si>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</si>
  <si>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</si>
  <si>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</si>
  <si>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</si>
  <si>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</si>
  <si>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</si>
  <si>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</si>
  <si>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</si>
  <si>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</si>
  <si>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</si>
  <si>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</si>
  <si>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</si>
  <si>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</si>
  <si>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</si>
  <si>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</si>
  <si>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</si>
  <si>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</si>
  <si>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</si>
  <si>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</si>
  <si>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</si>
  <si>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</si>
  <si>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</si>
  <si>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Ugu(DC21)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</si>
  <si>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</si>
  <si>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</si>
  <si>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</si>
  <si>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</si>
  <si>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</si>
  <si>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</si>
  <si>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</si>
  <si>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</si>
  <si>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</si>
  <si>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</si>
  <si>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Ugu(DC21)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</si>
  <si>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</si>
  <si>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</si>
  <si>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</si>
  <si>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</si>
  <si>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</si>
  <si>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</si>
  <si>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</si>
  <si>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</si>
  <si>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</si>
  <si>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</si>
  <si>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</si>
  <si>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</si>
  <si>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</si>
  <si>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</si>
  <si>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</si>
  <si>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</si>
  <si>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</si>
  <si>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</si>
  <si>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</si>
  <si>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</si>
  <si>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</si>
  <si>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</si>
  <si>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</si>
  <si>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</si>
  <si>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</si>
  <si>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</si>
  <si>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</si>
  <si>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</si>
  <si>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</si>
  <si>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</si>
  <si>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</si>
  <si>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</si>
  <si>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</si>
  <si>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Ugu(DC21)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</si>
  <si>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</si>
  <si>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</si>
  <si>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</si>
  <si>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</si>
  <si>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</si>
  <si>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</si>
  <si>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</si>
  <si>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</si>
  <si>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</si>
  <si>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</si>
  <si>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</si>
  <si>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</si>
  <si>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</si>
  <si>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</si>
  <si>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</si>
  <si>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</si>
  <si>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</si>
  <si>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</si>
  <si>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</si>
  <si>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</si>
  <si>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</si>
  <si>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</si>
  <si>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</si>
  <si>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</si>
  <si>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</si>
  <si>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</si>
  <si>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</si>
  <si>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Ugu(DC21)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</si>
  <si>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</si>
  <si>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</si>
  <si>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</si>
  <si>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</si>
  <si>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</si>
  <si>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</si>
  <si>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</si>
  <si>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</si>
  <si>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</si>
  <si>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</si>
  <si>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</si>
  <si>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</si>
  <si>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</si>
  <si>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</si>
  <si>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</si>
  <si>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</si>
  <si>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</si>
  <si>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</si>
  <si>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</si>
  <si>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</si>
  <si>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</si>
  <si>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</si>
  <si>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</si>
  <si>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</si>
  <si>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Ugu(DC21)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</si>
  <si>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</si>
  <si>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</si>
  <si>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</si>
  <si>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</si>
  <si>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</si>
  <si>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</si>
  <si>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</si>
  <si>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</si>
  <si>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</si>
  <si>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</si>
  <si>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</si>
  <si>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</si>
  <si>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</si>
  <si>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</si>
  <si>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</si>
  <si>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</si>
  <si>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</si>
  <si>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</si>
  <si>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</si>
  <si>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</si>
  <si>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</si>
  <si>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</si>
  <si>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</si>
  <si>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</si>
  <si>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</si>
  <si>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</si>
  <si>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</si>
  <si>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</si>
  <si>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</si>
  <si>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</si>
  <si>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</si>
  <si>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</si>
  <si>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</si>
  <si>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</si>
  <si>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</si>
  <si>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Ugu(DC21)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</si>
  <si>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</si>
  <si>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</si>
  <si>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Ugu(DC21)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</si>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</sst>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316071962</v>
      </c>
      <c r="C6" s="19">
        <v>0</v>
      </c>
      <c r="D6" s="59">
        <v>473667454</v>
      </c>
      <c r="E6" s="60">
        <v>473667454</v>
      </c>
      <c r="F6" s="60">
        <v>24951381</v>
      </c>
      <c r="G6" s="60">
        <v>29094976</v>
      </c>
      <c r="H6" s="60">
        <v>35102591</v>
      </c>
      <c r="I6" s="60">
        <v>89148948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89148948</v>
      </c>
      <c r="W6" s="60">
        <v>118416864</v>
      </c>
      <c r="X6" s="60">
        <v>-29267916</v>
      </c>
      <c r="Y6" s="61">
        <v>-24.72</v>
      </c>
      <c r="Z6" s="62">
        <v>473667454</v>
      </c>
    </row>
    <row r="7" spans="1:26" ht="12.75">
      <c r="A7" s="58" t="s">
        <v>33</v>
      </c>
      <c r="B7" s="19">
        <v>25854741</v>
      </c>
      <c r="C7" s="19">
        <v>0</v>
      </c>
      <c r="D7" s="59">
        <v>15568476</v>
      </c>
      <c r="E7" s="60">
        <v>15568476</v>
      </c>
      <c r="F7" s="60">
        <v>1042156</v>
      </c>
      <c r="G7" s="60">
        <v>2269941</v>
      </c>
      <c r="H7" s="60">
        <v>1556791</v>
      </c>
      <c r="I7" s="60">
        <v>4868888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4868888</v>
      </c>
      <c r="W7" s="60">
        <v>3892119</v>
      </c>
      <c r="X7" s="60">
        <v>976769</v>
      </c>
      <c r="Y7" s="61">
        <v>25.1</v>
      </c>
      <c r="Z7" s="62">
        <v>15568476</v>
      </c>
    </row>
    <row r="8" spans="1:26" ht="12.75">
      <c r="A8" s="58" t="s">
        <v>34</v>
      </c>
      <c r="B8" s="19">
        <v>377685959</v>
      </c>
      <c r="C8" s="19">
        <v>0</v>
      </c>
      <c r="D8" s="59">
        <v>408661587</v>
      </c>
      <c r="E8" s="60">
        <v>408661587</v>
      </c>
      <c r="F8" s="60">
        <v>162855249</v>
      </c>
      <c r="G8" s="60">
        <v>2334629</v>
      </c>
      <c r="H8" s="60">
        <v>7094315</v>
      </c>
      <c r="I8" s="60">
        <v>172284193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172284193</v>
      </c>
      <c r="W8" s="60"/>
      <c r="X8" s="60">
        <v>172284193</v>
      </c>
      <c r="Y8" s="61">
        <v>0</v>
      </c>
      <c r="Z8" s="62">
        <v>408661587</v>
      </c>
    </row>
    <row r="9" spans="1:26" ht="12.75">
      <c r="A9" s="58" t="s">
        <v>35</v>
      </c>
      <c r="B9" s="19">
        <v>21949901</v>
      </c>
      <c r="C9" s="19">
        <v>0</v>
      </c>
      <c r="D9" s="59">
        <v>16608721</v>
      </c>
      <c r="E9" s="60">
        <v>16608721</v>
      </c>
      <c r="F9" s="60">
        <v>714203</v>
      </c>
      <c r="G9" s="60">
        <v>922071</v>
      </c>
      <c r="H9" s="60">
        <v>693133</v>
      </c>
      <c r="I9" s="60">
        <v>2329407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2329407</v>
      </c>
      <c r="W9" s="60">
        <v>4152180</v>
      </c>
      <c r="X9" s="60">
        <v>-1822773</v>
      </c>
      <c r="Y9" s="61">
        <v>-43.9</v>
      </c>
      <c r="Z9" s="62">
        <v>16608721</v>
      </c>
    </row>
    <row r="10" spans="1:26" ht="22.5">
      <c r="A10" s="63" t="s">
        <v>278</v>
      </c>
      <c r="B10" s="64">
        <f>SUM(B5:B9)</f>
        <v>741562563</v>
      </c>
      <c r="C10" s="64">
        <f>SUM(C5:C9)</f>
        <v>0</v>
      </c>
      <c r="D10" s="65">
        <f aca="true" t="shared" si="0" ref="D10:Z10">SUM(D5:D9)</f>
        <v>914506238</v>
      </c>
      <c r="E10" s="66">
        <f t="shared" si="0"/>
        <v>914506238</v>
      </c>
      <c r="F10" s="66">
        <f t="shared" si="0"/>
        <v>189562989</v>
      </c>
      <c r="G10" s="66">
        <f t="shared" si="0"/>
        <v>34621617</v>
      </c>
      <c r="H10" s="66">
        <f t="shared" si="0"/>
        <v>44446830</v>
      </c>
      <c r="I10" s="66">
        <f t="shared" si="0"/>
        <v>268631436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268631436</v>
      </c>
      <c r="W10" s="66">
        <f t="shared" si="0"/>
        <v>126461163</v>
      </c>
      <c r="X10" s="66">
        <f t="shared" si="0"/>
        <v>142170273</v>
      </c>
      <c r="Y10" s="67">
        <f>+IF(W10&lt;&gt;0,(X10/W10)*100,0)</f>
        <v>112.42208250132887</v>
      </c>
      <c r="Z10" s="68">
        <f t="shared" si="0"/>
        <v>914506238</v>
      </c>
    </row>
    <row r="11" spans="1:26" ht="12.75">
      <c r="A11" s="58" t="s">
        <v>37</v>
      </c>
      <c r="B11" s="19">
        <v>294815068</v>
      </c>
      <c r="C11" s="19">
        <v>0</v>
      </c>
      <c r="D11" s="59">
        <v>332850325</v>
      </c>
      <c r="E11" s="60">
        <v>332850325</v>
      </c>
      <c r="F11" s="60">
        <v>25152910</v>
      </c>
      <c r="G11" s="60">
        <v>39488873</v>
      </c>
      <c r="H11" s="60">
        <v>24812729</v>
      </c>
      <c r="I11" s="60">
        <v>89454512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89454512</v>
      </c>
      <c r="W11" s="60">
        <v>83212566</v>
      </c>
      <c r="X11" s="60">
        <v>6241946</v>
      </c>
      <c r="Y11" s="61">
        <v>7.5</v>
      </c>
      <c r="Z11" s="62">
        <v>332850325</v>
      </c>
    </row>
    <row r="12" spans="1:26" ht="12.75">
      <c r="A12" s="58" t="s">
        <v>38</v>
      </c>
      <c r="B12" s="19">
        <v>8957246</v>
      </c>
      <c r="C12" s="19">
        <v>0</v>
      </c>
      <c r="D12" s="59">
        <v>11874441</v>
      </c>
      <c r="E12" s="60">
        <v>11874441</v>
      </c>
      <c r="F12" s="60">
        <v>755285</v>
      </c>
      <c r="G12" s="60">
        <v>272405</v>
      </c>
      <c r="H12" s="60">
        <v>1123098</v>
      </c>
      <c r="I12" s="60">
        <v>2150788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2150788</v>
      </c>
      <c r="W12" s="60">
        <v>2968611</v>
      </c>
      <c r="X12" s="60">
        <v>-817823</v>
      </c>
      <c r="Y12" s="61">
        <v>-27.55</v>
      </c>
      <c r="Z12" s="62">
        <v>11874441</v>
      </c>
    </row>
    <row r="13" spans="1:26" ht="12.75">
      <c r="A13" s="58" t="s">
        <v>279</v>
      </c>
      <c r="B13" s="19">
        <v>191919289</v>
      </c>
      <c r="C13" s="19">
        <v>0</v>
      </c>
      <c r="D13" s="59">
        <v>123604339</v>
      </c>
      <c r="E13" s="60">
        <v>123604339</v>
      </c>
      <c r="F13" s="60">
        <v>14574289</v>
      </c>
      <c r="G13" s="60">
        <v>16659989</v>
      </c>
      <c r="H13" s="60">
        <v>15473736</v>
      </c>
      <c r="I13" s="60">
        <v>46708014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46708014</v>
      </c>
      <c r="W13" s="60">
        <v>30901086</v>
      </c>
      <c r="X13" s="60">
        <v>15806928</v>
      </c>
      <c r="Y13" s="61">
        <v>51.15</v>
      </c>
      <c r="Z13" s="62">
        <v>123604339</v>
      </c>
    </row>
    <row r="14" spans="1:26" ht="12.75">
      <c r="A14" s="58" t="s">
        <v>40</v>
      </c>
      <c r="B14" s="19">
        <v>13556080</v>
      </c>
      <c r="C14" s="19">
        <v>0</v>
      </c>
      <c r="D14" s="59">
        <v>15775660</v>
      </c>
      <c r="E14" s="60">
        <v>15775660</v>
      </c>
      <c r="F14" s="60">
        <v>101727</v>
      </c>
      <c r="G14" s="60">
        <v>583066</v>
      </c>
      <c r="H14" s="60">
        <v>2631761</v>
      </c>
      <c r="I14" s="60">
        <v>3316554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3316554</v>
      </c>
      <c r="W14" s="60">
        <v>3943914</v>
      </c>
      <c r="X14" s="60">
        <v>-627360</v>
      </c>
      <c r="Y14" s="61">
        <v>-15.91</v>
      </c>
      <c r="Z14" s="62">
        <v>15775660</v>
      </c>
    </row>
    <row r="15" spans="1:26" ht="12.75">
      <c r="A15" s="58" t="s">
        <v>41</v>
      </c>
      <c r="B15" s="19">
        <v>79151181</v>
      </c>
      <c r="C15" s="19">
        <v>0</v>
      </c>
      <c r="D15" s="59">
        <v>90167528</v>
      </c>
      <c r="E15" s="60">
        <v>90167528</v>
      </c>
      <c r="F15" s="60">
        <v>5468785</v>
      </c>
      <c r="G15" s="60">
        <v>6705501</v>
      </c>
      <c r="H15" s="60">
        <v>1119570</v>
      </c>
      <c r="I15" s="60">
        <v>13293856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13293856</v>
      </c>
      <c r="W15" s="60">
        <v>22541883</v>
      </c>
      <c r="X15" s="60">
        <v>-9248027</v>
      </c>
      <c r="Y15" s="61">
        <v>-41.03</v>
      </c>
      <c r="Z15" s="62">
        <v>90167528</v>
      </c>
    </row>
    <row r="16" spans="1:26" ht="12.75">
      <c r="A16" s="69" t="s">
        <v>42</v>
      </c>
      <c r="B16" s="19">
        <v>37172992</v>
      </c>
      <c r="C16" s="19">
        <v>0</v>
      </c>
      <c r="D16" s="59">
        <v>40027536</v>
      </c>
      <c r="E16" s="60">
        <v>40027536</v>
      </c>
      <c r="F16" s="60">
        <v>3875366</v>
      </c>
      <c r="G16" s="60">
        <v>2229016</v>
      </c>
      <c r="H16" s="60">
        <v>6898293</v>
      </c>
      <c r="I16" s="60">
        <v>13002675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13002675</v>
      </c>
      <c r="W16" s="60">
        <v>10006884</v>
      </c>
      <c r="X16" s="60">
        <v>2995791</v>
      </c>
      <c r="Y16" s="61">
        <v>29.94</v>
      </c>
      <c r="Z16" s="62">
        <v>40027536</v>
      </c>
    </row>
    <row r="17" spans="1:26" ht="12.75">
      <c r="A17" s="58" t="s">
        <v>43</v>
      </c>
      <c r="B17" s="19">
        <v>258988411</v>
      </c>
      <c r="C17" s="19">
        <v>0</v>
      </c>
      <c r="D17" s="59">
        <v>297963496</v>
      </c>
      <c r="E17" s="60">
        <v>297963496</v>
      </c>
      <c r="F17" s="60">
        <v>14230477</v>
      </c>
      <c r="G17" s="60">
        <v>21720201</v>
      </c>
      <c r="H17" s="60">
        <v>22211580</v>
      </c>
      <c r="I17" s="60">
        <v>58162258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58162258</v>
      </c>
      <c r="W17" s="60">
        <v>74490876</v>
      </c>
      <c r="X17" s="60">
        <v>-16328618</v>
      </c>
      <c r="Y17" s="61">
        <v>-21.92</v>
      </c>
      <c r="Z17" s="62">
        <v>297963496</v>
      </c>
    </row>
    <row r="18" spans="1:26" ht="12.75">
      <c r="A18" s="70" t="s">
        <v>44</v>
      </c>
      <c r="B18" s="71">
        <f>SUM(B11:B17)</f>
        <v>884560267</v>
      </c>
      <c r="C18" s="71">
        <f>SUM(C11:C17)</f>
        <v>0</v>
      </c>
      <c r="D18" s="72">
        <f aca="true" t="shared" si="1" ref="D18:Z18">SUM(D11:D17)</f>
        <v>912263325</v>
      </c>
      <c r="E18" s="73">
        <f t="shared" si="1"/>
        <v>912263325</v>
      </c>
      <c r="F18" s="73">
        <f t="shared" si="1"/>
        <v>64158839</v>
      </c>
      <c r="G18" s="73">
        <f t="shared" si="1"/>
        <v>87659051</v>
      </c>
      <c r="H18" s="73">
        <f t="shared" si="1"/>
        <v>74270767</v>
      </c>
      <c r="I18" s="73">
        <f t="shared" si="1"/>
        <v>226088657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226088657</v>
      </c>
      <c r="W18" s="73">
        <f t="shared" si="1"/>
        <v>228065820</v>
      </c>
      <c r="X18" s="73">
        <f t="shared" si="1"/>
        <v>-1977163</v>
      </c>
      <c r="Y18" s="67">
        <f>+IF(W18&lt;&gt;0,(X18/W18)*100,0)</f>
        <v>-0.8669264863976548</v>
      </c>
      <c r="Z18" s="74">
        <f t="shared" si="1"/>
        <v>912263325</v>
      </c>
    </row>
    <row r="19" spans="1:26" ht="12.75">
      <c r="A19" s="70" t="s">
        <v>45</v>
      </c>
      <c r="B19" s="75">
        <f>+B10-B18</f>
        <v>-142997704</v>
      </c>
      <c r="C19" s="75">
        <f>+C10-C18</f>
        <v>0</v>
      </c>
      <c r="D19" s="76">
        <f aca="true" t="shared" si="2" ref="D19:Z19">+D10-D18</f>
        <v>2242913</v>
      </c>
      <c r="E19" s="77">
        <f t="shared" si="2"/>
        <v>2242913</v>
      </c>
      <c r="F19" s="77">
        <f t="shared" si="2"/>
        <v>125404150</v>
      </c>
      <c r="G19" s="77">
        <f t="shared" si="2"/>
        <v>-53037434</v>
      </c>
      <c r="H19" s="77">
        <f t="shared" si="2"/>
        <v>-29823937</v>
      </c>
      <c r="I19" s="77">
        <f t="shared" si="2"/>
        <v>42542779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42542779</v>
      </c>
      <c r="W19" s="77">
        <f>IF(E10=E18,0,W10-W18)</f>
        <v>-101604657</v>
      </c>
      <c r="X19" s="77">
        <f t="shared" si="2"/>
        <v>144147436</v>
      </c>
      <c r="Y19" s="78">
        <f>+IF(W19&lt;&gt;0,(X19/W19)*100,0)</f>
        <v>-141.87089475632993</v>
      </c>
      <c r="Z19" s="79">
        <f t="shared" si="2"/>
        <v>2242913</v>
      </c>
    </row>
    <row r="20" spans="1:26" ht="12.75">
      <c r="A20" s="58" t="s">
        <v>46</v>
      </c>
      <c r="B20" s="19">
        <v>355695806</v>
      </c>
      <c r="C20" s="19">
        <v>0</v>
      </c>
      <c r="D20" s="59">
        <v>310862000</v>
      </c>
      <c r="E20" s="60">
        <v>310862000</v>
      </c>
      <c r="F20" s="60">
        <v>2708456</v>
      </c>
      <c r="G20" s="60">
        <v>28807509</v>
      </c>
      <c r="H20" s="60">
        <v>19995551</v>
      </c>
      <c r="I20" s="60">
        <v>51511516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51511516</v>
      </c>
      <c r="W20" s="60"/>
      <c r="X20" s="60">
        <v>51511516</v>
      </c>
      <c r="Y20" s="61">
        <v>0</v>
      </c>
      <c r="Z20" s="62">
        <v>310862000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212698102</v>
      </c>
      <c r="C22" s="86">
        <f>SUM(C19:C21)</f>
        <v>0</v>
      </c>
      <c r="D22" s="87">
        <f aca="true" t="shared" si="3" ref="D22:Z22">SUM(D19:D21)</f>
        <v>313104913</v>
      </c>
      <c r="E22" s="88">
        <f t="shared" si="3"/>
        <v>313104913</v>
      </c>
      <c r="F22" s="88">
        <f t="shared" si="3"/>
        <v>128112606</v>
      </c>
      <c r="G22" s="88">
        <f t="shared" si="3"/>
        <v>-24229925</v>
      </c>
      <c r="H22" s="88">
        <f t="shared" si="3"/>
        <v>-9828386</v>
      </c>
      <c r="I22" s="88">
        <f t="shared" si="3"/>
        <v>94054295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94054295</v>
      </c>
      <c r="W22" s="88">
        <f t="shared" si="3"/>
        <v>-101604657</v>
      </c>
      <c r="X22" s="88">
        <f t="shared" si="3"/>
        <v>195658952</v>
      </c>
      <c r="Y22" s="89">
        <f>+IF(W22&lt;&gt;0,(X22/W22)*100,0)</f>
        <v>-192.56888195587334</v>
      </c>
      <c r="Z22" s="90">
        <f t="shared" si="3"/>
        <v>313104913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212698102</v>
      </c>
      <c r="C24" s="75">
        <f>SUM(C22:C23)</f>
        <v>0</v>
      </c>
      <c r="D24" s="76">
        <f aca="true" t="shared" si="4" ref="D24:Z24">SUM(D22:D23)</f>
        <v>313104913</v>
      </c>
      <c r="E24" s="77">
        <f t="shared" si="4"/>
        <v>313104913</v>
      </c>
      <c r="F24" s="77">
        <f t="shared" si="4"/>
        <v>128112606</v>
      </c>
      <c r="G24" s="77">
        <f t="shared" si="4"/>
        <v>-24229925</v>
      </c>
      <c r="H24" s="77">
        <f t="shared" si="4"/>
        <v>-9828386</v>
      </c>
      <c r="I24" s="77">
        <f t="shared" si="4"/>
        <v>94054295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94054295</v>
      </c>
      <c r="W24" s="77">
        <f t="shared" si="4"/>
        <v>-101604657</v>
      </c>
      <c r="X24" s="77">
        <f t="shared" si="4"/>
        <v>195658952</v>
      </c>
      <c r="Y24" s="78">
        <f>+IF(W24&lt;&gt;0,(X24/W24)*100,0)</f>
        <v>-192.56888195587334</v>
      </c>
      <c r="Z24" s="79">
        <f t="shared" si="4"/>
        <v>313104913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93571893</v>
      </c>
      <c r="C27" s="22">
        <v>0</v>
      </c>
      <c r="D27" s="99">
        <v>369147001</v>
      </c>
      <c r="E27" s="100">
        <v>369147001</v>
      </c>
      <c r="F27" s="100">
        <v>2002390</v>
      </c>
      <c r="G27" s="100">
        <v>24658131</v>
      </c>
      <c r="H27" s="100">
        <v>17867337</v>
      </c>
      <c r="I27" s="100">
        <v>44527858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44527858</v>
      </c>
      <c r="W27" s="100">
        <v>92286750</v>
      </c>
      <c r="X27" s="100">
        <v>-47758892</v>
      </c>
      <c r="Y27" s="101">
        <v>-51.75</v>
      </c>
      <c r="Z27" s="102">
        <v>369147001</v>
      </c>
    </row>
    <row r="28" spans="1:26" ht="12.75">
      <c r="A28" s="103" t="s">
        <v>46</v>
      </c>
      <c r="B28" s="19">
        <v>75075622</v>
      </c>
      <c r="C28" s="19">
        <v>0</v>
      </c>
      <c r="D28" s="59">
        <v>310862001</v>
      </c>
      <c r="E28" s="60">
        <v>310862001</v>
      </c>
      <c r="F28" s="60">
        <v>1944537</v>
      </c>
      <c r="G28" s="60">
        <v>24560851</v>
      </c>
      <c r="H28" s="60">
        <v>17845333</v>
      </c>
      <c r="I28" s="60">
        <v>44350721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44350721</v>
      </c>
      <c r="W28" s="60">
        <v>77715500</v>
      </c>
      <c r="X28" s="60">
        <v>-33364779</v>
      </c>
      <c r="Y28" s="61">
        <v>-42.93</v>
      </c>
      <c r="Z28" s="62">
        <v>310862001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18496271</v>
      </c>
      <c r="C31" s="19">
        <v>0</v>
      </c>
      <c r="D31" s="59">
        <v>58285000</v>
      </c>
      <c r="E31" s="60">
        <v>58285000</v>
      </c>
      <c r="F31" s="60">
        <v>57853</v>
      </c>
      <c r="G31" s="60">
        <v>97280</v>
      </c>
      <c r="H31" s="60">
        <v>22004</v>
      </c>
      <c r="I31" s="60">
        <v>177137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177137</v>
      </c>
      <c r="W31" s="60">
        <v>14571250</v>
      </c>
      <c r="X31" s="60">
        <v>-14394113</v>
      </c>
      <c r="Y31" s="61">
        <v>-98.78</v>
      </c>
      <c r="Z31" s="62">
        <v>58285000</v>
      </c>
    </row>
    <row r="32" spans="1:26" ht="12.75">
      <c r="A32" s="70" t="s">
        <v>54</v>
      </c>
      <c r="B32" s="22">
        <f>SUM(B28:B31)</f>
        <v>93571893</v>
      </c>
      <c r="C32" s="22">
        <f>SUM(C28:C31)</f>
        <v>0</v>
      </c>
      <c r="D32" s="99">
        <f aca="true" t="shared" si="5" ref="D32:Z32">SUM(D28:D31)</f>
        <v>369147001</v>
      </c>
      <c r="E32" s="100">
        <f t="shared" si="5"/>
        <v>369147001</v>
      </c>
      <c r="F32" s="100">
        <f t="shared" si="5"/>
        <v>2002390</v>
      </c>
      <c r="G32" s="100">
        <f t="shared" si="5"/>
        <v>24658131</v>
      </c>
      <c r="H32" s="100">
        <f t="shared" si="5"/>
        <v>17867337</v>
      </c>
      <c r="I32" s="100">
        <f t="shared" si="5"/>
        <v>44527858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44527858</v>
      </c>
      <c r="W32" s="100">
        <f t="shared" si="5"/>
        <v>92286750</v>
      </c>
      <c r="X32" s="100">
        <f t="shared" si="5"/>
        <v>-47758892</v>
      </c>
      <c r="Y32" s="101">
        <f>+IF(W32&lt;&gt;0,(X32/W32)*100,0)</f>
        <v>-51.75054057055861</v>
      </c>
      <c r="Z32" s="102">
        <f t="shared" si="5"/>
        <v>369147001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429527190</v>
      </c>
      <c r="C35" s="19">
        <v>0</v>
      </c>
      <c r="D35" s="59">
        <v>585707328</v>
      </c>
      <c r="E35" s="60">
        <v>585707328</v>
      </c>
      <c r="F35" s="60">
        <v>733491163</v>
      </c>
      <c r="G35" s="60">
        <v>546492438</v>
      </c>
      <c r="H35" s="60">
        <v>536336104</v>
      </c>
      <c r="I35" s="60">
        <v>536336104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536336104</v>
      </c>
      <c r="W35" s="60">
        <v>146426832</v>
      </c>
      <c r="X35" s="60">
        <v>389909272</v>
      </c>
      <c r="Y35" s="61">
        <v>266.28</v>
      </c>
      <c r="Z35" s="62">
        <v>585707328</v>
      </c>
    </row>
    <row r="36" spans="1:26" ht="12.75">
      <c r="A36" s="58" t="s">
        <v>57</v>
      </c>
      <c r="B36" s="19">
        <v>4006807425</v>
      </c>
      <c r="C36" s="19">
        <v>0</v>
      </c>
      <c r="D36" s="59">
        <v>4055020878</v>
      </c>
      <c r="E36" s="60">
        <v>4055020878</v>
      </c>
      <c r="F36" s="60">
        <v>3712328213</v>
      </c>
      <c r="G36" s="60">
        <v>3975609323</v>
      </c>
      <c r="H36" s="60">
        <v>3960048120</v>
      </c>
      <c r="I36" s="60">
        <v>3960048120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3960048120</v>
      </c>
      <c r="W36" s="60">
        <v>1013755220</v>
      </c>
      <c r="X36" s="60">
        <v>2946292900</v>
      </c>
      <c r="Y36" s="61">
        <v>290.63</v>
      </c>
      <c r="Z36" s="62">
        <v>4055020878</v>
      </c>
    </row>
    <row r="37" spans="1:26" ht="12.75">
      <c r="A37" s="58" t="s">
        <v>58</v>
      </c>
      <c r="B37" s="19">
        <v>253127617</v>
      </c>
      <c r="C37" s="19">
        <v>0</v>
      </c>
      <c r="D37" s="59">
        <v>236475529</v>
      </c>
      <c r="E37" s="60">
        <v>236475529</v>
      </c>
      <c r="F37" s="60">
        <v>284217011</v>
      </c>
      <c r="G37" s="60">
        <v>339341861</v>
      </c>
      <c r="H37" s="60">
        <v>318682566</v>
      </c>
      <c r="I37" s="60">
        <v>318682566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318682566</v>
      </c>
      <c r="W37" s="60">
        <v>59118882</v>
      </c>
      <c r="X37" s="60">
        <v>259563684</v>
      </c>
      <c r="Y37" s="61">
        <v>439.05</v>
      </c>
      <c r="Z37" s="62">
        <v>236475529</v>
      </c>
    </row>
    <row r="38" spans="1:26" ht="12.75">
      <c r="A38" s="58" t="s">
        <v>59</v>
      </c>
      <c r="B38" s="19">
        <v>155407428</v>
      </c>
      <c r="C38" s="19">
        <v>0</v>
      </c>
      <c r="D38" s="59">
        <v>141098458</v>
      </c>
      <c r="E38" s="60">
        <v>141098458</v>
      </c>
      <c r="F38" s="60">
        <v>155716213</v>
      </c>
      <c r="G38" s="60">
        <v>154960326</v>
      </c>
      <c r="H38" s="60">
        <v>149902084</v>
      </c>
      <c r="I38" s="60">
        <v>149902084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149902084</v>
      </c>
      <c r="W38" s="60">
        <v>35274615</v>
      </c>
      <c r="X38" s="60">
        <v>114627469</v>
      </c>
      <c r="Y38" s="61">
        <v>324.96</v>
      </c>
      <c r="Z38" s="62">
        <v>141098458</v>
      </c>
    </row>
    <row r="39" spans="1:26" ht="12.75">
      <c r="A39" s="58" t="s">
        <v>60</v>
      </c>
      <c r="B39" s="19">
        <v>4027799570</v>
      </c>
      <c r="C39" s="19">
        <v>0</v>
      </c>
      <c r="D39" s="59">
        <v>4263154218</v>
      </c>
      <c r="E39" s="60">
        <v>4263154218</v>
      </c>
      <c r="F39" s="60">
        <v>4005886152</v>
      </c>
      <c r="G39" s="60">
        <v>4027799574</v>
      </c>
      <c r="H39" s="60">
        <v>4027799574</v>
      </c>
      <c r="I39" s="60">
        <v>4027799574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4027799574</v>
      </c>
      <c r="W39" s="60">
        <v>1065788555</v>
      </c>
      <c r="X39" s="60">
        <v>2962011019</v>
      </c>
      <c r="Y39" s="61">
        <v>277.92</v>
      </c>
      <c r="Z39" s="62">
        <v>4263154218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-15160400</v>
      </c>
      <c r="C42" s="19">
        <v>0</v>
      </c>
      <c r="D42" s="59">
        <v>490108784</v>
      </c>
      <c r="E42" s="60">
        <v>490108784</v>
      </c>
      <c r="F42" s="60">
        <v>255875614</v>
      </c>
      <c r="G42" s="60">
        <v>-36074673</v>
      </c>
      <c r="H42" s="60">
        <v>-34031769</v>
      </c>
      <c r="I42" s="60">
        <v>185769172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185769172</v>
      </c>
      <c r="W42" s="60">
        <v>122527196</v>
      </c>
      <c r="X42" s="60">
        <v>63241976</v>
      </c>
      <c r="Y42" s="61">
        <v>51.61</v>
      </c>
      <c r="Z42" s="62">
        <v>490108784</v>
      </c>
    </row>
    <row r="43" spans="1:26" ht="12.75">
      <c r="A43" s="58" t="s">
        <v>63</v>
      </c>
      <c r="B43" s="19">
        <v>-86497394</v>
      </c>
      <c r="C43" s="19">
        <v>0</v>
      </c>
      <c r="D43" s="59">
        <v>-369052272</v>
      </c>
      <c r="E43" s="60">
        <v>-369052272</v>
      </c>
      <c r="F43" s="60">
        <v>-26195104</v>
      </c>
      <c r="G43" s="60">
        <v>-29600859</v>
      </c>
      <c r="H43" s="60">
        <v>-20015704</v>
      </c>
      <c r="I43" s="60">
        <v>-75811667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-75811667</v>
      </c>
      <c r="W43" s="60">
        <v>-92263068</v>
      </c>
      <c r="X43" s="60">
        <v>16451401</v>
      </c>
      <c r="Y43" s="61">
        <v>-17.83</v>
      </c>
      <c r="Z43" s="62">
        <v>-369052272</v>
      </c>
    </row>
    <row r="44" spans="1:26" ht="12.75">
      <c r="A44" s="58" t="s">
        <v>64</v>
      </c>
      <c r="B44" s="19">
        <v>-3778916</v>
      </c>
      <c r="C44" s="19">
        <v>0</v>
      </c>
      <c r="D44" s="59">
        <v>-17856576</v>
      </c>
      <c r="E44" s="60">
        <v>-17856576</v>
      </c>
      <c r="F44" s="60">
        <v>34168</v>
      </c>
      <c r="G44" s="60">
        <v>-415567</v>
      </c>
      <c r="H44" s="60">
        <v>-5054509</v>
      </c>
      <c r="I44" s="60">
        <v>-5435908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-5435908</v>
      </c>
      <c r="W44" s="60">
        <v>-4464144</v>
      </c>
      <c r="X44" s="60">
        <v>-971764</v>
      </c>
      <c r="Y44" s="61">
        <v>21.77</v>
      </c>
      <c r="Z44" s="62">
        <v>-17856576</v>
      </c>
    </row>
    <row r="45" spans="1:26" ht="12.75">
      <c r="A45" s="70" t="s">
        <v>65</v>
      </c>
      <c r="B45" s="22">
        <v>256451894</v>
      </c>
      <c r="C45" s="22">
        <v>0</v>
      </c>
      <c r="D45" s="99">
        <v>366908767</v>
      </c>
      <c r="E45" s="100">
        <v>366908767</v>
      </c>
      <c r="F45" s="100">
        <v>456374666</v>
      </c>
      <c r="G45" s="100">
        <v>390283567</v>
      </c>
      <c r="H45" s="100">
        <v>331181585</v>
      </c>
      <c r="I45" s="100">
        <v>331181585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331181585</v>
      </c>
      <c r="W45" s="100">
        <v>289508815</v>
      </c>
      <c r="X45" s="100">
        <v>41672770</v>
      </c>
      <c r="Y45" s="101">
        <v>14.39</v>
      </c>
      <c r="Z45" s="102">
        <v>366908767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48192634</v>
      </c>
      <c r="C49" s="52">
        <v>0</v>
      </c>
      <c r="D49" s="129">
        <v>17635920</v>
      </c>
      <c r="E49" s="54">
        <v>11359422</v>
      </c>
      <c r="F49" s="54">
        <v>0</v>
      </c>
      <c r="G49" s="54">
        <v>0</v>
      </c>
      <c r="H49" s="54">
        <v>0</v>
      </c>
      <c r="I49" s="54">
        <v>10970012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7813349</v>
      </c>
      <c r="W49" s="54">
        <v>7140747</v>
      </c>
      <c r="X49" s="54">
        <v>50504466</v>
      </c>
      <c r="Y49" s="54">
        <v>177105680</v>
      </c>
      <c r="Z49" s="130">
        <v>330722230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11444995</v>
      </c>
      <c r="C51" s="52">
        <v>0</v>
      </c>
      <c r="D51" s="129">
        <v>421196</v>
      </c>
      <c r="E51" s="54">
        <v>-395099</v>
      </c>
      <c r="F51" s="54">
        <v>0</v>
      </c>
      <c r="G51" s="54">
        <v>0</v>
      </c>
      <c r="H51" s="54">
        <v>0</v>
      </c>
      <c r="I51" s="54">
        <v>-69116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491480</v>
      </c>
      <c r="W51" s="54">
        <v>123957</v>
      </c>
      <c r="X51" s="54">
        <v>0</v>
      </c>
      <c r="Y51" s="54">
        <v>0</v>
      </c>
      <c r="Z51" s="130">
        <v>12017413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8.371496577278846</v>
      </c>
      <c r="C58" s="5">
        <f>IF(C67=0,0,+(C76/C67)*100)</f>
        <v>0</v>
      </c>
      <c r="D58" s="6">
        <f aca="true" t="shared" si="6" ref="D58:Z58">IF(D67=0,0,+(D76/D67)*100)</f>
        <v>87.10048004431165</v>
      </c>
      <c r="E58" s="7">
        <f t="shared" si="6"/>
        <v>87.10048004431165</v>
      </c>
      <c r="F58" s="7">
        <f t="shared" si="6"/>
        <v>91.18768073832936</v>
      </c>
      <c r="G58" s="7">
        <f t="shared" si="6"/>
        <v>86.84709511091174</v>
      </c>
      <c r="H58" s="7">
        <f t="shared" si="6"/>
        <v>69.10421858347804</v>
      </c>
      <c r="I58" s="7">
        <f t="shared" si="6"/>
        <v>81.09275688152863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81.09275688152863</v>
      </c>
      <c r="W58" s="7">
        <f t="shared" si="6"/>
        <v>87.10048059157526</v>
      </c>
      <c r="X58" s="7">
        <f t="shared" si="6"/>
        <v>0</v>
      </c>
      <c r="Y58" s="7">
        <f t="shared" si="6"/>
        <v>0</v>
      </c>
      <c r="Z58" s="8">
        <f t="shared" si="6"/>
        <v>87.10048004431165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8.477954776640392</v>
      </c>
      <c r="C60" s="12">
        <f t="shared" si="7"/>
        <v>0</v>
      </c>
      <c r="D60" s="3">
        <f t="shared" si="7"/>
        <v>86.99999894862948</v>
      </c>
      <c r="E60" s="13">
        <f t="shared" si="7"/>
        <v>86.99999894862948</v>
      </c>
      <c r="F60" s="13">
        <f t="shared" si="7"/>
        <v>92.20409483547223</v>
      </c>
      <c r="G60" s="13">
        <f t="shared" si="7"/>
        <v>87.77870447461444</v>
      </c>
      <c r="H60" s="13">
        <f t="shared" si="7"/>
        <v>69.60988435298123</v>
      </c>
      <c r="I60" s="13">
        <f t="shared" si="7"/>
        <v>81.86328906539649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81.86328906539649</v>
      </c>
      <c r="W60" s="13">
        <f t="shared" si="7"/>
        <v>86.99999858128315</v>
      </c>
      <c r="X60" s="13">
        <f t="shared" si="7"/>
        <v>0</v>
      </c>
      <c r="Y60" s="13">
        <f t="shared" si="7"/>
        <v>0</v>
      </c>
      <c r="Z60" s="14">
        <f t="shared" si="7"/>
        <v>86.99999894862948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12.831010023638964</v>
      </c>
      <c r="C62" s="12">
        <f t="shared" si="7"/>
        <v>0</v>
      </c>
      <c r="D62" s="3">
        <f t="shared" si="7"/>
        <v>86.99999939400084</v>
      </c>
      <c r="E62" s="13">
        <f t="shared" si="7"/>
        <v>86.99999939400084</v>
      </c>
      <c r="F62" s="13">
        <f t="shared" si="7"/>
        <v>139.25024854015757</v>
      </c>
      <c r="G62" s="13">
        <f t="shared" si="7"/>
        <v>125.69286072505517</v>
      </c>
      <c r="H62" s="13">
        <f t="shared" si="7"/>
        <v>97.01146750190263</v>
      </c>
      <c r="I62" s="13">
        <f t="shared" si="7"/>
        <v>117.657308209681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117.657308209681</v>
      </c>
      <c r="W62" s="13">
        <f t="shared" si="7"/>
        <v>86.99999963474023</v>
      </c>
      <c r="X62" s="13">
        <f t="shared" si="7"/>
        <v>0</v>
      </c>
      <c r="Y62" s="13">
        <f t="shared" si="7"/>
        <v>0</v>
      </c>
      <c r="Z62" s="14">
        <f t="shared" si="7"/>
        <v>86.99999939400084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86.9999975151588</v>
      </c>
      <c r="E63" s="13">
        <f t="shared" si="7"/>
        <v>86.9999975151588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86.99999519063006</v>
      </c>
      <c r="X63" s="13">
        <f t="shared" si="7"/>
        <v>0</v>
      </c>
      <c r="Y63" s="13">
        <f t="shared" si="7"/>
        <v>0</v>
      </c>
      <c r="Z63" s="14">
        <f t="shared" si="7"/>
        <v>86.9999975151588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99.6201329284855</v>
      </c>
      <c r="E66" s="16">
        <f t="shared" si="7"/>
        <v>99.6201329284855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99.62026395285338</v>
      </c>
      <c r="X66" s="16">
        <f t="shared" si="7"/>
        <v>0</v>
      </c>
      <c r="Y66" s="16">
        <f t="shared" si="7"/>
        <v>0</v>
      </c>
      <c r="Z66" s="17">
        <f t="shared" si="7"/>
        <v>99.6201329284855</v>
      </c>
    </row>
    <row r="67" spans="1:26" ht="12.75" hidden="1">
      <c r="A67" s="41" t="s">
        <v>286</v>
      </c>
      <c r="B67" s="24">
        <v>320091369</v>
      </c>
      <c r="C67" s="24"/>
      <c r="D67" s="25">
        <v>477469047</v>
      </c>
      <c r="E67" s="26">
        <v>477469047</v>
      </c>
      <c r="F67" s="26">
        <v>25229499</v>
      </c>
      <c r="G67" s="26">
        <v>29407078</v>
      </c>
      <c r="H67" s="26">
        <v>35359452</v>
      </c>
      <c r="I67" s="26">
        <v>89996029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89996029</v>
      </c>
      <c r="W67" s="26">
        <v>119367261</v>
      </c>
      <c r="X67" s="26"/>
      <c r="Y67" s="25"/>
      <c r="Z67" s="27">
        <v>477469047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316071962</v>
      </c>
      <c r="C69" s="19"/>
      <c r="D69" s="20">
        <v>473667454</v>
      </c>
      <c r="E69" s="21">
        <v>473667454</v>
      </c>
      <c r="F69" s="21">
        <v>24951381</v>
      </c>
      <c r="G69" s="21">
        <v>29094976</v>
      </c>
      <c r="H69" s="21">
        <v>35102591</v>
      </c>
      <c r="I69" s="21">
        <v>89148948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89148948</v>
      </c>
      <c r="W69" s="21">
        <v>118416864</v>
      </c>
      <c r="X69" s="21"/>
      <c r="Y69" s="20"/>
      <c r="Z69" s="23">
        <v>473667454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208841221</v>
      </c>
      <c r="C71" s="19"/>
      <c r="D71" s="20">
        <v>361386637</v>
      </c>
      <c r="E71" s="21">
        <v>361386637</v>
      </c>
      <c r="F71" s="21">
        <v>16521475</v>
      </c>
      <c r="G71" s="21">
        <v>20318730</v>
      </c>
      <c r="H71" s="21">
        <v>25187613</v>
      </c>
      <c r="I71" s="21">
        <v>62027818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62027818</v>
      </c>
      <c r="W71" s="21">
        <v>90346659</v>
      </c>
      <c r="X71" s="21"/>
      <c r="Y71" s="20"/>
      <c r="Z71" s="23">
        <v>361386637</v>
      </c>
    </row>
    <row r="72" spans="1:26" ht="12.75" hidden="1">
      <c r="A72" s="39" t="s">
        <v>105</v>
      </c>
      <c r="B72" s="19">
        <v>107230741</v>
      </c>
      <c r="C72" s="19"/>
      <c r="D72" s="20">
        <v>112280817</v>
      </c>
      <c r="E72" s="21">
        <v>112280817</v>
      </c>
      <c r="F72" s="21">
        <v>8429906</v>
      </c>
      <c r="G72" s="21">
        <v>8776246</v>
      </c>
      <c r="H72" s="21">
        <v>9914978</v>
      </c>
      <c r="I72" s="21">
        <v>27121130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27121130</v>
      </c>
      <c r="W72" s="21">
        <v>28070205</v>
      </c>
      <c r="X72" s="21"/>
      <c r="Y72" s="20"/>
      <c r="Z72" s="23">
        <v>112280817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4019407</v>
      </c>
      <c r="C75" s="28"/>
      <c r="D75" s="29">
        <v>3801593</v>
      </c>
      <c r="E75" s="30">
        <v>3801593</v>
      </c>
      <c r="F75" s="30">
        <v>278118</v>
      </c>
      <c r="G75" s="30">
        <v>312102</v>
      </c>
      <c r="H75" s="30">
        <v>256861</v>
      </c>
      <c r="I75" s="30">
        <v>847081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847081</v>
      </c>
      <c r="W75" s="30">
        <v>950397</v>
      </c>
      <c r="X75" s="30"/>
      <c r="Y75" s="29"/>
      <c r="Z75" s="31">
        <v>3801593</v>
      </c>
    </row>
    <row r="76" spans="1:26" ht="12.75" hidden="1">
      <c r="A76" s="42" t="s">
        <v>287</v>
      </c>
      <c r="B76" s="32">
        <v>26796438</v>
      </c>
      <c r="C76" s="32"/>
      <c r="D76" s="33">
        <v>415877832</v>
      </c>
      <c r="E76" s="34">
        <v>415877832</v>
      </c>
      <c r="F76" s="34">
        <v>23006195</v>
      </c>
      <c r="G76" s="34">
        <v>25539193</v>
      </c>
      <c r="H76" s="34">
        <v>24434873</v>
      </c>
      <c r="I76" s="34">
        <v>72980261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72980261</v>
      </c>
      <c r="W76" s="34">
        <v>103969458</v>
      </c>
      <c r="X76" s="34"/>
      <c r="Y76" s="33"/>
      <c r="Z76" s="35">
        <v>415877832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26796438</v>
      </c>
      <c r="C78" s="19"/>
      <c r="D78" s="20">
        <v>412090680</v>
      </c>
      <c r="E78" s="21">
        <v>412090680</v>
      </c>
      <c r="F78" s="21">
        <v>23006195</v>
      </c>
      <c r="G78" s="21">
        <v>25539193</v>
      </c>
      <c r="H78" s="21">
        <v>24434873</v>
      </c>
      <c r="I78" s="21">
        <v>72980261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72980261</v>
      </c>
      <c r="W78" s="21">
        <v>103022670</v>
      </c>
      <c r="X78" s="21"/>
      <c r="Y78" s="20"/>
      <c r="Z78" s="23">
        <v>412090680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26796438</v>
      </c>
      <c r="C80" s="19"/>
      <c r="D80" s="20">
        <v>314406372</v>
      </c>
      <c r="E80" s="21">
        <v>314406372</v>
      </c>
      <c r="F80" s="21">
        <v>23006195</v>
      </c>
      <c r="G80" s="21">
        <v>25539193</v>
      </c>
      <c r="H80" s="21">
        <v>24434873</v>
      </c>
      <c r="I80" s="21">
        <v>72980261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72980261</v>
      </c>
      <c r="W80" s="21">
        <v>78601593</v>
      </c>
      <c r="X80" s="21"/>
      <c r="Y80" s="20"/>
      <c r="Z80" s="23">
        <v>314406372</v>
      </c>
    </row>
    <row r="81" spans="1:26" ht="12.75" hidden="1">
      <c r="A81" s="39" t="s">
        <v>105</v>
      </c>
      <c r="B81" s="19"/>
      <c r="C81" s="19"/>
      <c r="D81" s="20">
        <v>97684308</v>
      </c>
      <c r="E81" s="21">
        <v>97684308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24421077</v>
      </c>
      <c r="X81" s="21"/>
      <c r="Y81" s="20"/>
      <c r="Z81" s="23">
        <v>97684308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3787152</v>
      </c>
      <c r="E84" s="30">
        <v>3787152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946788</v>
      </c>
      <c r="X84" s="30"/>
      <c r="Y84" s="29"/>
      <c r="Z84" s="31">
        <v>3787152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32856805</v>
      </c>
      <c r="F5" s="358">
        <f t="shared" si="0"/>
        <v>32856805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8214202</v>
      </c>
      <c r="Y5" s="358">
        <f t="shared" si="0"/>
        <v>-8214202</v>
      </c>
      <c r="Z5" s="359">
        <f>+IF(X5&lt;&gt;0,+(Y5/X5)*100,0)</f>
        <v>-100</v>
      </c>
      <c r="AA5" s="360">
        <f>+AA6+AA8+AA11+AA13+AA15</f>
        <v>32856805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5798680</v>
      </c>
      <c r="F6" s="59">
        <f t="shared" si="1"/>
        <v>5798680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1449670</v>
      </c>
      <c r="Y6" s="59">
        <f t="shared" si="1"/>
        <v>-1449670</v>
      </c>
      <c r="Z6" s="61">
        <f>+IF(X6&lt;&gt;0,+(Y6/X6)*100,0)</f>
        <v>-100</v>
      </c>
      <c r="AA6" s="62">
        <f t="shared" si="1"/>
        <v>5798680</v>
      </c>
    </row>
    <row r="7" spans="1:27" ht="12.75">
      <c r="A7" s="291" t="s">
        <v>229</v>
      </c>
      <c r="B7" s="142"/>
      <c r="C7" s="60"/>
      <c r="D7" s="340"/>
      <c r="E7" s="60">
        <v>5798680</v>
      </c>
      <c r="F7" s="59">
        <v>5798680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1449670</v>
      </c>
      <c r="Y7" s="59">
        <v>-1449670</v>
      </c>
      <c r="Z7" s="61">
        <v>-100</v>
      </c>
      <c r="AA7" s="62">
        <v>5798680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20695426</v>
      </c>
      <c r="F11" s="364">
        <f t="shared" si="3"/>
        <v>20695426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5173857</v>
      </c>
      <c r="Y11" s="364">
        <f t="shared" si="3"/>
        <v>-5173857</v>
      </c>
      <c r="Z11" s="365">
        <f>+IF(X11&lt;&gt;0,+(Y11/X11)*100,0)</f>
        <v>-100</v>
      </c>
      <c r="AA11" s="366">
        <f t="shared" si="3"/>
        <v>20695426</v>
      </c>
    </row>
    <row r="12" spans="1:27" ht="12.75">
      <c r="A12" s="291" t="s">
        <v>232</v>
      </c>
      <c r="B12" s="136"/>
      <c r="C12" s="60"/>
      <c r="D12" s="340"/>
      <c r="E12" s="60">
        <v>20695426</v>
      </c>
      <c r="F12" s="59">
        <v>20695426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5173857</v>
      </c>
      <c r="Y12" s="59">
        <v>-5173857</v>
      </c>
      <c r="Z12" s="61">
        <v>-100</v>
      </c>
      <c r="AA12" s="62">
        <v>20695426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3299832</v>
      </c>
      <c r="F13" s="342">
        <f t="shared" si="4"/>
        <v>3299832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824958</v>
      </c>
      <c r="Y13" s="342">
        <f t="shared" si="4"/>
        <v>-824958</v>
      </c>
      <c r="Z13" s="335">
        <f>+IF(X13&lt;&gt;0,+(Y13/X13)*100,0)</f>
        <v>-100</v>
      </c>
      <c r="AA13" s="273">
        <f t="shared" si="4"/>
        <v>3299832</v>
      </c>
    </row>
    <row r="14" spans="1:27" ht="12.75">
      <c r="A14" s="291" t="s">
        <v>233</v>
      </c>
      <c r="B14" s="136"/>
      <c r="C14" s="60"/>
      <c r="D14" s="340"/>
      <c r="E14" s="60">
        <v>3299832</v>
      </c>
      <c r="F14" s="59">
        <v>3299832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824958</v>
      </c>
      <c r="Y14" s="59">
        <v>-824958</v>
      </c>
      <c r="Z14" s="61">
        <v>-100</v>
      </c>
      <c r="AA14" s="62">
        <v>3299832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3062867</v>
      </c>
      <c r="F15" s="59">
        <f t="shared" si="5"/>
        <v>3062867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765717</v>
      </c>
      <c r="Y15" s="59">
        <f t="shared" si="5"/>
        <v>-765717</v>
      </c>
      <c r="Z15" s="61">
        <f>+IF(X15&lt;&gt;0,+(Y15/X15)*100,0)</f>
        <v>-100</v>
      </c>
      <c r="AA15" s="62">
        <f>SUM(AA16:AA20)</f>
        <v>3062867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3062867</v>
      </c>
      <c r="F20" s="59">
        <v>3062867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765717</v>
      </c>
      <c r="Y20" s="59">
        <v>-765717</v>
      </c>
      <c r="Z20" s="61">
        <v>-100</v>
      </c>
      <c r="AA20" s="62">
        <v>3062867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37778905</v>
      </c>
      <c r="F40" s="345">
        <f t="shared" si="9"/>
        <v>37778905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9444726</v>
      </c>
      <c r="Y40" s="345">
        <f t="shared" si="9"/>
        <v>-9444726</v>
      </c>
      <c r="Z40" s="336">
        <f>+IF(X40&lt;&gt;0,+(Y40/X40)*100,0)</f>
        <v>-100</v>
      </c>
      <c r="AA40" s="350">
        <f>SUM(AA41:AA49)</f>
        <v>37778905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37778905</v>
      </c>
      <c r="F49" s="53">
        <v>37778905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9444726</v>
      </c>
      <c r="Y49" s="53">
        <v>-9444726</v>
      </c>
      <c r="Z49" s="94">
        <v>-100</v>
      </c>
      <c r="AA49" s="95">
        <v>37778905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70635710</v>
      </c>
      <c r="F60" s="264">
        <f t="shared" si="14"/>
        <v>70635710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17658928</v>
      </c>
      <c r="Y60" s="264">
        <f t="shared" si="14"/>
        <v>-17658928</v>
      </c>
      <c r="Z60" s="337">
        <f>+IF(X60&lt;&gt;0,+(Y60/X60)*100,0)</f>
        <v>-100</v>
      </c>
      <c r="AA60" s="232">
        <f>+AA57+AA54+AA51+AA40+AA37+AA34+AA22+AA5</f>
        <v>70635710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393772360</v>
      </c>
      <c r="D5" s="153">
        <f>SUM(D6:D8)</f>
        <v>0</v>
      </c>
      <c r="E5" s="154">
        <f t="shared" si="0"/>
        <v>182023723</v>
      </c>
      <c r="F5" s="100">
        <f t="shared" si="0"/>
        <v>182023723</v>
      </c>
      <c r="G5" s="100">
        <f t="shared" si="0"/>
        <v>94414169</v>
      </c>
      <c r="H5" s="100">
        <f t="shared" si="0"/>
        <v>2714059</v>
      </c>
      <c r="I5" s="100">
        <f t="shared" si="0"/>
        <v>1669553</v>
      </c>
      <c r="J5" s="100">
        <f t="shared" si="0"/>
        <v>98797781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98797781</v>
      </c>
      <c r="X5" s="100">
        <f t="shared" si="0"/>
        <v>45505929</v>
      </c>
      <c r="Y5" s="100">
        <f t="shared" si="0"/>
        <v>53291852</v>
      </c>
      <c r="Z5" s="137">
        <f>+IF(X5&lt;&gt;0,+(Y5/X5)*100,0)</f>
        <v>117.10968915720849</v>
      </c>
      <c r="AA5" s="153">
        <f>SUM(AA6:AA8)</f>
        <v>182023723</v>
      </c>
    </row>
    <row r="6" spans="1:27" ht="12.75">
      <c r="A6" s="138" t="s">
        <v>75</v>
      </c>
      <c r="B6" s="136"/>
      <c r="C6" s="155">
        <v>2082978</v>
      </c>
      <c r="D6" s="155"/>
      <c r="E6" s="156">
        <v>2188000</v>
      </c>
      <c r="F6" s="60">
        <v>2188000</v>
      </c>
      <c r="G6" s="60"/>
      <c r="H6" s="60">
        <v>367599</v>
      </c>
      <c r="I6" s="60">
        <v>139661</v>
      </c>
      <c r="J6" s="60">
        <v>507260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507260</v>
      </c>
      <c r="X6" s="60">
        <v>546999</v>
      </c>
      <c r="Y6" s="60">
        <v>-39739</v>
      </c>
      <c r="Z6" s="140">
        <v>-7.26</v>
      </c>
      <c r="AA6" s="155">
        <v>2188000</v>
      </c>
    </row>
    <row r="7" spans="1:27" ht="12.75">
      <c r="A7" s="138" t="s">
        <v>76</v>
      </c>
      <c r="B7" s="136"/>
      <c r="C7" s="157">
        <v>390745845</v>
      </c>
      <c r="D7" s="157"/>
      <c r="E7" s="158">
        <v>178787223</v>
      </c>
      <c r="F7" s="159">
        <v>178787223</v>
      </c>
      <c r="G7" s="159">
        <v>94414015</v>
      </c>
      <c r="H7" s="159">
        <v>2346300</v>
      </c>
      <c r="I7" s="159">
        <v>1529667</v>
      </c>
      <c r="J7" s="159">
        <v>98289982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98289982</v>
      </c>
      <c r="X7" s="159">
        <v>44696805</v>
      </c>
      <c r="Y7" s="159">
        <v>53593177</v>
      </c>
      <c r="Z7" s="141">
        <v>119.9</v>
      </c>
      <c r="AA7" s="157">
        <v>178787223</v>
      </c>
    </row>
    <row r="8" spans="1:27" ht="12.75">
      <c r="A8" s="138" t="s">
        <v>77</v>
      </c>
      <c r="B8" s="136"/>
      <c r="C8" s="155">
        <v>943537</v>
      </c>
      <c r="D8" s="155"/>
      <c r="E8" s="156">
        <v>1048500</v>
      </c>
      <c r="F8" s="60">
        <v>1048500</v>
      </c>
      <c r="G8" s="60">
        <v>154</v>
      </c>
      <c r="H8" s="60">
        <v>160</v>
      </c>
      <c r="I8" s="60">
        <v>225</v>
      </c>
      <c r="J8" s="60">
        <v>539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539</v>
      </c>
      <c r="X8" s="60">
        <v>262125</v>
      </c>
      <c r="Y8" s="60">
        <v>-261586</v>
      </c>
      <c r="Z8" s="140">
        <v>-99.79</v>
      </c>
      <c r="AA8" s="155">
        <v>1048500</v>
      </c>
    </row>
    <row r="9" spans="1:27" ht="12.75">
      <c r="A9" s="135" t="s">
        <v>78</v>
      </c>
      <c r="B9" s="136"/>
      <c r="C9" s="153">
        <f aca="true" t="shared" si="1" ref="C9:Y9">SUM(C10:C14)</f>
        <v>328540</v>
      </c>
      <c r="D9" s="153">
        <f>SUM(D10:D14)</f>
        <v>0</v>
      </c>
      <c r="E9" s="154">
        <f t="shared" si="1"/>
        <v>7354348</v>
      </c>
      <c r="F9" s="100">
        <f t="shared" si="1"/>
        <v>7354348</v>
      </c>
      <c r="G9" s="100">
        <f t="shared" si="1"/>
        <v>2151361</v>
      </c>
      <c r="H9" s="100">
        <f t="shared" si="1"/>
        <v>12241</v>
      </c>
      <c r="I9" s="100">
        <f t="shared" si="1"/>
        <v>17544</v>
      </c>
      <c r="J9" s="100">
        <f t="shared" si="1"/>
        <v>2181146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2181146</v>
      </c>
      <c r="X9" s="100">
        <f t="shared" si="1"/>
        <v>1838586</v>
      </c>
      <c r="Y9" s="100">
        <f t="shared" si="1"/>
        <v>342560</v>
      </c>
      <c r="Z9" s="137">
        <f>+IF(X9&lt;&gt;0,+(Y9/X9)*100,0)</f>
        <v>18.631709367959942</v>
      </c>
      <c r="AA9" s="153">
        <f>SUM(AA10:AA14)</f>
        <v>7354348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219945</v>
      </c>
      <c r="D11" s="155"/>
      <c r="E11" s="156">
        <v>254400</v>
      </c>
      <c r="F11" s="60">
        <v>254400</v>
      </c>
      <c r="G11" s="60">
        <v>17544</v>
      </c>
      <c r="H11" s="60">
        <v>12241</v>
      </c>
      <c r="I11" s="60">
        <v>17544</v>
      </c>
      <c r="J11" s="60">
        <v>47329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47329</v>
      </c>
      <c r="X11" s="60">
        <v>63600</v>
      </c>
      <c r="Y11" s="60">
        <v>-16271</v>
      </c>
      <c r="Z11" s="140">
        <v>-25.58</v>
      </c>
      <c r="AA11" s="155">
        <v>254400</v>
      </c>
    </row>
    <row r="12" spans="1:27" ht="12.75">
      <c r="A12" s="138" t="s">
        <v>81</v>
      </c>
      <c r="B12" s="136"/>
      <c r="C12" s="155">
        <v>108595</v>
      </c>
      <c r="D12" s="155"/>
      <c r="E12" s="156">
        <v>7099948</v>
      </c>
      <c r="F12" s="60">
        <v>7099948</v>
      </c>
      <c r="G12" s="60">
        <v>2133817</v>
      </c>
      <c r="H12" s="60"/>
      <c r="I12" s="60"/>
      <c r="J12" s="60">
        <v>2133817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2133817</v>
      </c>
      <c r="X12" s="60">
        <v>1774986</v>
      </c>
      <c r="Y12" s="60">
        <v>358831</v>
      </c>
      <c r="Z12" s="140">
        <v>20.22</v>
      </c>
      <c r="AA12" s="155">
        <v>7099948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251081136</v>
      </c>
      <c r="D15" s="153">
        <f>SUM(D16:D18)</f>
        <v>0</v>
      </c>
      <c r="E15" s="154">
        <f t="shared" si="2"/>
        <v>60970128</v>
      </c>
      <c r="F15" s="100">
        <f t="shared" si="2"/>
        <v>60970128</v>
      </c>
      <c r="G15" s="100">
        <f t="shared" si="2"/>
        <v>16390966</v>
      </c>
      <c r="H15" s="100">
        <f t="shared" si="2"/>
        <v>25220595</v>
      </c>
      <c r="I15" s="100">
        <f t="shared" si="2"/>
        <v>20394163</v>
      </c>
      <c r="J15" s="100">
        <f t="shared" si="2"/>
        <v>62005724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62005724</v>
      </c>
      <c r="X15" s="100">
        <f t="shared" si="2"/>
        <v>15242532</v>
      </c>
      <c r="Y15" s="100">
        <f t="shared" si="2"/>
        <v>46763192</v>
      </c>
      <c r="Z15" s="137">
        <f>+IF(X15&lt;&gt;0,+(Y15/X15)*100,0)</f>
        <v>306.79412055687334</v>
      </c>
      <c r="AA15" s="153">
        <f>SUM(AA16:AA18)</f>
        <v>60970128</v>
      </c>
    </row>
    <row r="16" spans="1:27" ht="12.75">
      <c r="A16" s="138" t="s">
        <v>85</v>
      </c>
      <c r="B16" s="136"/>
      <c r="C16" s="155">
        <v>250133067</v>
      </c>
      <c r="D16" s="155"/>
      <c r="E16" s="156">
        <v>43180141</v>
      </c>
      <c r="F16" s="60">
        <v>43180141</v>
      </c>
      <c r="G16" s="60">
        <v>11194637</v>
      </c>
      <c r="H16" s="60">
        <v>25220595</v>
      </c>
      <c r="I16" s="60">
        <v>20394163</v>
      </c>
      <c r="J16" s="60">
        <v>56809395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56809395</v>
      </c>
      <c r="X16" s="60">
        <v>10795035</v>
      </c>
      <c r="Y16" s="60">
        <v>46014360</v>
      </c>
      <c r="Z16" s="140">
        <v>426.25</v>
      </c>
      <c r="AA16" s="155">
        <v>43180141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948069</v>
      </c>
      <c r="D18" s="155"/>
      <c r="E18" s="156">
        <v>17789987</v>
      </c>
      <c r="F18" s="60">
        <v>17789987</v>
      </c>
      <c r="G18" s="60">
        <v>5196329</v>
      </c>
      <c r="H18" s="60"/>
      <c r="I18" s="60"/>
      <c r="J18" s="60">
        <v>5196329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5196329</v>
      </c>
      <c r="X18" s="60">
        <v>4447497</v>
      </c>
      <c r="Y18" s="60">
        <v>748832</v>
      </c>
      <c r="Z18" s="140">
        <v>16.84</v>
      </c>
      <c r="AA18" s="155">
        <v>17789987</v>
      </c>
    </row>
    <row r="19" spans="1:27" ht="12.75">
      <c r="A19" s="135" t="s">
        <v>88</v>
      </c>
      <c r="B19" s="142"/>
      <c r="C19" s="153">
        <f aca="true" t="shared" si="3" ref="C19:Y19">SUM(C20:C23)</f>
        <v>451214628</v>
      </c>
      <c r="D19" s="153">
        <f>SUM(D20:D23)</f>
        <v>0</v>
      </c>
      <c r="E19" s="154">
        <f t="shared" si="3"/>
        <v>974770039</v>
      </c>
      <c r="F19" s="100">
        <f t="shared" si="3"/>
        <v>974770039</v>
      </c>
      <c r="G19" s="100">
        <f t="shared" si="3"/>
        <v>79301158</v>
      </c>
      <c r="H19" s="100">
        <f t="shared" si="3"/>
        <v>35326676</v>
      </c>
      <c r="I19" s="100">
        <f t="shared" si="3"/>
        <v>42361121</v>
      </c>
      <c r="J19" s="100">
        <f t="shared" si="3"/>
        <v>156988955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156988955</v>
      </c>
      <c r="X19" s="100">
        <f t="shared" si="3"/>
        <v>243692511</v>
      </c>
      <c r="Y19" s="100">
        <f t="shared" si="3"/>
        <v>-86703556</v>
      </c>
      <c r="Z19" s="137">
        <f>+IF(X19&lt;&gt;0,+(Y19/X19)*100,0)</f>
        <v>-35.57908104939671</v>
      </c>
      <c r="AA19" s="153">
        <f>SUM(AA20:AA23)</f>
        <v>974770039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343830544</v>
      </c>
      <c r="D21" s="155"/>
      <c r="E21" s="156">
        <v>855298501</v>
      </c>
      <c r="F21" s="60">
        <v>855298501</v>
      </c>
      <c r="G21" s="60">
        <v>68895730</v>
      </c>
      <c r="H21" s="60">
        <v>26545049</v>
      </c>
      <c r="I21" s="60">
        <v>32420226</v>
      </c>
      <c r="J21" s="60">
        <v>127861005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127861005</v>
      </c>
      <c r="X21" s="60">
        <v>213824625</v>
      </c>
      <c r="Y21" s="60">
        <v>-85963620</v>
      </c>
      <c r="Z21" s="140">
        <v>-40.2</v>
      </c>
      <c r="AA21" s="155">
        <v>855298501</v>
      </c>
    </row>
    <row r="22" spans="1:27" ht="12.75">
      <c r="A22" s="138" t="s">
        <v>91</v>
      </c>
      <c r="B22" s="136"/>
      <c r="C22" s="157">
        <v>107384084</v>
      </c>
      <c r="D22" s="157"/>
      <c r="E22" s="158">
        <v>119471538</v>
      </c>
      <c r="F22" s="159">
        <v>119471538</v>
      </c>
      <c r="G22" s="159">
        <v>10405428</v>
      </c>
      <c r="H22" s="159">
        <v>8781627</v>
      </c>
      <c r="I22" s="159">
        <v>9940895</v>
      </c>
      <c r="J22" s="159">
        <v>29127950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29127950</v>
      </c>
      <c r="X22" s="159">
        <v>29867886</v>
      </c>
      <c r="Y22" s="159">
        <v>-739936</v>
      </c>
      <c r="Z22" s="141">
        <v>-2.48</v>
      </c>
      <c r="AA22" s="157">
        <v>119471538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861705</v>
      </c>
      <c r="D24" s="153"/>
      <c r="E24" s="154">
        <v>250000</v>
      </c>
      <c r="F24" s="100">
        <v>250000</v>
      </c>
      <c r="G24" s="100">
        <v>13791</v>
      </c>
      <c r="H24" s="100">
        <v>155555</v>
      </c>
      <c r="I24" s="100"/>
      <c r="J24" s="100">
        <v>169346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169346</v>
      </c>
      <c r="X24" s="100">
        <v>62499</v>
      </c>
      <c r="Y24" s="100">
        <v>106847</v>
      </c>
      <c r="Z24" s="137">
        <v>170.96</v>
      </c>
      <c r="AA24" s="153">
        <v>250000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1097258369</v>
      </c>
      <c r="D25" s="168">
        <f>+D5+D9+D15+D19+D24</f>
        <v>0</v>
      </c>
      <c r="E25" s="169">
        <f t="shared" si="4"/>
        <v>1225368238</v>
      </c>
      <c r="F25" s="73">
        <f t="shared" si="4"/>
        <v>1225368238</v>
      </c>
      <c r="G25" s="73">
        <f t="shared" si="4"/>
        <v>192271445</v>
      </c>
      <c r="H25" s="73">
        <f t="shared" si="4"/>
        <v>63429126</v>
      </c>
      <c r="I25" s="73">
        <f t="shared" si="4"/>
        <v>64442381</v>
      </c>
      <c r="J25" s="73">
        <f t="shared" si="4"/>
        <v>320142952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320142952</v>
      </c>
      <c r="X25" s="73">
        <f t="shared" si="4"/>
        <v>306342057</v>
      </c>
      <c r="Y25" s="73">
        <f t="shared" si="4"/>
        <v>13800895</v>
      </c>
      <c r="Z25" s="170">
        <f>+IF(X25&lt;&gt;0,+(Y25/X25)*100,0)</f>
        <v>4.505060498434924</v>
      </c>
      <c r="AA25" s="168">
        <f>+AA5+AA9+AA15+AA19+AA24</f>
        <v>1225368238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193779470</v>
      </c>
      <c r="D28" s="153">
        <f>SUM(D29:D31)</f>
        <v>0</v>
      </c>
      <c r="E28" s="154">
        <f t="shared" si="5"/>
        <v>218900235</v>
      </c>
      <c r="F28" s="100">
        <f t="shared" si="5"/>
        <v>218900235</v>
      </c>
      <c r="G28" s="100">
        <f t="shared" si="5"/>
        <v>14384821</v>
      </c>
      <c r="H28" s="100">
        <f t="shared" si="5"/>
        <v>19589229</v>
      </c>
      <c r="I28" s="100">
        <f t="shared" si="5"/>
        <v>18972921</v>
      </c>
      <c r="J28" s="100">
        <f t="shared" si="5"/>
        <v>52946971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52946971</v>
      </c>
      <c r="X28" s="100">
        <f t="shared" si="5"/>
        <v>54725061</v>
      </c>
      <c r="Y28" s="100">
        <f t="shared" si="5"/>
        <v>-1778090</v>
      </c>
      <c r="Z28" s="137">
        <f>+IF(X28&lt;&gt;0,+(Y28/X28)*100,0)</f>
        <v>-3.249132970358864</v>
      </c>
      <c r="AA28" s="153">
        <f>SUM(AA29:AA31)</f>
        <v>218900235</v>
      </c>
    </row>
    <row r="29" spans="1:27" ht="12.75">
      <c r="A29" s="138" t="s">
        <v>75</v>
      </c>
      <c r="B29" s="136"/>
      <c r="C29" s="155">
        <v>55583383</v>
      </c>
      <c r="D29" s="155"/>
      <c r="E29" s="156">
        <v>64169694</v>
      </c>
      <c r="F29" s="60">
        <v>64169694</v>
      </c>
      <c r="G29" s="60">
        <v>3399493</v>
      </c>
      <c r="H29" s="60">
        <v>4099917</v>
      </c>
      <c r="I29" s="60">
        <v>5866808</v>
      </c>
      <c r="J29" s="60">
        <v>13366218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13366218</v>
      </c>
      <c r="X29" s="60">
        <v>16042425</v>
      </c>
      <c r="Y29" s="60">
        <v>-2676207</v>
      </c>
      <c r="Z29" s="140">
        <v>-16.68</v>
      </c>
      <c r="AA29" s="155">
        <v>64169694</v>
      </c>
    </row>
    <row r="30" spans="1:27" ht="12.75">
      <c r="A30" s="138" t="s">
        <v>76</v>
      </c>
      <c r="B30" s="136"/>
      <c r="C30" s="157">
        <v>34984154</v>
      </c>
      <c r="D30" s="157"/>
      <c r="E30" s="158">
        <v>44041727</v>
      </c>
      <c r="F30" s="159">
        <v>44041727</v>
      </c>
      <c r="G30" s="159">
        <v>3949877</v>
      </c>
      <c r="H30" s="159">
        <v>4219653</v>
      </c>
      <c r="I30" s="159">
        <v>2573112</v>
      </c>
      <c r="J30" s="159">
        <v>10742642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10742642</v>
      </c>
      <c r="X30" s="159">
        <v>11010432</v>
      </c>
      <c r="Y30" s="159">
        <v>-267790</v>
      </c>
      <c r="Z30" s="141">
        <v>-2.43</v>
      </c>
      <c r="AA30" s="157">
        <v>44041727</v>
      </c>
    </row>
    <row r="31" spans="1:27" ht="12.75">
      <c r="A31" s="138" t="s">
        <v>77</v>
      </c>
      <c r="B31" s="136"/>
      <c r="C31" s="155">
        <v>103211933</v>
      </c>
      <c r="D31" s="155"/>
      <c r="E31" s="156">
        <v>110688814</v>
      </c>
      <c r="F31" s="60">
        <v>110688814</v>
      </c>
      <c r="G31" s="60">
        <v>7035451</v>
      </c>
      <c r="H31" s="60">
        <v>11269659</v>
      </c>
      <c r="I31" s="60">
        <v>10533001</v>
      </c>
      <c r="J31" s="60">
        <v>28838111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28838111</v>
      </c>
      <c r="X31" s="60">
        <v>27672204</v>
      </c>
      <c r="Y31" s="60">
        <v>1165907</v>
      </c>
      <c r="Z31" s="140">
        <v>4.21</v>
      </c>
      <c r="AA31" s="155">
        <v>110688814</v>
      </c>
    </row>
    <row r="32" spans="1:27" ht="12.75">
      <c r="A32" s="135" t="s">
        <v>78</v>
      </c>
      <c r="B32" s="136"/>
      <c r="C32" s="153">
        <f aca="true" t="shared" si="6" ref="C32:Y32">SUM(C33:C37)</f>
        <v>2980618</v>
      </c>
      <c r="D32" s="153">
        <f>SUM(D33:D37)</f>
        <v>0</v>
      </c>
      <c r="E32" s="154">
        <f t="shared" si="6"/>
        <v>6099948</v>
      </c>
      <c r="F32" s="100">
        <f t="shared" si="6"/>
        <v>6099948</v>
      </c>
      <c r="G32" s="100">
        <f t="shared" si="6"/>
        <v>56041</v>
      </c>
      <c r="H32" s="100">
        <f t="shared" si="6"/>
        <v>8983</v>
      </c>
      <c r="I32" s="100">
        <f t="shared" si="6"/>
        <v>321232</v>
      </c>
      <c r="J32" s="100">
        <f t="shared" si="6"/>
        <v>386256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386256</v>
      </c>
      <c r="X32" s="100">
        <f t="shared" si="6"/>
        <v>1524987</v>
      </c>
      <c r="Y32" s="100">
        <f t="shared" si="6"/>
        <v>-1138731</v>
      </c>
      <c r="Z32" s="137">
        <f>+IF(X32&lt;&gt;0,+(Y32/X32)*100,0)</f>
        <v>-74.67152179002183</v>
      </c>
      <c r="AA32" s="153">
        <f>SUM(AA33:AA37)</f>
        <v>6099948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>
        <v>465185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2515433</v>
      </c>
      <c r="D35" s="155"/>
      <c r="E35" s="156">
        <v>6099948</v>
      </c>
      <c r="F35" s="60">
        <v>6099948</v>
      </c>
      <c r="G35" s="60">
        <v>56041</v>
      </c>
      <c r="H35" s="60">
        <v>8983</v>
      </c>
      <c r="I35" s="60">
        <v>321232</v>
      </c>
      <c r="J35" s="60">
        <v>386256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386256</v>
      </c>
      <c r="X35" s="60">
        <v>1524987</v>
      </c>
      <c r="Y35" s="60">
        <v>-1138731</v>
      </c>
      <c r="Z35" s="140">
        <v>-74.67</v>
      </c>
      <c r="AA35" s="155">
        <v>6099948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52067683</v>
      </c>
      <c r="D38" s="153">
        <f>SUM(D39:D41)</f>
        <v>0</v>
      </c>
      <c r="E38" s="154">
        <f t="shared" si="7"/>
        <v>81467544</v>
      </c>
      <c r="F38" s="100">
        <f t="shared" si="7"/>
        <v>81467544</v>
      </c>
      <c r="G38" s="100">
        <f t="shared" si="7"/>
        <v>4481026</v>
      </c>
      <c r="H38" s="100">
        <f t="shared" si="7"/>
        <v>6941197</v>
      </c>
      <c r="I38" s="100">
        <f t="shared" si="7"/>
        <v>7867809</v>
      </c>
      <c r="J38" s="100">
        <f t="shared" si="7"/>
        <v>19290032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19290032</v>
      </c>
      <c r="X38" s="100">
        <f t="shared" si="7"/>
        <v>20366886</v>
      </c>
      <c r="Y38" s="100">
        <f t="shared" si="7"/>
        <v>-1076854</v>
      </c>
      <c r="Z38" s="137">
        <f>+IF(X38&lt;&gt;0,+(Y38/X38)*100,0)</f>
        <v>-5.28727857562516</v>
      </c>
      <c r="AA38" s="153">
        <f>SUM(AA39:AA41)</f>
        <v>81467544</v>
      </c>
    </row>
    <row r="39" spans="1:27" ht="12.75">
      <c r="A39" s="138" t="s">
        <v>85</v>
      </c>
      <c r="B39" s="136"/>
      <c r="C39" s="155">
        <v>35860714</v>
      </c>
      <c r="D39" s="155"/>
      <c r="E39" s="156">
        <v>63009220</v>
      </c>
      <c r="F39" s="60">
        <v>63009220</v>
      </c>
      <c r="G39" s="60">
        <v>2943807</v>
      </c>
      <c r="H39" s="60">
        <v>5247117</v>
      </c>
      <c r="I39" s="60">
        <v>6613457</v>
      </c>
      <c r="J39" s="60">
        <v>14804381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14804381</v>
      </c>
      <c r="X39" s="60">
        <v>15752304</v>
      </c>
      <c r="Y39" s="60">
        <v>-947923</v>
      </c>
      <c r="Z39" s="140">
        <v>-6.02</v>
      </c>
      <c r="AA39" s="155">
        <v>63009220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16206969</v>
      </c>
      <c r="D41" s="155"/>
      <c r="E41" s="156">
        <v>18458324</v>
      </c>
      <c r="F41" s="60">
        <v>18458324</v>
      </c>
      <c r="G41" s="60">
        <v>1537219</v>
      </c>
      <c r="H41" s="60">
        <v>1694080</v>
      </c>
      <c r="I41" s="60">
        <v>1254352</v>
      </c>
      <c r="J41" s="60">
        <v>4485651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4485651</v>
      </c>
      <c r="X41" s="60">
        <v>4614582</v>
      </c>
      <c r="Y41" s="60">
        <v>-128931</v>
      </c>
      <c r="Z41" s="140">
        <v>-2.79</v>
      </c>
      <c r="AA41" s="155">
        <v>18458324</v>
      </c>
    </row>
    <row r="42" spans="1:27" ht="12.75">
      <c r="A42" s="135" t="s">
        <v>88</v>
      </c>
      <c r="B42" s="142"/>
      <c r="C42" s="153">
        <f aca="true" t="shared" si="8" ref="C42:Y42">SUM(C43:C46)</f>
        <v>634687555</v>
      </c>
      <c r="D42" s="153">
        <f>SUM(D43:D46)</f>
        <v>0</v>
      </c>
      <c r="E42" s="154">
        <f t="shared" si="8"/>
        <v>604635225</v>
      </c>
      <c r="F42" s="100">
        <f t="shared" si="8"/>
        <v>604635225</v>
      </c>
      <c r="G42" s="100">
        <f t="shared" si="8"/>
        <v>45145919</v>
      </c>
      <c r="H42" s="100">
        <f t="shared" si="8"/>
        <v>61025584</v>
      </c>
      <c r="I42" s="100">
        <f t="shared" si="8"/>
        <v>47014607</v>
      </c>
      <c r="J42" s="100">
        <f t="shared" si="8"/>
        <v>153186110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153186110</v>
      </c>
      <c r="X42" s="100">
        <f t="shared" si="8"/>
        <v>151158792</v>
      </c>
      <c r="Y42" s="100">
        <f t="shared" si="8"/>
        <v>2027318</v>
      </c>
      <c r="Z42" s="137">
        <f>+IF(X42&lt;&gt;0,+(Y42/X42)*100,0)</f>
        <v>1.341184309014589</v>
      </c>
      <c r="AA42" s="153">
        <f>SUM(AA43:AA46)</f>
        <v>604635225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548784987</v>
      </c>
      <c r="D44" s="155"/>
      <c r="E44" s="156">
        <v>516772383</v>
      </c>
      <c r="F44" s="60">
        <v>516772383</v>
      </c>
      <c r="G44" s="60">
        <v>40239772</v>
      </c>
      <c r="H44" s="60">
        <v>53825071</v>
      </c>
      <c r="I44" s="60">
        <v>39645722</v>
      </c>
      <c r="J44" s="60">
        <v>133710565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133710565</v>
      </c>
      <c r="X44" s="60">
        <v>129193080</v>
      </c>
      <c r="Y44" s="60">
        <v>4517485</v>
      </c>
      <c r="Z44" s="140">
        <v>3.5</v>
      </c>
      <c r="AA44" s="155">
        <v>516772383</v>
      </c>
    </row>
    <row r="45" spans="1:27" ht="12.75">
      <c r="A45" s="138" t="s">
        <v>91</v>
      </c>
      <c r="B45" s="136"/>
      <c r="C45" s="157">
        <v>85902568</v>
      </c>
      <c r="D45" s="157"/>
      <c r="E45" s="158">
        <v>87862842</v>
      </c>
      <c r="F45" s="159">
        <v>87862842</v>
      </c>
      <c r="G45" s="159">
        <v>4906147</v>
      </c>
      <c r="H45" s="159">
        <v>7200513</v>
      </c>
      <c r="I45" s="159">
        <v>7368885</v>
      </c>
      <c r="J45" s="159">
        <v>19475545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19475545</v>
      </c>
      <c r="X45" s="159">
        <v>21965712</v>
      </c>
      <c r="Y45" s="159">
        <v>-2490167</v>
      </c>
      <c r="Z45" s="141">
        <v>-11.34</v>
      </c>
      <c r="AA45" s="157">
        <v>87862842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1044941</v>
      </c>
      <c r="D47" s="153"/>
      <c r="E47" s="154">
        <v>1160373</v>
      </c>
      <c r="F47" s="100">
        <v>1160373</v>
      </c>
      <c r="G47" s="100">
        <v>91032</v>
      </c>
      <c r="H47" s="100">
        <v>94058</v>
      </c>
      <c r="I47" s="100">
        <v>94198</v>
      </c>
      <c r="J47" s="100">
        <v>279288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279288</v>
      </c>
      <c r="X47" s="100">
        <v>290094</v>
      </c>
      <c r="Y47" s="100">
        <v>-10806</v>
      </c>
      <c r="Z47" s="137">
        <v>-3.72</v>
      </c>
      <c r="AA47" s="153">
        <v>1160373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884560267</v>
      </c>
      <c r="D48" s="168">
        <f>+D28+D32+D38+D42+D47</f>
        <v>0</v>
      </c>
      <c r="E48" s="169">
        <f t="shared" si="9"/>
        <v>912263325</v>
      </c>
      <c r="F48" s="73">
        <f t="shared" si="9"/>
        <v>912263325</v>
      </c>
      <c r="G48" s="73">
        <f t="shared" si="9"/>
        <v>64158839</v>
      </c>
      <c r="H48" s="73">
        <f t="shared" si="9"/>
        <v>87659051</v>
      </c>
      <c r="I48" s="73">
        <f t="shared" si="9"/>
        <v>74270767</v>
      </c>
      <c r="J48" s="73">
        <f t="shared" si="9"/>
        <v>226088657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226088657</v>
      </c>
      <c r="X48" s="73">
        <f t="shared" si="9"/>
        <v>228065820</v>
      </c>
      <c r="Y48" s="73">
        <f t="shared" si="9"/>
        <v>-1977163</v>
      </c>
      <c r="Z48" s="170">
        <f>+IF(X48&lt;&gt;0,+(Y48/X48)*100,0)</f>
        <v>-0.8669264863976548</v>
      </c>
      <c r="AA48" s="168">
        <f>+AA28+AA32+AA38+AA42+AA47</f>
        <v>912263325</v>
      </c>
    </row>
    <row r="49" spans="1:27" ht="12.75">
      <c r="A49" s="148" t="s">
        <v>49</v>
      </c>
      <c r="B49" s="149"/>
      <c r="C49" s="171">
        <f aca="true" t="shared" si="10" ref="C49:Y49">+C25-C48</f>
        <v>212698102</v>
      </c>
      <c r="D49" s="171">
        <f>+D25-D48</f>
        <v>0</v>
      </c>
      <c r="E49" s="172">
        <f t="shared" si="10"/>
        <v>313104913</v>
      </c>
      <c r="F49" s="173">
        <f t="shared" si="10"/>
        <v>313104913</v>
      </c>
      <c r="G49" s="173">
        <f t="shared" si="10"/>
        <v>128112606</v>
      </c>
      <c r="H49" s="173">
        <f t="shared" si="10"/>
        <v>-24229925</v>
      </c>
      <c r="I49" s="173">
        <f t="shared" si="10"/>
        <v>-9828386</v>
      </c>
      <c r="J49" s="173">
        <f t="shared" si="10"/>
        <v>94054295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94054295</v>
      </c>
      <c r="X49" s="173">
        <f>IF(F25=F48,0,X25-X48)</f>
        <v>78276237</v>
      </c>
      <c r="Y49" s="173">
        <f t="shared" si="10"/>
        <v>15778058</v>
      </c>
      <c r="Z49" s="174">
        <f>+IF(X49&lt;&gt;0,+(Y49/X49)*100,0)</f>
        <v>20.15689384761815</v>
      </c>
      <c r="AA49" s="171">
        <f>+AA25-AA48</f>
        <v>313104913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208841221</v>
      </c>
      <c r="D8" s="155">
        <v>0</v>
      </c>
      <c r="E8" s="156">
        <v>361386637</v>
      </c>
      <c r="F8" s="60">
        <v>361386637</v>
      </c>
      <c r="G8" s="60">
        <v>16521475</v>
      </c>
      <c r="H8" s="60">
        <v>20318730</v>
      </c>
      <c r="I8" s="60">
        <v>25187613</v>
      </c>
      <c r="J8" s="60">
        <v>62027818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62027818</v>
      </c>
      <c r="X8" s="60">
        <v>90346659</v>
      </c>
      <c r="Y8" s="60">
        <v>-28318841</v>
      </c>
      <c r="Z8" s="140">
        <v>-31.34</v>
      </c>
      <c r="AA8" s="155">
        <v>361386637</v>
      </c>
    </row>
    <row r="9" spans="1:27" ht="12.75">
      <c r="A9" s="183" t="s">
        <v>105</v>
      </c>
      <c r="B9" s="182"/>
      <c r="C9" s="155">
        <v>107230741</v>
      </c>
      <c r="D9" s="155">
        <v>0</v>
      </c>
      <c r="E9" s="156">
        <v>112280817</v>
      </c>
      <c r="F9" s="60">
        <v>112280817</v>
      </c>
      <c r="G9" s="60">
        <v>8429906</v>
      </c>
      <c r="H9" s="60">
        <v>8776246</v>
      </c>
      <c r="I9" s="60">
        <v>9914978</v>
      </c>
      <c r="J9" s="60">
        <v>27121130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27121130</v>
      </c>
      <c r="X9" s="60">
        <v>28070205</v>
      </c>
      <c r="Y9" s="60">
        <v>-949075</v>
      </c>
      <c r="Z9" s="140">
        <v>-3.38</v>
      </c>
      <c r="AA9" s="155">
        <v>112280817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1089006</v>
      </c>
      <c r="D12" s="155">
        <v>0</v>
      </c>
      <c r="E12" s="156">
        <v>1249170</v>
      </c>
      <c r="F12" s="60">
        <v>1249170</v>
      </c>
      <c r="G12" s="60">
        <v>54417</v>
      </c>
      <c r="H12" s="60">
        <v>224113</v>
      </c>
      <c r="I12" s="60">
        <v>44615</v>
      </c>
      <c r="J12" s="60">
        <v>323145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323145</v>
      </c>
      <c r="X12" s="60">
        <v>312294</v>
      </c>
      <c r="Y12" s="60">
        <v>10851</v>
      </c>
      <c r="Z12" s="140">
        <v>3.47</v>
      </c>
      <c r="AA12" s="155">
        <v>1249170</v>
      </c>
    </row>
    <row r="13" spans="1:27" ht="12.75">
      <c r="A13" s="181" t="s">
        <v>109</v>
      </c>
      <c r="B13" s="185"/>
      <c r="C13" s="155">
        <v>25854741</v>
      </c>
      <c r="D13" s="155">
        <v>0</v>
      </c>
      <c r="E13" s="156">
        <v>15568476</v>
      </c>
      <c r="F13" s="60">
        <v>15568476</v>
      </c>
      <c r="G13" s="60">
        <v>1042156</v>
      </c>
      <c r="H13" s="60">
        <v>2269941</v>
      </c>
      <c r="I13" s="60">
        <v>1556791</v>
      </c>
      <c r="J13" s="60">
        <v>4868888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4868888</v>
      </c>
      <c r="X13" s="60">
        <v>3892119</v>
      </c>
      <c r="Y13" s="60">
        <v>976769</v>
      </c>
      <c r="Z13" s="140">
        <v>25.1</v>
      </c>
      <c r="AA13" s="155">
        <v>15568476</v>
      </c>
    </row>
    <row r="14" spans="1:27" ht="12.75">
      <c r="A14" s="181" t="s">
        <v>110</v>
      </c>
      <c r="B14" s="185"/>
      <c r="C14" s="155">
        <v>4019407</v>
      </c>
      <c r="D14" s="155">
        <v>0</v>
      </c>
      <c r="E14" s="156">
        <v>3801593</v>
      </c>
      <c r="F14" s="60">
        <v>3801593</v>
      </c>
      <c r="G14" s="60">
        <v>278118</v>
      </c>
      <c r="H14" s="60">
        <v>312102</v>
      </c>
      <c r="I14" s="60">
        <v>256861</v>
      </c>
      <c r="J14" s="60">
        <v>847081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847081</v>
      </c>
      <c r="X14" s="60">
        <v>950397</v>
      </c>
      <c r="Y14" s="60">
        <v>-103316</v>
      </c>
      <c r="Z14" s="140">
        <v>-10.87</v>
      </c>
      <c r="AA14" s="155">
        <v>3801593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377685959</v>
      </c>
      <c r="D19" s="155">
        <v>0</v>
      </c>
      <c r="E19" s="156">
        <v>408661587</v>
      </c>
      <c r="F19" s="60">
        <v>408661587</v>
      </c>
      <c r="G19" s="60">
        <v>162855249</v>
      </c>
      <c r="H19" s="60">
        <v>2334629</v>
      </c>
      <c r="I19" s="60">
        <v>7094315</v>
      </c>
      <c r="J19" s="60">
        <v>172284193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172284193</v>
      </c>
      <c r="X19" s="60"/>
      <c r="Y19" s="60">
        <v>172284193</v>
      </c>
      <c r="Z19" s="140">
        <v>0</v>
      </c>
      <c r="AA19" s="155">
        <v>408661587</v>
      </c>
    </row>
    <row r="20" spans="1:27" ht="12.75">
      <c r="A20" s="181" t="s">
        <v>35</v>
      </c>
      <c r="B20" s="185"/>
      <c r="C20" s="155">
        <v>16097747</v>
      </c>
      <c r="D20" s="155">
        <v>0</v>
      </c>
      <c r="E20" s="156">
        <v>11557958</v>
      </c>
      <c r="F20" s="54">
        <v>11557958</v>
      </c>
      <c r="G20" s="54">
        <v>381668</v>
      </c>
      <c r="H20" s="54">
        <v>385856</v>
      </c>
      <c r="I20" s="54">
        <v>391657</v>
      </c>
      <c r="J20" s="54">
        <v>1159181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1159181</v>
      </c>
      <c r="X20" s="54">
        <v>2889489</v>
      </c>
      <c r="Y20" s="54">
        <v>-1730308</v>
      </c>
      <c r="Z20" s="184">
        <v>-59.88</v>
      </c>
      <c r="AA20" s="130">
        <v>11557958</v>
      </c>
    </row>
    <row r="21" spans="1:27" ht="12.75">
      <c r="A21" s="181" t="s">
        <v>115</v>
      </c>
      <c r="B21" s="185"/>
      <c r="C21" s="155">
        <v>743741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741562563</v>
      </c>
      <c r="D22" s="188">
        <f>SUM(D5:D21)</f>
        <v>0</v>
      </c>
      <c r="E22" s="189">
        <f t="shared" si="0"/>
        <v>914506238</v>
      </c>
      <c r="F22" s="190">
        <f t="shared" si="0"/>
        <v>914506238</v>
      </c>
      <c r="G22" s="190">
        <f t="shared" si="0"/>
        <v>189562989</v>
      </c>
      <c r="H22" s="190">
        <f t="shared" si="0"/>
        <v>34621617</v>
      </c>
      <c r="I22" s="190">
        <f t="shared" si="0"/>
        <v>44446830</v>
      </c>
      <c r="J22" s="190">
        <f t="shared" si="0"/>
        <v>268631436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268631436</v>
      </c>
      <c r="X22" s="190">
        <f t="shared" si="0"/>
        <v>126461163</v>
      </c>
      <c r="Y22" s="190">
        <f t="shared" si="0"/>
        <v>142170273</v>
      </c>
      <c r="Z22" s="191">
        <f>+IF(X22&lt;&gt;0,+(Y22/X22)*100,0)</f>
        <v>112.42208250132887</v>
      </c>
      <c r="AA22" s="188">
        <f>SUM(AA5:AA21)</f>
        <v>914506238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294815068</v>
      </c>
      <c r="D25" s="155">
        <v>0</v>
      </c>
      <c r="E25" s="156">
        <v>332850325</v>
      </c>
      <c r="F25" s="60">
        <v>332850325</v>
      </c>
      <c r="G25" s="60">
        <v>25152910</v>
      </c>
      <c r="H25" s="60">
        <v>39488873</v>
      </c>
      <c r="I25" s="60">
        <v>24812729</v>
      </c>
      <c r="J25" s="60">
        <v>89454512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89454512</v>
      </c>
      <c r="X25" s="60">
        <v>83212566</v>
      </c>
      <c r="Y25" s="60">
        <v>6241946</v>
      </c>
      <c r="Z25" s="140">
        <v>7.5</v>
      </c>
      <c r="AA25" s="155">
        <v>332850325</v>
      </c>
    </row>
    <row r="26" spans="1:27" ht="12.75">
      <c r="A26" s="183" t="s">
        <v>38</v>
      </c>
      <c r="B26" s="182"/>
      <c r="C26" s="155">
        <v>8957246</v>
      </c>
      <c r="D26" s="155">
        <v>0</v>
      </c>
      <c r="E26" s="156">
        <v>11874441</v>
      </c>
      <c r="F26" s="60">
        <v>11874441</v>
      </c>
      <c r="G26" s="60">
        <v>755285</v>
      </c>
      <c r="H26" s="60">
        <v>272405</v>
      </c>
      <c r="I26" s="60">
        <v>1123098</v>
      </c>
      <c r="J26" s="60">
        <v>2150788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2150788</v>
      </c>
      <c r="X26" s="60">
        <v>2968611</v>
      </c>
      <c r="Y26" s="60">
        <v>-817823</v>
      </c>
      <c r="Z26" s="140">
        <v>-27.55</v>
      </c>
      <c r="AA26" s="155">
        <v>11874441</v>
      </c>
    </row>
    <row r="27" spans="1:27" ht="12.75">
      <c r="A27" s="183" t="s">
        <v>118</v>
      </c>
      <c r="B27" s="182"/>
      <c r="C27" s="155">
        <v>60148370</v>
      </c>
      <c r="D27" s="155">
        <v>0</v>
      </c>
      <c r="E27" s="156">
        <v>38158786</v>
      </c>
      <c r="F27" s="60">
        <v>38158786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9539697</v>
      </c>
      <c r="Y27" s="60">
        <v>-9539697</v>
      </c>
      <c r="Z27" s="140">
        <v>-100</v>
      </c>
      <c r="AA27" s="155">
        <v>38158786</v>
      </c>
    </row>
    <row r="28" spans="1:27" ht="12.75">
      <c r="A28" s="183" t="s">
        <v>39</v>
      </c>
      <c r="B28" s="182"/>
      <c r="C28" s="155">
        <v>191919289</v>
      </c>
      <c r="D28" s="155">
        <v>0</v>
      </c>
      <c r="E28" s="156">
        <v>123604339</v>
      </c>
      <c r="F28" s="60">
        <v>123604339</v>
      </c>
      <c r="G28" s="60">
        <v>14574289</v>
      </c>
      <c r="H28" s="60">
        <v>16659989</v>
      </c>
      <c r="I28" s="60">
        <v>15473736</v>
      </c>
      <c r="J28" s="60">
        <v>46708014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46708014</v>
      </c>
      <c r="X28" s="60">
        <v>30901086</v>
      </c>
      <c r="Y28" s="60">
        <v>15806928</v>
      </c>
      <c r="Z28" s="140">
        <v>51.15</v>
      </c>
      <c r="AA28" s="155">
        <v>123604339</v>
      </c>
    </row>
    <row r="29" spans="1:27" ht="12.75">
      <c r="A29" s="183" t="s">
        <v>40</v>
      </c>
      <c r="B29" s="182"/>
      <c r="C29" s="155">
        <v>13556080</v>
      </c>
      <c r="D29" s="155">
        <v>0</v>
      </c>
      <c r="E29" s="156">
        <v>15775660</v>
      </c>
      <c r="F29" s="60">
        <v>15775660</v>
      </c>
      <c r="G29" s="60">
        <v>101727</v>
      </c>
      <c r="H29" s="60">
        <v>583066</v>
      </c>
      <c r="I29" s="60">
        <v>2631761</v>
      </c>
      <c r="J29" s="60">
        <v>3316554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3316554</v>
      </c>
      <c r="X29" s="60">
        <v>3943914</v>
      </c>
      <c r="Y29" s="60">
        <v>-627360</v>
      </c>
      <c r="Z29" s="140">
        <v>-15.91</v>
      </c>
      <c r="AA29" s="155">
        <v>15775660</v>
      </c>
    </row>
    <row r="30" spans="1:27" ht="12.75">
      <c r="A30" s="183" t="s">
        <v>119</v>
      </c>
      <c r="B30" s="182"/>
      <c r="C30" s="155">
        <v>66091136</v>
      </c>
      <c r="D30" s="155">
        <v>0</v>
      </c>
      <c r="E30" s="156">
        <v>81468000</v>
      </c>
      <c r="F30" s="60">
        <v>81468000</v>
      </c>
      <c r="G30" s="60">
        <v>5410648</v>
      </c>
      <c r="H30" s="60">
        <v>6207620</v>
      </c>
      <c r="I30" s="60">
        <v>887131</v>
      </c>
      <c r="J30" s="60">
        <v>12505399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12505399</v>
      </c>
      <c r="X30" s="60">
        <v>20367000</v>
      </c>
      <c r="Y30" s="60">
        <v>-7861601</v>
      </c>
      <c r="Z30" s="140">
        <v>-38.6</v>
      </c>
      <c r="AA30" s="155">
        <v>81468000</v>
      </c>
    </row>
    <row r="31" spans="1:27" ht="12.75">
      <c r="A31" s="183" t="s">
        <v>120</v>
      </c>
      <c r="B31" s="182"/>
      <c r="C31" s="155">
        <v>13060045</v>
      </c>
      <c r="D31" s="155">
        <v>0</v>
      </c>
      <c r="E31" s="156">
        <v>8699528</v>
      </c>
      <c r="F31" s="60">
        <v>8699528</v>
      </c>
      <c r="G31" s="60">
        <v>58137</v>
      </c>
      <c r="H31" s="60">
        <v>497881</v>
      </c>
      <c r="I31" s="60">
        <v>232439</v>
      </c>
      <c r="J31" s="60">
        <v>788457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788457</v>
      </c>
      <c r="X31" s="60">
        <v>2174883</v>
      </c>
      <c r="Y31" s="60">
        <v>-1386426</v>
      </c>
      <c r="Z31" s="140">
        <v>-63.75</v>
      </c>
      <c r="AA31" s="155">
        <v>8699528</v>
      </c>
    </row>
    <row r="32" spans="1:27" ht="12.75">
      <c r="A32" s="183" t="s">
        <v>121</v>
      </c>
      <c r="B32" s="182"/>
      <c r="C32" s="155">
        <v>22704651</v>
      </c>
      <c r="D32" s="155">
        <v>0</v>
      </c>
      <c r="E32" s="156">
        <v>29683354</v>
      </c>
      <c r="F32" s="60">
        <v>29683354</v>
      </c>
      <c r="G32" s="60">
        <v>1297243</v>
      </c>
      <c r="H32" s="60">
        <v>1824592</v>
      </c>
      <c r="I32" s="60">
        <v>1861689</v>
      </c>
      <c r="J32" s="60">
        <v>4983524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4983524</v>
      </c>
      <c r="X32" s="60">
        <v>7420839</v>
      </c>
      <c r="Y32" s="60">
        <v>-2437315</v>
      </c>
      <c r="Z32" s="140">
        <v>-32.84</v>
      </c>
      <c r="AA32" s="155">
        <v>29683354</v>
      </c>
    </row>
    <row r="33" spans="1:27" ht="12.75">
      <c r="A33" s="183" t="s">
        <v>42</v>
      </c>
      <c r="B33" s="182"/>
      <c r="C33" s="155">
        <v>37172992</v>
      </c>
      <c r="D33" s="155">
        <v>0</v>
      </c>
      <c r="E33" s="156">
        <v>40027536</v>
      </c>
      <c r="F33" s="60">
        <v>40027536</v>
      </c>
      <c r="G33" s="60">
        <v>3875366</v>
      </c>
      <c r="H33" s="60">
        <v>2229016</v>
      </c>
      <c r="I33" s="60">
        <v>6898293</v>
      </c>
      <c r="J33" s="60">
        <v>13002675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13002675</v>
      </c>
      <c r="X33" s="60">
        <v>10006884</v>
      </c>
      <c r="Y33" s="60">
        <v>2995791</v>
      </c>
      <c r="Z33" s="140">
        <v>29.94</v>
      </c>
      <c r="AA33" s="155">
        <v>40027536</v>
      </c>
    </row>
    <row r="34" spans="1:27" ht="12.75">
      <c r="A34" s="183" t="s">
        <v>43</v>
      </c>
      <c r="B34" s="182"/>
      <c r="C34" s="155">
        <v>176135390</v>
      </c>
      <c r="D34" s="155">
        <v>0</v>
      </c>
      <c r="E34" s="156">
        <v>230121356</v>
      </c>
      <c r="F34" s="60">
        <v>230121356</v>
      </c>
      <c r="G34" s="60">
        <v>12933234</v>
      </c>
      <c r="H34" s="60">
        <v>19895609</v>
      </c>
      <c r="I34" s="60">
        <v>20349891</v>
      </c>
      <c r="J34" s="60">
        <v>53178734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53178734</v>
      </c>
      <c r="X34" s="60">
        <v>57530340</v>
      </c>
      <c r="Y34" s="60">
        <v>-4351606</v>
      </c>
      <c r="Z34" s="140">
        <v>-7.56</v>
      </c>
      <c r="AA34" s="155">
        <v>230121356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884560267</v>
      </c>
      <c r="D36" s="188">
        <f>SUM(D25:D35)</f>
        <v>0</v>
      </c>
      <c r="E36" s="189">
        <f t="shared" si="1"/>
        <v>912263325</v>
      </c>
      <c r="F36" s="190">
        <f t="shared" si="1"/>
        <v>912263325</v>
      </c>
      <c r="G36" s="190">
        <f t="shared" si="1"/>
        <v>64158839</v>
      </c>
      <c r="H36" s="190">
        <f t="shared" si="1"/>
        <v>87659051</v>
      </c>
      <c r="I36" s="190">
        <f t="shared" si="1"/>
        <v>74270767</v>
      </c>
      <c r="J36" s="190">
        <f t="shared" si="1"/>
        <v>226088657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226088657</v>
      </c>
      <c r="X36" s="190">
        <f t="shared" si="1"/>
        <v>228065820</v>
      </c>
      <c r="Y36" s="190">
        <f t="shared" si="1"/>
        <v>-1977163</v>
      </c>
      <c r="Z36" s="191">
        <f>+IF(X36&lt;&gt;0,+(Y36/X36)*100,0)</f>
        <v>-0.8669264863976548</v>
      </c>
      <c r="AA36" s="188">
        <f>SUM(AA25:AA35)</f>
        <v>912263325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-142997704</v>
      </c>
      <c r="D38" s="199">
        <f>+D22-D36</f>
        <v>0</v>
      </c>
      <c r="E38" s="200">
        <f t="shared" si="2"/>
        <v>2242913</v>
      </c>
      <c r="F38" s="106">
        <f t="shared" si="2"/>
        <v>2242913</v>
      </c>
      <c r="G38" s="106">
        <f t="shared" si="2"/>
        <v>125404150</v>
      </c>
      <c r="H38" s="106">
        <f t="shared" si="2"/>
        <v>-53037434</v>
      </c>
      <c r="I38" s="106">
        <f t="shared" si="2"/>
        <v>-29823937</v>
      </c>
      <c r="J38" s="106">
        <f t="shared" si="2"/>
        <v>42542779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42542779</v>
      </c>
      <c r="X38" s="106">
        <f>IF(F22=F36,0,X22-X36)</f>
        <v>-101604657</v>
      </c>
      <c r="Y38" s="106">
        <f t="shared" si="2"/>
        <v>144147436</v>
      </c>
      <c r="Z38" s="201">
        <f>+IF(X38&lt;&gt;0,+(Y38/X38)*100,0)</f>
        <v>-141.87089475632993</v>
      </c>
      <c r="AA38" s="199">
        <f>+AA22-AA36</f>
        <v>2242913</v>
      </c>
    </row>
    <row r="39" spans="1:27" ht="12.75">
      <c r="A39" s="181" t="s">
        <v>46</v>
      </c>
      <c r="B39" s="185"/>
      <c r="C39" s="155">
        <v>355695806</v>
      </c>
      <c r="D39" s="155">
        <v>0</v>
      </c>
      <c r="E39" s="156">
        <v>310862000</v>
      </c>
      <c r="F39" s="60">
        <v>310862000</v>
      </c>
      <c r="G39" s="60">
        <v>2708456</v>
      </c>
      <c r="H39" s="60">
        <v>28807509</v>
      </c>
      <c r="I39" s="60">
        <v>19995551</v>
      </c>
      <c r="J39" s="60">
        <v>51511516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51511516</v>
      </c>
      <c r="X39" s="60"/>
      <c r="Y39" s="60">
        <v>51511516</v>
      </c>
      <c r="Z39" s="140">
        <v>0</v>
      </c>
      <c r="AA39" s="155">
        <v>310862000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212698102</v>
      </c>
      <c r="D42" s="206">
        <f>SUM(D38:D41)</f>
        <v>0</v>
      </c>
      <c r="E42" s="207">
        <f t="shared" si="3"/>
        <v>313104913</v>
      </c>
      <c r="F42" s="88">
        <f t="shared" si="3"/>
        <v>313104913</v>
      </c>
      <c r="G42" s="88">
        <f t="shared" si="3"/>
        <v>128112606</v>
      </c>
      <c r="H42" s="88">
        <f t="shared" si="3"/>
        <v>-24229925</v>
      </c>
      <c r="I42" s="88">
        <f t="shared" si="3"/>
        <v>-9828386</v>
      </c>
      <c r="J42" s="88">
        <f t="shared" si="3"/>
        <v>94054295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94054295</v>
      </c>
      <c r="X42" s="88">
        <f t="shared" si="3"/>
        <v>-101604657</v>
      </c>
      <c r="Y42" s="88">
        <f t="shared" si="3"/>
        <v>195658952</v>
      </c>
      <c r="Z42" s="208">
        <f>+IF(X42&lt;&gt;0,+(Y42/X42)*100,0)</f>
        <v>-192.56888195587334</v>
      </c>
      <c r="AA42" s="206">
        <f>SUM(AA38:AA41)</f>
        <v>313104913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212698102</v>
      </c>
      <c r="D44" s="210">
        <f>+D42-D43</f>
        <v>0</v>
      </c>
      <c r="E44" s="211">
        <f t="shared" si="4"/>
        <v>313104913</v>
      </c>
      <c r="F44" s="77">
        <f t="shared" si="4"/>
        <v>313104913</v>
      </c>
      <c r="G44" s="77">
        <f t="shared" si="4"/>
        <v>128112606</v>
      </c>
      <c r="H44" s="77">
        <f t="shared" si="4"/>
        <v>-24229925</v>
      </c>
      <c r="I44" s="77">
        <f t="shared" si="4"/>
        <v>-9828386</v>
      </c>
      <c r="J44" s="77">
        <f t="shared" si="4"/>
        <v>94054295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94054295</v>
      </c>
      <c r="X44" s="77">
        <f t="shared" si="4"/>
        <v>-101604657</v>
      </c>
      <c r="Y44" s="77">
        <f t="shared" si="4"/>
        <v>195658952</v>
      </c>
      <c r="Z44" s="212">
        <f>+IF(X44&lt;&gt;0,+(Y44/X44)*100,0)</f>
        <v>-192.56888195587334</v>
      </c>
      <c r="AA44" s="210">
        <f>+AA42-AA43</f>
        <v>313104913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212698102</v>
      </c>
      <c r="D46" s="206">
        <f>SUM(D44:D45)</f>
        <v>0</v>
      </c>
      <c r="E46" s="207">
        <f t="shared" si="5"/>
        <v>313104913</v>
      </c>
      <c r="F46" s="88">
        <f t="shared" si="5"/>
        <v>313104913</v>
      </c>
      <c r="G46" s="88">
        <f t="shared" si="5"/>
        <v>128112606</v>
      </c>
      <c r="H46" s="88">
        <f t="shared" si="5"/>
        <v>-24229925</v>
      </c>
      <c r="I46" s="88">
        <f t="shared" si="5"/>
        <v>-9828386</v>
      </c>
      <c r="J46" s="88">
        <f t="shared" si="5"/>
        <v>94054295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94054295</v>
      </c>
      <c r="X46" s="88">
        <f t="shared" si="5"/>
        <v>-101604657</v>
      </c>
      <c r="Y46" s="88">
        <f t="shared" si="5"/>
        <v>195658952</v>
      </c>
      <c r="Z46" s="208">
        <f>+IF(X46&lt;&gt;0,+(Y46/X46)*100,0)</f>
        <v>-192.56888195587334</v>
      </c>
      <c r="AA46" s="206">
        <f>SUM(AA44:AA45)</f>
        <v>313104913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212698102</v>
      </c>
      <c r="D48" s="217">
        <f>SUM(D46:D47)</f>
        <v>0</v>
      </c>
      <c r="E48" s="218">
        <f t="shared" si="6"/>
        <v>313104913</v>
      </c>
      <c r="F48" s="219">
        <f t="shared" si="6"/>
        <v>313104913</v>
      </c>
      <c r="G48" s="219">
        <f t="shared" si="6"/>
        <v>128112606</v>
      </c>
      <c r="H48" s="220">
        <f t="shared" si="6"/>
        <v>-24229925</v>
      </c>
      <c r="I48" s="220">
        <f t="shared" si="6"/>
        <v>-9828386</v>
      </c>
      <c r="J48" s="220">
        <f t="shared" si="6"/>
        <v>94054295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94054295</v>
      </c>
      <c r="X48" s="220">
        <f t="shared" si="6"/>
        <v>-101604657</v>
      </c>
      <c r="Y48" s="220">
        <f t="shared" si="6"/>
        <v>195658952</v>
      </c>
      <c r="Z48" s="221">
        <f>+IF(X48&lt;&gt;0,+(Y48/X48)*100,0)</f>
        <v>-192.56888195587334</v>
      </c>
      <c r="AA48" s="222">
        <f>SUM(AA46:AA47)</f>
        <v>313104913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16575332</v>
      </c>
      <c r="D5" s="153">
        <f>SUM(D6:D8)</f>
        <v>0</v>
      </c>
      <c r="E5" s="154">
        <f t="shared" si="0"/>
        <v>46695000</v>
      </c>
      <c r="F5" s="100">
        <f t="shared" si="0"/>
        <v>46695000</v>
      </c>
      <c r="G5" s="100">
        <f t="shared" si="0"/>
        <v>57853</v>
      </c>
      <c r="H5" s="100">
        <f t="shared" si="0"/>
        <v>0</v>
      </c>
      <c r="I5" s="100">
        <f t="shared" si="0"/>
        <v>12180</v>
      </c>
      <c r="J5" s="100">
        <f t="shared" si="0"/>
        <v>70033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70033</v>
      </c>
      <c r="X5" s="100">
        <f t="shared" si="0"/>
        <v>11323749</v>
      </c>
      <c r="Y5" s="100">
        <f t="shared" si="0"/>
        <v>-11253716</v>
      </c>
      <c r="Z5" s="137">
        <f>+IF(X5&lt;&gt;0,+(Y5/X5)*100,0)</f>
        <v>-99.3815387465759</v>
      </c>
      <c r="AA5" s="153">
        <f>SUM(AA6:AA8)</f>
        <v>46695000</v>
      </c>
    </row>
    <row r="6" spans="1:27" ht="12.75">
      <c r="A6" s="138" t="s">
        <v>75</v>
      </c>
      <c r="B6" s="136"/>
      <c r="C6" s="155"/>
      <c r="D6" s="155"/>
      <c r="E6" s="156">
        <v>2640000</v>
      </c>
      <c r="F6" s="60">
        <v>2640000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309999</v>
      </c>
      <c r="Y6" s="60">
        <v>-309999</v>
      </c>
      <c r="Z6" s="140">
        <v>-100</v>
      </c>
      <c r="AA6" s="62">
        <v>2640000</v>
      </c>
    </row>
    <row r="7" spans="1:27" ht="12.75">
      <c r="A7" s="138" t="s">
        <v>76</v>
      </c>
      <c r="B7" s="136"/>
      <c r="C7" s="157">
        <v>184494</v>
      </c>
      <c r="D7" s="157"/>
      <c r="E7" s="158">
        <v>15000000</v>
      </c>
      <c r="F7" s="159">
        <v>15000000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3750000</v>
      </c>
      <c r="Y7" s="159">
        <v>-3750000</v>
      </c>
      <c r="Z7" s="141">
        <v>-100</v>
      </c>
      <c r="AA7" s="225">
        <v>15000000</v>
      </c>
    </row>
    <row r="8" spans="1:27" ht="12.75">
      <c r="A8" s="138" t="s">
        <v>77</v>
      </c>
      <c r="B8" s="136"/>
      <c r="C8" s="155">
        <v>16390838</v>
      </c>
      <c r="D8" s="155"/>
      <c r="E8" s="156">
        <v>29055000</v>
      </c>
      <c r="F8" s="60">
        <v>29055000</v>
      </c>
      <c r="G8" s="60">
        <v>57853</v>
      </c>
      <c r="H8" s="60"/>
      <c r="I8" s="60">
        <v>12180</v>
      </c>
      <c r="J8" s="60">
        <v>70033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70033</v>
      </c>
      <c r="X8" s="60">
        <v>7263750</v>
      </c>
      <c r="Y8" s="60">
        <v>-7193717</v>
      </c>
      <c r="Z8" s="140">
        <v>-99.04</v>
      </c>
      <c r="AA8" s="62">
        <v>29055000</v>
      </c>
    </row>
    <row r="9" spans="1:27" ht="12.75">
      <c r="A9" s="135" t="s">
        <v>78</v>
      </c>
      <c r="B9" s="136"/>
      <c r="C9" s="153">
        <f aca="true" t="shared" si="1" ref="C9:Y9">SUM(C10:C14)</f>
        <v>5587612</v>
      </c>
      <c r="D9" s="153">
        <f>SUM(D10:D14)</f>
        <v>0</v>
      </c>
      <c r="E9" s="154">
        <f t="shared" si="1"/>
        <v>1000000</v>
      </c>
      <c r="F9" s="100">
        <f t="shared" si="1"/>
        <v>1000000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249999</v>
      </c>
      <c r="Y9" s="100">
        <f t="shared" si="1"/>
        <v>-249999</v>
      </c>
      <c r="Z9" s="137">
        <f>+IF(X9&lt;&gt;0,+(Y9/X9)*100,0)</f>
        <v>-100</v>
      </c>
      <c r="AA9" s="102">
        <f>SUM(AA10:AA14)</f>
        <v>1000000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5587612</v>
      </c>
      <c r="D12" s="155"/>
      <c r="E12" s="156">
        <v>1000000</v>
      </c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249999</v>
      </c>
      <c r="Y12" s="60">
        <v>-249999</v>
      </c>
      <c r="Z12" s="140">
        <v>-100</v>
      </c>
      <c r="AA12" s="62">
        <v>1000000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590000</v>
      </c>
      <c r="F15" s="100">
        <f t="shared" si="2"/>
        <v>590000</v>
      </c>
      <c r="G15" s="100">
        <f t="shared" si="2"/>
        <v>0</v>
      </c>
      <c r="H15" s="100">
        <f t="shared" si="2"/>
        <v>97280</v>
      </c>
      <c r="I15" s="100">
        <f t="shared" si="2"/>
        <v>9824</v>
      </c>
      <c r="J15" s="100">
        <f t="shared" si="2"/>
        <v>107104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107104</v>
      </c>
      <c r="X15" s="100">
        <f t="shared" si="2"/>
        <v>147498</v>
      </c>
      <c r="Y15" s="100">
        <f t="shared" si="2"/>
        <v>-40394</v>
      </c>
      <c r="Z15" s="137">
        <f>+IF(X15&lt;&gt;0,+(Y15/X15)*100,0)</f>
        <v>-27.386134049275245</v>
      </c>
      <c r="AA15" s="102">
        <f>SUM(AA16:AA18)</f>
        <v>590000</v>
      </c>
    </row>
    <row r="16" spans="1:27" ht="12.75">
      <c r="A16" s="138" t="s">
        <v>85</v>
      </c>
      <c r="B16" s="136"/>
      <c r="C16" s="155"/>
      <c r="D16" s="155"/>
      <c r="E16" s="156">
        <v>590000</v>
      </c>
      <c r="F16" s="60">
        <v>590000</v>
      </c>
      <c r="G16" s="60"/>
      <c r="H16" s="60">
        <v>97280</v>
      </c>
      <c r="I16" s="60">
        <v>9824</v>
      </c>
      <c r="J16" s="60">
        <v>107104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107104</v>
      </c>
      <c r="X16" s="60">
        <v>147498</v>
      </c>
      <c r="Y16" s="60">
        <v>-40394</v>
      </c>
      <c r="Z16" s="140">
        <v>-27.39</v>
      </c>
      <c r="AA16" s="62">
        <v>590000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71408949</v>
      </c>
      <c r="D19" s="153">
        <f>SUM(D20:D23)</f>
        <v>0</v>
      </c>
      <c r="E19" s="154">
        <f t="shared" si="3"/>
        <v>320862001</v>
      </c>
      <c r="F19" s="100">
        <f t="shared" si="3"/>
        <v>320862001</v>
      </c>
      <c r="G19" s="100">
        <f t="shared" si="3"/>
        <v>1944537</v>
      </c>
      <c r="H19" s="100">
        <f t="shared" si="3"/>
        <v>24560851</v>
      </c>
      <c r="I19" s="100">
        <f t="shared" si="3"/>
        <v>17845333</v>
      </c>
      <c r="J19" s="100">
        <f t="shared" si="3"/>
        <v>44350721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44350721</v>
      </c>
      <c r="X19" s="100">
        <f t="shared" si="3"/>
        <v>80215500</v>
      </c>
      <c r="Y19" s="100">
        <f t="shared" si="3"/>
        <v>-35864779</v>
      </c>
      <c r="Z19" s="137">
        <f>+IF(X19&lt;&gt;0,+(Y19/X19)*100,0)</f>
        <v>-44.7105347470252</v>
      </c>
      <c r="AA19" s="102">
        <f>SUM(AA20:AA23)</f>
        <v>320862001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65568100</v>
      </c>
      <c r="D21" s="155"/>
      <c r="E21" s="156">
        <v>248097035</v>
      </c>
      <c r="F21" s="60">
        <v>248097035</v>
      </c>
      <c r="G21" s="60">
        <v>1671857</v>
      </c>
      <c r="H21" s="60">
        <v>21989723</v>
      </c>
      <c r="I21" s="60">
        <v>13010813</v>
      </c>
      <c r="J21" s="60">
        <v>36672393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36672393</v>
      </c>
      <c r="X21" s="60">
        <v>59604447</v>
      </c>
      <c r="Y21" s="60">
        <v>-22932054</v>
      </c>
      <c r="Z21" s="140">
        <v>-38.47</v>
      </c>
      <c r="AA21" s="62">
        <v>248097035</v>
      </c>
    </row>
    <row r="22" spans="1:27" ht="12.75">
      <c r="A22" s="138" t="s">
        <v>91</v>
      </c>
      <c r="B22" s="136"/>
      <c r="C22" s="157">
        <v>5840849</v>
      </c>
      <c r="D22" s="157"/>
      <c r="E22" s="158">
        <v>72764966</v>
      </c>
      <c r="F22" s="159">
        <v>72764966</v>
      </c>
      <c r="G22" s="159">
        <v>272680</v>
      </c>
      <c r="H22" s="159">
        <v>2571128</v>
      </c>
      <c r="I22" s="159">
        <v>4834520</v>
      </c>
      <c r="J22" s="159">
        <v>7678328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7678328</v>
      </c>
      <c r="X22" s="159">
        <v>20611053</v>
      </c>
      <c r="Y22" s="159">
        <v>-12932725</v>
      </c>
      <c r="Z22" s="141">
        <v>-62.75</v>
      </c>
      <c r="AA22" s="225">
        <v>72764966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93571893</v>
      </c>
      <c r="D25" s="217">
        <f>+D5+D9+D15+D19+D24</f>
        <v>0</v>
      </c>
      <c r="E25" s="230">
        <f t="shared" si="4"/>
        <v>369147001</v>
      </c>
      <c r="F25" s="219">
        <f t="shared" si="4"/>
        <v>369147001</v>
      </c>
      <c r="G25" s="219">
        <f t="shared" si="4"/>
        <v>2002390</v>
      </c>
      <c r="H25" s="219">
        <f t="shared" si="4"/>
        <v>24658131</v>
      </c>
      <c r="I25" s="219">
        <f t="shared" si="4"/>
        <v>17867337</v>
      </c>
      <c r="J25" s="219">
        <f t="shared" si="4"/>
        <v>44527858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44527858</v>
      </c>
      <c r="X25" s="219">
        <f t="shared" si="4"/>
        <v>91936746</v>
      </c>
      <c r="Y25" s="219">
        <f t="shared" si="4"/>
        <v>-47408888</v>
      </c>
      <c r="Z25" s="231">
        <f>+IF(X25&lt;&gt;0,+(Y25/X25)*100,0)</f>
        <v>-51.566854454474594</v>
      </c>
      <c r="AA25" s="232">
        <f>+AA5+AA9+AA15+AA19+AA24</f>
        <v>369147001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69488010</v>
      </c>
      <c r="D28" s="155"/>
      <c r="E28" s="156">
        <v>310862001</v>
      </c>
      <c r="F28" s="60">
        <v>310862001</v>
      </c>
      <c r="G28" s="60">
        <v>1944537</v>
      </c>
      <c r="H28" s="60">
        <v>24560851</v>
      </c>
      <c r="I28" s="60">
        <v>17845333</v>
      </c>
      <c r="J28" s="60">
        <v>44350721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44350721</v>
      </c>
      <c r="X28" s="60">
        <v>77715498</v>
      </c>
      <c r="Y28" s="60">
        <v>-33364777</v>
      </c>
      <c r="Z28" s="140">
        <v>-42.93</v>
      </c>
      <c r="AA28" s="155">
        <v>310862001</v>
      </c>
    </row>
    <row r="29" spans="1:27" ht="12.75">
      <c r="A29" s="234" t="s">
        <v>134</v>
      </c>
      <c r="B29" s="136"/>
      <c r="C29" s="155">
        <v>5587612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75075622</v>
      </c>
      <c r="D32" s="210">
        <f>SUM(D28:D31)</f>
        <v>0</v>
      </c>
      <c r="E32" s="211">
        <f t="shared" si="5"/>
        <v>310862001</v>
      </c>
      <c r="F32" s="77">
        <f t="shared" si="5"/>
        <v>310862001</v>
      </c>
      <c r="G32" s="77">
        <f t="shared" si="5"/>
        <v>1944537</v>
      </c>
      <c r="H32" s="77">
        <f t="shared" si="5"/>
        <v>24560851</v>
      </c>
      <c r="I32" s="77">
        <f t="shared" si="5"/>
        <v>17845333</v>
      </c>
      <c r="J32" s="77">
        <f t="shared" si="5"/>
        <v>44350721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44350721</v>
      </c>
      <c r="X32" s="77">
        <f t="shared" si="5"/>
        <v>77715498</v>
      </c>
      <c r="Y32" s="77">
        <f t="shared" si="5"/>
        <v>-33364777</v>
      </c>
      <c r="Z32" s="212">
        <f>+IF(X32&lt;&gt;0,+(Y32/X32)*100,0)</f>
        <v>-42.931947756417905</v>
      </c>
      <c r="AA32" s="79">
        <f>SUM(AA28:AA31)</f>
        <v>310862001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18496271</v>
      </c>
      <c r="D35" s="155"/>
      <c r="E35" s="156">
        <v>58285000</v>
      </c>
      <c r="F35" s="60">
        <v>58285000</v>
      </c>
      <c r="G35" s="60">
        <v>57853</v>
      </c>
      <c r="H35" s="60">
        <v>97280</v>
      </c>
      <c r="I35" s="60">
        <v>22004</v>
      </c>
      <c r="J35" s="60">
        <v>177137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177137</v>
      </c>
      <c r="X35" s="60">
        <v>14471250</v>
      </c>
      <c r="Y35" s="60">
        <v>-14294113</v>
      </c>
      <c r="Z35" s="140">
        <v>-98.78</v>
      </c>
      <c r="AA35" s="62">
        <v>58285000</v>
      </c>
    </row>
    <row r="36" spans="1:27" ht="12.75">
      <c r="A36" s="238" t="s">
        <v>139</v>
      </c>
      <c r="B36" s="149"/>
      <c r="C36" s="222">
        <f aca="true" t="shared" si="6" ref="C36:Y36">SUM(C32:C35)</f>
        <v>93571893</v>
      </c>
      <c r="D36" s="222">
        <f>SUM(D32:D35)</f>
        <v>0</v>
      </c>
      <c r="E36" s="218">
        <f t="shared" si="6"/>
        <v>369147001</v>
      </c>
      <c r="F36" s="220">
        <f t="shared" si="6"/>
        <v>369147001</v>
      </c>
      <c r="G36" s="220">
        <f t="shared" si="6"/>
        <v>2002390</v>
      </c>
      <c r="H36" s="220">
        <f t="shared" si="6"/>
        <v>24658131</v>
      </c>
      <c r="I36" s="220">
        <f t="shared" si="6"/>
        <v>17867337</v>
      </c>
      <c r="J36" s="220">
        <f t="shared" si="6"/>
        <v>44527858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44527858</v>
      </c>
      <c r="X36" s="220">
        <f t="shared" si="6"/>
        <v>92186748</v>
      </c>
      <c r="Y36" s="220">
        <f t="shared" si="6"/>
        <v>-47658890</v>
      </c>
      <c r="Z36" s="221">
        <f>+IF(X36&lt;&gt;0,+(Y36/X36)*100,0)</f>
        <v>-51.69820070017005</v>
      </c>
      <c r="AA36" s="239">
        <f>SUM(AA32:AA35)</f>
        <v>369147001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258763006</v>
      </c>
      <c r="D6" s="155"/>
      <c r="E6" s="59">
        <v>146918421</v>
      </c>
      <c r="F6" s="60">
        <v>146918421</v>
      </c>
      <c r="G6" s="60">
        <v>41630809</v>
      </c>
      <c r="H6" s="60">
        <v>40506118</v>
      </c>
      <c r="I6" s="60">
        <v>35840288</v>
      </c>
      <c r="J6" s="60">
        <v>35840288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35840288</v>
      </c>
      <c r="X6" s="60">
        <v>36729605</v>
      </c>
      <c r="Y6" s="60">
        <v>-889317</v>
      </c>
      <c r="Z6" s="140">
        <v>-2.42</v>
      </c>
      <c r="AA6" s="62">
        <v>146918421</v>
      </c>
    </row>
    <row r="7" spans="1:27" ht="12.75">
      <c r="A7" s="249" t="s">
        <v>144</v>
      </c>
      <c r="B7" s="182"/>
      <c r="C7" s="155">
        <v>46289</v>
      </c>
      <c r="D7" s="155"/>
      <c r="E7" s="59">
        <v>233183534</v>
      </c>
      <c r="F7" s="60">
        <v>233183534</v>
      </c>
      <c r="G7" s="60">
        <v>33543365</v>
      </c>
      <c r="H7" s="60">
        <v>367633085</v>
      </c>
      <c r="I7" s="60">
        <v>33264822</v>
      </c>
      <c r="J7" s="60">
        <v>33264822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33264822</v>
      </c>
      <c r="X7" s="60">
        <v>58295884</v>
      </c>
      <c r="Y7" s="60">
        <v>-25031062</v>
      </c>
      <c r="Z7" s="140">
        <v>-42.94</v>
      </c>
      <c r="AA7" s="62">
        <v>233183534</v>
      </c>
    </row>
    <row r="8" spans="1:27" ht="12.75">
      <c r="A8" s="249" t="s">
        <v>145</v>
      </c>
      <c r="B8" s="182"/>
      <c r="C8" s="155">
        <v>95600737</v>
      </c>
      <c r="D8" s="155"/>
      <c r="E8" s="59">
        <v>127573236</v>
      </c>
      <c r="F8" s="60">
        <v>127573236</v>
      </c>
      <c r="G8" s="60">
        <v>614151460</v>
      </c>
      <c r="H8" s="60">
        <v>106198982</v>
      </c>
      <c r="I8" s="60">
        <v>434576343</v>
      </c>
      <c r="J8" s="60">
        <v>434576343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434576343</v>
      </c>
      <c r="X8" s="60">
        <v>31893309</v>
      </c>
      <c r="Y8" s="60">
        <v>402683034</v>
      </c>
      <c r="Z8" s="140">
        <v>1262.59</v>
      </c>
      <c r="AA8" s="62">
        <v>127573236</v>
      </c>
    </row>
    <row r="9" spans="1:27" ht="12.75">
      <c r="A9" s="249" t="s">
        <v>146</v>
      </c>
      <c r="B9" s="182"/>
      <c r="C9" s="155">
        <v>63581509</v>
      </c>
      <c r="D9" s="155"/>
      <c r="E9" s="59">
        <v>56215187</v>
      </c>
      <c r="F9" s="60">
        <v>56215187</v>
      </c>
      <c r="G9" s="60">
        <v>27166737</v>
      </c>
      <c r="H9" s="60">
        <v>25744669</v>
      </c>
      <c r="I9" s="60">
        <v>27031152</v>
      </c>
      <c r="J9" s="60">
        <v>27031152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27031152</v>
      </c>
      <c r="X9" s="60">
        <v>14053797</v>
      </c>
      <c r="Y9" s="60">
        <v>12977355</v>
      </c>
      <c r="Z9" s="140">
        <v>92.34</v>
      </c>
      <c r="AA9" s="62">
        <v>56215187</v>
      </c>
    </row>
    <row r="10" spans="1:27" ht="12.75">
      <c r="A10" s="249" t="s">
        <v>147</v>
      </c>
      <c r="B10" s="182"/>
      <c r="C10" s="155">
        <v>11594</v>
      </c>
      <c r="D10" s="155"/>
      <c r="E10" s="59">
        <v>36299</v>
      </c>
      <c r="F10" s="60">
        <v>36299</v>
      </c>
      <c r="G10" s="159">
        <v>11594</v>
      </c>
      <c r="H10" s="159">
        <v>11594</v>
      </c>
      <c r="I10" s="159">
        <v>11594</v>
      </c>
      <c r="J10" s="60">
        <v>11594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11594</v>
      </c>
      <c r="X10" s="60">
        <v>9075</v>
      </c>
      <c r="Y10" s="159">
        <v>2519</v>
      </c>
      <c r="Z10" s="141">
        <v>27.76</v>
      </c>
      <c r="AA10" s="225">
        <v>36299</v>
      </c>
    </row>
    <row r="11" spans="1:27" ht="12.75">
      <c r="A11" s="249" t="s">
        <v>148</v>
      </c>
      <c r="B11" s="182"/>
      <c r="C11" s="155">
        <v>11524055</v>
      </c>
      <c r="D11" s="155"/>
      <c r="E11" s="59">
        <v>21780651</v>
      </c>
      <c r="F11" s="60">
        <v>21780651</v>
      </c>
      <c r="G11" s="60">
        <v>16987198</v>
      </c>
      <c r="H11" s="60">
        <v>6397990</v>
      </c>
      <c r="I11" s="60">
        <v>5611905</v>
      </c>
      <c r="J11" s="60">
        <v>5611905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5611905</v>
      </c>
      <c r="X11" s="60">
        <v>5445163</v>
      </c>
      <c r="Y11" s="60">
        <v>166742</v>
      </c>
      <c r="Z11" s="140">
        <v>3.06</v>
      </c>
      <c r="AA11" s="62">
        <v>21780651</v>
      </c>
    </row>
    <row r="12" spans="1:27" ht="12.75">
      <c r="A12" s="250" t="s">
        <v>56</v>
      </c>
      <c r="B12" s="251"/>
      <c r="C12" s="168">
        <f aca="true" t="shared" si="0" ref="C12:Y12">SUM(C6:C11)</f>
        <v>429527190</v>
      </c>
      <c r="D12" s="168">
        <f>SUM(D6:D11)</f>
        <v>0</v>
      </c>
      <c r="E12" s="72">
        <f t="shared" si="0"/>
        <v>585707328</v>
      </c>
      <c r="F12" s="73">
        <f t="shared" si="0"/>
        <v>585707328</v>
      </c>
      <c r="G12" s="73">
        <f t="shared" si="0"/>
        <v>733491163</v>
      </c>
      <c r="H12" s="73">
        <f t="shared" si="0"/>
        <v>546492438</v>
      </c>
      <c r="I12" s="73">
        <f t="shared" si="0"/>
        <v>536336104</v>
      </c>
      <c r="J12" s="73">
        <f t="shared" si="0"/>
        <v>536336104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536336104</v>
      </c>
      <c r="X12" s="73">
        <f t="shared" si="0"/>
        <v>146426833</v>
      </c>
      <c r="Y12" s="73">
        <f t="shared" si="0"/>
        <v>389909271</v>
      </c>
      <c r="Z12" s="170">
        <f>+IF(X12&lt;&gt;0,+(Y12/X12)*100,0)</f>
        <v>266.2826635060802</v>
      </c>
      <c r="AA12" s="74">
        <f>SUM(AA6:AA11)</f>
        <v>585707328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101365</v>
      </c>
      <c r="D15" s="155"/>
      <c r="E15" s="59">
        <v>189451</v>
      </c>
      <c r="F15" s="60">
        <v>189451</v>
      </c>
      <c r="G15" s="60">
        <v>276300</v>
      </c>
      <c r="H15" s="60">
        <v>108139</v>
      </c>
      <c r="I15" s="60">
        <v>101759</v>
      </c>
      <c r="J15" s="60">
        <v>101759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101759</v>
      </c>
      <c r="X15" s="60">
        <v>47363</v>
      </c>
      <c r="Y15" s="60">
        <v>54396</v>
      </c>
      <c r="Z15" s="140">
        <v>114.85</v>
      </c>
      <c r="AA15" s="62">
        <v>189451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29500000</v>
      </c>
      <c r="D17" s="155"/>
      <c r="E17" s="59">
        <v>32417084</v>
      </c>
      <c r="F17" s="60">
        <v>32417084</v>
      </c>
      <c r="G17" s="60">
        <v>29403251</v>
      </c>
      <c r="H17" s="60">
        <v>29500000</v>
      </c>
      <c r="I17" s="60">
        <v>29500000</v>
      </c>
      <c r="J17" s="60">
        <v>29500000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29500000</v>
      </c>
      <c r="X17" s="60">
        <v>8104271</v>
      </c>
      <c r="Y17" s="60">
        <v>21395729</v>
      </c>
      <c r="Z17" s="140">
        <v>264.01</v>
      </c>
      <c r="AA17" s="62">
        <v>32417084</v>
      </c>
    </row>
    <row r="18" spans="1:27" ht="12.75">
      <c r="A18" s="249" t="s">
        <v>153</v>
      </c>
      <c r="B18" s="182"/>
      <c r="C18" s="155">
        <v>200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3965745161</v>
      </c>
      <c r="D19" s="155"/>
      <c r="E19" s="59">
        <v>4015299981</v>
      </c>
      <c r="F19" s="60">
        <v>4015299981</v>
      </c>
      <c r="G19" s="60">
        <v>3678704563</v>
      </c>
      <c r="H19" s="60">
        <v>3935924350</v>
      </c>
      <c r="I19" s="60">
        <v>3921298864</v>
      </c>
      <c r="J19" s="60">
        <v>3921298864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3921298864</v>
      </c>
      <c r="X19" s="60">
        <v>1003824995</v>
      </c>
      <c r="Y19" s="60">
        <v>2917473869</v>
      </c>
      <c r="Z19" s="140">
        <v>290.64</v>
      </c>
      <c r="AA19" s="62">
        <v>4015299981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11460699</v>
      </c>
      <c r="D22" s="155"/>
      <c r="E22" s="59">
        <v>7114362</v>
      </c>
      <c r="F22" s="60">
        <v>7114362</v>
      </c>
      <c r="G22" s="60">
        <v>3944099</v>
      </c>
      <c r="H22" s="60">
        <v>10076834</v>
      </c>
      <c r="I22" s="60">
        <v>9147497</v>
      </c>
      <c r="J22" s="60">
        <v>9147497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9147497</v>
      </c>
      <c r="X22" s="60">
        <v>1778591</v>
      </c>
      <c r="Y22" s="60">
        <v>7368906</v>
      </c>
      <c r="Z22" s="140">
        <v>414.31</v>
      </c>
      <c r="AA22" s="62">
        <v>7114362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4006807425</v>
      </c>
      <c r="D24" s="168">
        <f>SUM(D15:D23)</f>
        <v>0</v>
      </c>
      <c r="E24" s="76">
        <f t="shared" si="1"/>
        <v>4055020878</v>
      </c>
      <c r="F24" s="77">
        <f t="shared" si="1"/>
        <v>4055020878</v>
      </c>
      <c r="G24" s="77">
        <f t="shared" si="1"/>
        <v>3712328213</v>
      </c>
      <c r="H24" s="77">
        <f t="shared" si="1"/>
        <v>3975609323</v>
      </c>
      <c r="I24" s="77">
        <f t="shared" si="1"/>
        <v>3960048120</v>
      </c>
      <c r="J24" s="77">
        <f t="shared" si="1"/>
        <v>3960048120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3960048120</v>
      </c>
      <c r="X24" s="77">
        <f t="shared" si="1"/>
        <v>1013755220</v>
      </c>
      <c r="Y24" s="77">
        <f t="shared" si="1"/>
        <v>2946292900</v>
      </c>
      <c r="Z24" s="212">
        <f>+IF(X24&lt;&gt;0,+(Y24/X24)*100,0)</f>
        <v>290.6315885604022</v>
      </c>
      <c r="AA24" s="79">
        <f>SUM(AA15:AA23)</f>
        <v>4055020878</v>
      </c>
    </row>
    <row r="25" spans="1:27" ht="12.75">
      <c r="A25" s="250" t="s">
        <v>159</v>
      </c>
      <c r="B25" s="251"/>
      <c r="C25" s="168">
        <f aca="true" t="shared" si="2" ref="C25:Y25">+C12+C24</f>
        <v>4436334615</v>
      </c>
      <c r="D25" s="168">
        <f>+D12+D24</f>
        <v>0</v>
      </c>
      <c r="E25" s="72">
        <f t="shared" si="2"/>
        <v>4640728206</v>
      </c>
      <c r="F25" s="73">
        <f t="shared" si="2"/>
        <v>4640728206</v>
      </c>
      <c r="G25" s="73">
        <f t="shared" si="2"/>
        <v>4445819376</v>
      </c>
      <c r="H25" s="73">
        <f t="shared" si="2"/>
        <v>4522101761</v>
      </c>
      <c r="I25" s="73">
        <f t="shared" si="2"/>
        <v>4496384224</v>
      </c>
      <c r="J25" s="73">
        <f t="shared" si="2"/>
        <v>4496384224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4496384224</v>
      </c>
      <c r="X25" s="73">
        <f t="shared" si="2"/>
        <v>1160182053</v>
      </c>
      <c r="Y25" s="73">
        <f t="shared" si="2"/>
        <v>3336202171</v>
      </c>
      <c r="Z25" s="170">
        <f>+IF(X25&lt;&gt;0,+(Y25/X25)*100,0)</f>
        <v>287.5585053546764</v>
      </c>
      <c r="AA25" s="74">
        <f>+AA12+AA24</f>
        <v>4640728206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2306145</v>
      </c>
      <c r="D29" s="155"/>
      <c r="E29" s="59"/>
      <c r="F29" s="60"/>
      <c r="G29" s="60">
        <v>8082476</v>
      </c>
      <c r="H29" s="60">
        <v>17848777</v>
      </c>
      <c r="I29" s="60">
        <v>2570499</v>
      </c>
      <c r="J29" s="60">
        <v>2570499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2570499</v>
      </c>
      <c r="X29" s="60"/>
      <c r="Y29" s="60">
        <v>2570499</v>
      </c>
      <c r="Z29" s="140"/>
      <c r="AA29" s="62"/>
    </row>
    <row r="30" spans="1:27" ht="12.75">
      <c r="A30" s="249" t="s">
        <v>52</v>
      </c>
      <c r="B30" s="182"/>
      <c r="C30" s="155">
        <v>19783282</v>
      </c>
      <c r="D30" s="155"/>
      <c r="E30" s="59">
        <v>18277294</v>
      </c>
      <c r="F30" s="60">
        <v>18277294</v>
      </c>
      <c r="G30" s="60">
        <v>18321185</v>
      </c>
      <c r="H30" s="60">
        <v>19727697</v>
      </c>
      <c r="I30" s="60">
        <v>19727697</v>
      </c>
      <c r="J30" s="60">
        <v>19727697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19727697</v>
      </c>
      <c r="X30" s="60">
        <v>4569324</v>
      </c>
      <c r="Y30" s="60">
        <v>15158373</v>
      </c>
      <c r="Z30" s="140">
        <v>331.74</v>
      </c>
      <c r="AA30" s="62">
        <v>18277294</v>
      </c>
    </row>
    <row r="31" spans="1:27" ht="12.75">
      <c r="A31" s="249" t="s">
        <v>163</v>
      </c>
      <c r="B31" s="182"/>
      <c r="C31" s="155">
        <v>20606607</v>
      </c>
      <c r="D31" s="155"/>
      <c r="E31" s="59">
        <v>21456419</v>
      </c>
      <c r="F31" s="60">
        <v>21456419</v>
      </c>
      <c r="G31" s="60">
        <v>20640774</v>
      </c>
      <c r="H31" s="60">
        <v>20672306</v>
      </c>
      <c r="I31" s="60">
        <v>20676039</v>
      </c>
      <c r="J31" s="60">
        <v>20676039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20676039</v>
      </c>
      <c r="X31" s="60">
        <v>5364105</v>
      </c>
      <c r="Y31" s="60">
        <v>15311934</v>
      </c>
      <c r="Z31" s="140">
        <v>285.45</v>
      </c>
      <c r="AA31" s="62">
        <v>21456419</v>
      </c>
    </row>
    <row r="32" spans="1:27" ht="12.75">
      <c r="A32" s="249" t="s">
        <v>164</v>
      </c>
      <c r="B32" s="182"/>
      <c r="C32" s="155">
        <v>185127123</v>
      </c>
      <c r="D32" s="155"/>
      <c r="E32" s="59">
        <v>174395492</v>
      </c>
      <c r="F32" s="60">
        <v>174395492</v>
      </c>
      <c r="G32" s="60">
        <v>235356585</v>
      </c>
      <c r="H32" s="60">
        <v>277684852</v>
      </c>
      <c r="I32" s="60">
        <v>272300102</v>
      </c>
      <c r="J32" s="60">
        <v>272300102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272300102</v>
      </c>
      <c r="X32" s="60">
        <v>43598873</v>
      </c>
      <c r="Y32" s="60">
        <v>228701229</v>
      </c>
      <c r="Z32" s="140">
        <v>524.56</v>
      </c>
      <c r="AA32" s="62">
        <v>174395492</v>
      </c>
    </row>
    <row r="33" spans="1:27" ht="12.75">
      <c r="A33" s="249" t="s">
        <v>165</v>
      </c>
      <c r="B33" s="182"/>
      <c r="C33" s="155">
        <v>25304460</v>
      </c>
      <c r="D33" s="155"/>
      <c r="E33" s="59">
        <v>22346324</v>
      </c>
      <c r="F33" s="60">
        <v>22346324</v>
      </c>
      <c r="G33" s="60">
        <v>1815991</v>
      </c>
      <c r="H33" s="60">
        <v>3408229</v>
      </c>
      <c r="I33" s="60">
        <v>3408229</v>
      </c>
      <c r="J33" s="60">
        <v>3408229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3408229</v>
      </c>
      <c r="X33" s="60">
        <v>5586581</v>
      </c>
      <c r="Y33" s="60">
        <v>-2178352</v>
      </c>
      <c r="Z33" s="140">
        <v>-38.99</v>
      </c>
      <c r="AA33" s="62">
        <v>22346324</v>
      </c>
    </row>
    <row r="34" spans="1:27" ht="12.75">
      <c r="A34" s="250" t="s">
        <v>58</v>
      </c>
      <c r="B34" s="251"/>
      <c r="C34" s="168">
        <f aca="true" t="shared" si="3" ref="C34:Y34">SUM(C29:C33)</f>
        <v>253127617</v>
      </c>
      <c r="D34" s="168">
        <f>SUM(D29:D33)</f>
        <v>0</v>
      </c>
      <c r="E34" s="72">
        <f t="shared" si="3"/>
        <v>236475529</v>
      </c>
      <c r="F34" s="73">
        <f t="shared" si="3"/>
        <v>236475529</v>
      </c>
      <c r="G34" s="73">
        <f t="shared" si="3"/>
        <v>284217011</v>
      </c>
      <c r="H34" s="73">
        <f t="shared" si="3"/>
        <v>339341861</v>
      </c>
      <c r="I34" s="73">
        <f t="shared" si="3"/>
        <v>318682566</v>
      </c>
      <c r="J34" s="73">
        <f t="shared" si="3"/>
        <v>318682566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318682566</v>
      </c>
      <c r="X34" s="73">
        <f t="shared" si="3"/>
        <v>59118883</v>
      </c>
      <c r="Y34" s="73">
        <f t="shared" si="3"/>
        <v>259563683</v>
      </c>
      <c r="Z34" s="170">
        <f>+IF(X34&lt;&gt;0,+(Y34/X34)*100,0)</f>
        <v>439.05376730477127</v>
      </c>
      <c r="AA34" s="74">
        <f>SUM(AA29:AA33)</f>
        <v>236475529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125825541</v>
      </c>
      <c r="D37" s="155"/>
      <c r="E37" s="59">
        <v>109523687</v>
      </c>
      <c r="F37" s="60">
        <v>109523687</v>
      </c>
      <c r="G37" s="60">
        <v>127232051</v>
      </c>
      <c r="H37" s="60">
        <v>125378440</v>
      </c>
      <c r="I37" s="60">
        <v>120320198</v>
      </c>
      <c r="J37" s="60">
        <v>120320198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120320198</v>
      </c>
      <c r="X37" s="60">
        <v>27380922</v>
      </c>
      <c r="Y37" s="60">
        <v>92939276</v>
      </c>
      <c r="Z37" s="140">
        <v>339.43</v>
      </c>
      <c r="AA37" s="62">
        <v>109523687</v>
      </c>
    </row>
    <row r="38" spans="1:27" ht="12.75">
      <c r="A38" s="249" t="s">
        <v>165</v>
      </c>
      <c r="B38" s="182"/>
      <c r="C38" s="155">
        <v>29581887</v>
      </c>
      <c r="D38" s="155"/>
      <c r="E38" s="59">
        <v>31574771</v>
      </c>
      <c r="F38" s="60">
        <v>31574771</v>
      </c>
      <c r="G38" s="60">
        <v>28484162</v>
      </c>
      <c r="H38" s="60">
        <v>29581886</v>
      </c>
      <c r="I38" s="60">
        <v>29581886</v>
      </c>
      <c r="J38" s="60">
        <v>29581886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29581886</v>
      </c>
      <c r="X38" s="60">
        <v>7893693</v>
      </c>
      <c r="Y38" s="60">
        <v>21688193</v>
      </c>
      <c r="Z38" s="140">
        <v>274.75</v>
      </c>
      <c r="AA38" s="62">
        <v>31574771</v>
      </c>
    </row>
    <row r="39" spans="1:27" ht="12.75">
      <c r="A39" s="250" t="s">
        <v>59</v>
      </c>
      <c r="B39" s="253"/>
      <c r="C39" s="168">
        <f aca="true" t="shared" si="4" ref="C39:Y39">SUM(C37:C38)</f>
        <v>155407428</v>
      </c>
      <c r="D39" s="168">
        <f>SUM(D37:D38)</f>
        <v>0</v>
      </c>
      <c r="E39" s="76">
        <f t="shared" si="4"/>
        <v>141098458</v>
      </c>
      <c r="F39" s="77">
        <f t="shared" si="4"/>
        <v>141098458</v>
      </c>
      <c r="G39" s="77">
        <f t="shared" si="4"/>
        <v>155716213</v>
      </c>
      <c r="H39" s="77">
        <f t="shared" si="4"/>
        <v>154960326</v>
      </c>
      <c r="I39" s="77">
        <f t="shared" si="4"/>
        <v>149902084</v>
      </c>
      <c r="J39" s="77">
        <f t="shared" si="4"/>
        <v>149902084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149902084</v>
      </c>
      <c r="X39" s="77">
        <f t="shared" si="4"/>
        <v>35274615</v>
      </c>
      <c r="Y39" s="77">
        <f t="shared" si="4"/>
        <v>114627469</v>
      </c>
      <c r="Z39" s="212">
        <f>+IF(X39&lt;&gt;0,+(Y39/X39)*100,0)</f>
        <v>324.95739216430854</v>
      </c>
      <c r="AA39" s="79">
        <f>SUM(AA37:AA38)</f>
        <v>141098458</v>
      </c>
    </row>
    <row r="40" spans="1:27" ht="12.75">
      <c r="A40" s="250" t="s">
        <v>167</v>
      </c>
      <c r="B40" s="251"/>
      <c r="C40" s="168">
        <f aca="true" t="shared" si="5" ref="C40:Y40">+C34+C39</f>
        <v>408535045</v>
      </c>
      <c r="D40" s="168">
        <f>+D34+D39</f>
        <v>0</v>
      </c>
      <c r="E40" s="72">
        <f t="shared" si="5"/>
        <v>377573987</v>
      </c>
      <c r="F40" s="73">
        <f t="shared" si="5"/>
        <v>377573987</v>
      </c>
      <c r="G40" s="73">
        <f t="shared" si="5"/>
        <v>439933224</v>
      </c>
      <c r="H40" s="73">
        <f t="shared" si="5"/>
        <v>494302187</v>
      </c>
      <c r="I40" s="73">
        <f t="shared" si="5"/>
        <v>468584650</v>
      </c>
      <c r="J40" s="73">
        <f t="shared" si="5"/>
        <v>468584650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468584650</v>
      </c>
      <c r="X40" s="73">
        <f t="shared" si="5"/>
        <v>94393498</v>
      </c>
      <c r="Y40" s="73">
        <f t="shared" si="5"/>
        <v>374191152</v>
      </c>
      <c r="Z40" s="170">
        <f>+IF(X40&lt;&gt;0,+(Y40/X40)*100,0)</f>
        <v>396.4162362115238</v>
      </c>
      <c r="AA40" s="74">
        <f>+AA34+AA39</f>
        <v>377573987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4027799570</v>
      </c>
      <c r="D42" s="257">
        <f>+D25-D40</f>
        <v>0</v>
      </c>
      <c r="E42" s="258">
        <f t="shared" si="6"/>
        <v>4263154219</v>
      </c>
      <c r="F42" s="259">
        <f t="shared" si="6"/>
        <v>4263154219</v>
      </c>
      <c r="G42" s="259">
        <f t="shared" si="6"/>
        <v>4005886152</v>
      </c>
      <c r="H42" s="259">
        <f t="shared" si="6"/>
        <v>4027799574</v>
      </c>
      <c r="I42" s="259">
        <f t="shared" si="6"/>
        <v>4027799574</v>
      </c>
      <c r="J42" s="259">
        <f t="shared" si="6"/>
        <v>4027799574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4027799574</v>
      </c>
      <c r="X42" s="259">
        <f t="shared" si="6"/>
        <v>1065788555</v>
      </c>
      <c r="Y42" s="259">
        <f t="shared" si="6"/>
        <v>2962011019</v>
      </c>
      <c r="Z42" s="260">
        <f>+IF(X42&lt;&gt;0,+(Y42/X42)*100,0)</f>
        <v>277.91732282206766</v>
      </c>
      <c r="AA42" s="261">
        <f>+AA25-AA40</f>
        <v>4263154219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4027799570</v>
      </c>
      <c r="D45" s="155"/>
      <c r="E45" s="59">
        <v>4263154218</v>
      </c>
      <c r="F45" s="60">
        <v>4263154218</v>
      </c>
      <c r="G45" s="60">
        <v>4005886152</v>
      </c>
      <c r="H45" s="60">
        <v>4027799574</v>
      </c>
      <c r="I45" s="60">
        <v>4027799574</v>
      </c>
      <c r="J45" s="60">
        <v>4027799574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4027799574</v>
      </c>
      <c r="X45" s="60">
        <v>1065788555</v>
      </c>
      <c r="Y45" s="60">
        <v>2962011019</v>
      </c>
      <c r="Z45" s="139">
        <v>277.92</v>
      </c>
      <c r="AA45" s="62">
        <v>4263154218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4027799570</v>
      </c>
      <c r="D48" s="217">
        <f>SUM(D45:D47)</f>
        <v>0</v>
      </c>
      <c r="E48" s="264">
        <f t="shared" si="7"/>
        <v>4263154218</v>
      </c>
      <c r="F48" s="219">
        <f t="shared" si="7"/>
        <v>4263154218</v>
      </c>
      <c r="G48" s="219">
        <f t="shared" si="7"/>
        <v>4005886152</v>
      </c>
      <c r="H48" s="219">
        <f t="shared" si="7"/>
        <v>4027799574</v>
      </c>
      <c r="I48" s="219">
        <f t="shared" si="7"/>
        <v>4027799574</v>
      </c>
      <c r="J48" s="219">
        <f t="shared" si="7"/>
        <v>4027799574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4027799574</v>
      </c>
      <c r="X48" s="219">
        <f t="shared" si="7"/>
        <v>1065788555</v>
      </c>
      <c r="Y48" s="219">
        <f t="shared" si="7"/>
        <v>2962011019</v>
      </c>
      <c r="Z48" s="265">
        <f>+IF(X48&lt;&gt;0,+(Y48/X48)*100,0)</f>
        <v>277.91732282206766</v>
      </c>
      <c r="AA48" s="232">
        <f>SUM(AA45:AA47)</f>
        <v>4263154218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26796438</v>
      </c>
      <c r="D7" s="155"/>
      <c r="E7" s="59">
        <v>412090680</v>
      </c>
      <c r="F7" s="60">
        <v>412090680</v>
      </c>
      <c r="G7" s="60">
        <v>23006195</v>
      </c>
      <c r="H7" s="60">
        <v>25539193</v>
      </c>
      <c r="I7" s="60">
        <v>24434873</v>
      </c>
      <c r="J7" s="60">
        <v>72980261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72980261</v>
      </c>
      <c r="X7" s="60">
        <v>103022670</v>
      </c>
      <c r="Y7" s="60">
        <v>-30042409</v>
      </c>
      <c r="Z7" s="140">
        <v>-29.16</v>
      </c>
      <c r="AA7" s="62">
        <v>412090680</v>
      </c>
    </row>
    <row r="8" spans="1:27" ht="12.75">
      <c r="A8" s="249" t="s">
        <v>178</v>
      </c>
      <c r="B8" s="182"/>
      <c r="C8" s="155">
        <v>3285678</v>
      </c>
      <c r="D8" s="155"/>
      <c r="E8" s="59">
        <v>12784584</v>
      </c>
      <c r="F8" s="60">
        <v>12784584</v>
      </c>
      <c r="G8" s="60">
        <v>6147743</v>
      </c>
      <c r="H8" s="60">
        <v>6384519</v>
      </c>
      <c r="I8" s="60">
        <v>4103774</v>
      </c>
      <c r="J8" s="60">
        <v>16636036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16636036</v>
      </c>
      <c r="X8" s="60">
        <v>3196146</v>
      </c>
      <c r="Y8" s="60">
        <v>13439890</v>
      </c>
      <c r="Z8" s="140">
        <v>420.5</v>
      </c>
      <c r="AA8" s="62">
        <v>12784584</v>
      </c>
    </row>
    <row r="9" spans="1:27" ht="12.75">
      <c r="A9" s="249" t="s">
        <v>179</v>
      </c>
      <c r="B9" s="182"/>
      <c r="C9" s="155"/>
      <c r="D9" s="155"/>
      <c r="E9" s="59">
        <v>408661588</v>
      </c>
      <c r="F9" s="60">
        <v>408661588</v>
      </c>
      <c r="G9" s="60">
        <v>160303000</v>
      </c>
      <c r="H9" s="60">
        <v>1907000</v>
      </c>
      <c r="I9" s="60">
        <v>1250000</v>
      </c>
      <c r="J9" s="60">
        <v>163460000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163460000</v>
      </c>
      <c r="X9" s="60">
        <v>102165397</v>
      </c>
      <c r="Y9" s="60">
        <v>61294603</v>
      </c>
      <c r="Z9" s="140">
        <v>60</v>
      </c>
      <c r="AA9" s="62">
        <v>408661588</v>
      </c>
    </row>
    <row r="10" spans="1:27" ht="12.75">
      <c r="A10" s="249" t="s">
        <v>180</v>
      </c>
      <c r="B10" s="182"/>
      <c r="C10" s="155"/>
      <c r="D10" s="155"/>
      <c r="E10" s="59">
        <v>310862000</v>
      </c>
      <c r="F10" s="60">
        <v>310862000</v>
      </c>
      <c r="G10" s="60">
        <v>118352000</v>
      </c>
      <c r="H10" s="60"/>
      <c r="I10" s="60"/>
      <c r="J10" s="60">
        <v>118352000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118352000</v>
      </c>
      <c r="X10" s="60">
        <v>77715500</v>
      </c>
      <c r="Y10" s="60">
        <v>40636500</v>
      </c>
      <c r="Z10" s="140">
        <v>52.29</v>
      </c>
      <c r="AA10" s="62">
        <v>310862000</v>
      </c>
    </row>
    <row r="11" spans="1:27" ht="12.75">
      <c r="A11" s="249" t="s">
        <v>181</v>
      </c>
      <c r="B11" s="182"/>
      <c r="C11" s="155">
        <v>607982</v>
      </c>
      <c r="D11" s="155"/>
      <c r="E11" s="59">
        <v>19355628</v>
      </c>
      <c r="F11" s="60">
        <v>19355628</v>
      </c>
      <c r="G11" s="60">
        <v>366587</v>
      </c>
      <c r="H11" s="60">
        <v>201045</v>
      </c>
      <c r="I11" s="60">
        <v>517730</v>
      </c>
      <c r="J11" s="60">
        <v>1085362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1085362</v>
      </c>
      <c r="X11" s="60">
        <v>4838907</v>
      </c>
      <c r="Y11" s="60">
        <v>-3753545</v>
      </c>
      <c r="Z11" s="140">
        <v>-77.57</v>
      </c>
      <c r="AA11" s="62">
        <v>19355628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-36284000</v>
      </c>
      <c r="D14" s="155"/>
      <c r="E14" s="59">
        <v>-620842500</v>
      </c>
      <c r="F14" s="60">
        <v>-620842500</v>
      </c>
      <c r="G14" s="60">
        <v>-50774105</v>
      </c>
      <c r="H14" s="60">
        <v>-68037145</v>
      </c>
      <c r="I14" s="60">
        <v>-55823756</v>
      </c>
      <c r="J14" s="60">
        <v>-174635006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-174635006</v>
      </c>
      <c r="X14" s="60">
        <v>-155210625</v>
      </c>
      <c r="Y14" s="60">
        <v>-19424381</v>
      </c>
      <c r="Z14" s="140">
        <v>12.51</v>
      </c>
      <c r="AA14" s="62">
        <v>-620842500</v>
      </c>
    </row>
    <row r="15" spans="1:27" ht="12.75">
      <c r="A15" s="249" t="s">
        <v>40</v>
      </c>
      <c r="B15" s="182"/>
      <c r="C15" s="155">
        <v>-3023703</v>
      </c>
      <c r="D15" s="155"/>
      <c r="E15" s="59">
        <v>-15775660</v>
      </c>
      <c r="F15" s="60">
        <v>-15775660</v>
      </c>
      <c r="G15" s="60">
        <v>-278</v>
      </c>
      <c r="H15" s="60">
        <v>-537940</v>
      </c>
      <c r="I15" s="60">
        <v>-2631761</v>
      </c>
      <c r="J15" s="60">
        <v>-3169979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-3169979</v>
      </c>
      <c r="X15" s="60">
        <v>-3943915</v>
      </c>
      <c r="Y15" s="60">
        <v>773936</v>
      </c>
      <c r="Z15" s="140">
        <v>-19.62</v>
      </c>
      <c r="AA15" s="62">
        <v>-15775660</v>
      </c>
    </row>
    <row r="16" spans="1:27" ht="12.75">
      <c r="A16" s="249" t="s">
        <v>42</v>
      </c>
      <c r="B16" s="182"/>
      <c r="C16" s="155">
        <v>-6542795</v>
      </c>
      <c r="D16" s="155"/>
      <c r="E16" s="59">
        <v>-37027536</v>
      </c>
      <c r="F16" s="60">
        <v>-37027536</v>
      </c>
      <c r="G16" s="60">
        <v>-1525528</v>
      </c>
      <c r="H16" s="60">
        <v>-1531345</v>
      </c>
      <c r="I16" s="60">
        <v>-5882629</v>
      </c>
      <c r="J16" s="60">
        <v>-8939502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-8939502</v>
      </c>
      <c r="X16" s="60">
        <v>-9256884</v>
      </c>
      <c r="Y16" s="60">
        <v>317382</v>
      </c>
      <c r="Z16" s="140">
        <v>-3.43</v>
      </c>
      <c r="AA16" s="62">
        <v>-37027536</v>
      </c>
    </row>
    <row r="17" spans="1:27" ht="12.75">
      <c r="A17" s="250" t="s">
        <v>185</v>
      </c>
      <c r="B17" s="251"/>
      <c r="C17" s="168">
        <f aca="true" t="shared" si="0" ref="C17:Y17">SUM(C6:C16)</f>
        <v>-15160400</v>
      </c>
      <c r="D17" s="168">
        <f t="shared" si="0"/>
        <v>0</v>
      </c>
      <c r="E17" s="72">
        <f t="shared" si="0"/>
        <v>490108784</v>
      </c>
      <c r="F17" s="73">
        <f t="shared" si="0"/>
        <v>490108784</v>
      </c>
      <c r="G17" s="73">
        <f t="shared" si="0"/>
        <v>255875614</v>
      </c>
      <c r="H17" s="73">
        <f t="shared" si="0"/>
        <v>-36074673</v>
      </c>
      <c r="I17" s="73">
        <f t="shared" si="0"/>
        <v>-34031769</v>
      </c>
      <c r="J17" s="73">
        <f t="shared" si="0"/>
        <v>185769172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185769172</v>
      </c>
      <c r="X17" s="73">
        <f t="shared" si="0"/>
        <v>122527196</v>
      </c>
      <c r="Y17" s="73">
        <f t="shared" si="0"/>
        <v>63241976</v>
      </c>
      <c r="Z17" s="170">
        <f>+IF(X17&lt;&gt;0,+(Y17/X17)*100,0)</f>
        <v>51.614643984834196</v>
      </c>
      <c r="AA17" s="74">
        <f>SUM(AA6:AA16)</f>
        <v>490108784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94728</v>
      </c>
      <c r="F23" s="60">
        <v>94728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23682</v>
      </c>
      <c r="Y23" s="159">
        <v>-23682</v>
      </c>
      <c r="Z23" s="141">
        <v>-100</v>
      </c>
      <c r="AA23" s="225">
        <v>94728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-86497394</v>
      </c>
      <c r="D26" s="155"/>
      <c r="E26" s="59">
        <v>-369147000</v>
      </c>
      <c r="F26" s="60">
        <v>-369147000</v>
      </c>
      <c r="G26" s="60">
        <v>-26195104</v>
      </c>
      <c r="H26" s="60">
        <v>-29600859</v>
      </c>
      <c r="I26" s="60">
        <v>-20015704</v>
      </c>
      <c r="J26" s="60">
        <v>-75811667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-75811667</v>
      </c>
      <c r="X26" s="60">
        <v>-92286750</v>
      </c>
      <c r="Y26" s="60">
        <v>16475083</v>
      </c>
      <c r="Z26" s="140">
        <v>-17.85</v>
      </c>
      <c r="AA26" s="62">
        <v>-369147000</v>
      </c>
    </row>
    <row r="27" spans="1:27" ht="12.75">
      <c r="A27" s="250" t="s">
        <v>192</v>
      </c>
      <c r="B27" s="251"/>
      <c r="C27" s="168">
        <f aca="true" t="shared" si="1" ref="C27:Y27">SUM(C21:C26)</f>
        <v>-86497394</v>
      </c>
      <c r="D27" s="168">
        <f>SUM(D21:D26)</f>
        <v>0</v>
      </c>
      <c r="E27" s="72">
        <f t="shared" si="1"/>
        <v>-369052272</v>
      </c>
      <c r="F27" s="73">
        <f t="shared" si="1"/>
        <v>-369052272</v>
      </c>
      <c r="G27" s="73">
        <f t="shared" si="1"/>
        <v>-26195104</v>
      </c>
      <c r="H27" s="73">
        <f t="shared" si="1"/>
        <v>-29600859</v>
      </c>
      <c r="I27" s="73">
        <f t="shared" si="1"/>
        <v>-20015704</v>
      </c>
      <c r="J27" s="73">
        <f t="shared" si="1"/>
        <v>-75811667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-75811667</v>
      </c>
      <c r="X27" s="73">
        <f t="shared" si="1"/>
        <v>-92263068</v>
      </c>
      <c r="Y27" s="73">
        <f t="shared" si="1"/>
        <v>16451401</v>
      </c>
      <c r="Z27" s="170">
        <f>+IF(X27&lt;&gt;0,+(Y27/X27)*100,0)</f>
        <v>-17.830971109696893</v>
      </c>
      <c r="AA27" s="74">
        <f>SUM(AA21:AA26)</f>
        <v>-369052272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30477</v>
      </c>
      <c r="D33" s="155"/>
      <c r="E33" s="59">
        <v>420720</v>
      </c>
      <c r="F33" s="60">
        <v>420720</v>
      </c>
      <c r="G33" s="60">
        <v>34168</v>
      </c>
      <c r="H33" s="159">
        <v>31532</v>
      </c>
      <c r="I33" s="159">
        <v>3733</v>
      </c>
      <c r="J33" s="159">
        <v>69433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69433</v>
      </c>
      <c r="X33" s="159">
        <v>105180</v>
      </c>
      <c r="Y33" s="60">
        <v>-35747</v>
      </c>
      <c r="Z33" s="140">
        <v>-33.99</v>
      </c>
      <c r="AA33" s="62">
        <v>420720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-3809393</v>
      </c>
      <c r="D35" s="155"/>
      <c r="E35" s="59">
        <v>-18277296</v>
      </c>
      <c r="F35" s="60">
        <v>-18277296</v>
      </c>
      <c r="G35" s="60"/>
      <c r="H35" s="60">
        <v>-447099</v>
      </c>
      <c r="I35" s="60">
        <v>-5058242</v>
      </c>
      <c r="J35" s="60">
        <v>-5505341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-5505341</v>
      </c>
      <c r="X35" s="60">
        <v>-4569324</v>
      </c>
      <c r="Y35" s="60">
        <v>-936017</v>
      </c>
      <c r="Z35" s="140">
        <v>20.48</v>
      </c>
      <c r="AA35" s="62">
        <v>-18277296</v>
      </c>
    </row>
    <row r="36" spans="1:27" ht="12.75">
      <c r="A36" s="250" t="s">
        <v>198</v>
      </c>
      <c r="B36" s="251"/>
      <c r="C36" s="168">
        <f aca="true" t="shared" si="2" ref="C36:Y36">SUM(C31:C35)</f>
        <v>-3778916</v>
      </c>
      <c r="D36" s="168">
        <f>SUM(D31:D35)</f>
        <v>0</v>
      </c>
      <c r="E36" s="72">
        <f t="shared" si="2"/>
        <v>-17856576</v>
      </c>
      <c r="F36" s="73">
        <f t="shared" si="2"/>
        <v>-17856576</v>
      </c>
      <c r="G36" s="73">
        <f t="shared" si="2"/>
        <v>34168</v>
      </c>
      <c r="H36" s="73">
        <f t="shared" si="2"/>
        <v>-415567</v>
      </c>
      <c r="I36" s="73">
        <f t="shared" si="2"/>
        <v>-5054509</v>
      </c>
      <c r="J36" s="73">
        <f t="shared" si="2"/>
        <v>-5435908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-5435908</v>
      </c>
      <c r="X36" s="73">
        <f t="shared" si="2"/>
        <v>-4464144</v>
      </c>
      <c r="Y36" s="73">
        <f t="shared" si="2"/>
        <v>-971764</v>
      </c>
      <c r="Z36" s="170">
        <f>+IF(X36&lt;&gt;0,+(Y36/X36)*100,0)</f>
        <v>21.76820460988714</v>
      </c>
      <c r="AA36" s="74">
        <f>SUM(AA31:AA35)</f>
        <v>-17856576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-105436710</v>
      </c>
      <c r="D38" s="153">
        <f>+D17+D27+D36</f>
        <v>0</v>
      </c>
      <c r="E38" s="99">
        <f t="shared" si="3"/>
        <v>103199936</v>
      </c>
      <c r="F38" s="100">
        <f t="shared" si="3"/>
        <v>103199936</v>
      </c>
      <c r="G38" s="100">
        <f t="shared" si="3"/>
        <v>229714678</v>
      </c>
      <c r="H38" s="100">
        <f t="shared" si="3"/>
        <v>-66091099</v>
      </c>
      <c r="I38" s="100">
        <f t="shared" si="3"/>
        <v>-59101982</v>
      </c>
      <c r="J38" s="100">
        <f t="shared" si="3"/>
        <v>104521597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104521597</v>
      </c>
      <c r="X38" s="100">
        <f t="shared" si="3"/>
        <v>25799984</v>
      </c>
      <c r="Y38" s="100">
        <f t="shared" si="3"/>
        <v>78721613</v>
      </c>
      <c r="Z38" s="137">
        <f>+IF(X38&lt;&gt;0,+(Y38/X38)*100,0)</f>
        <v>305.12272023114434</v>
      </c>
      <c r="AA38" s="102">
        <f>+AA17+AA27+AA36</f>
        <v>103199936</v>
      </c>
    </row>
    <row r="39" spans="1:27" ht="12.75">
      <c r="A39" s="249" t="s">
        <v>200</v>
      </c>
      <c r="B39" s="182"/>
      <c r="C39" s="153">
        <v>361888604</v>
      </c>
      <c r="D39" s="153"/>
      <c r="E39" s="99">
        <v>263708830</v>
      </c>
      <c r="F39" s="100">
        <v>263708830</v>
      </c>
      <c r="G39" s="100">
        <v>226659988</v>
      </c>
      <c r="H39" s="100">
        <v>456374666</v>
      </c>
      <c r="I39" s="100">
        <v>390283567</v>
      </c>
      <c r="J39" s="100">
        <v>226659988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226659988</v>
      </c>
      <c r="X39" s="100">
        <v>263708830</v>
      </c>
      <c r="Y39" s="100">
        <v>-37048842</v>
      </c>
      <c r="Z39" s="137">
        <v>-14.05</v>
      </c>
      <c r="AA39" s="102">
        <v>263708830</v>
      </c>
    </row>
    <row r="40" spans="1:27" ht="12.75">
      <c r="A40" s="269" t="s">
        <v>201</v>
      </c>
      <c r="B40" s="256"/>
      <c r="C40" s="257">
        <v>256451894</v>
      </c>
      <c r="D40" s="257"/>
      <c r="E40" s="258">
        <v>366908767</v>
      </c>
      <c r="F40" s="259">
        <v>366908767</v>
      </c>
      <c r="G40" s="259">
        <v>456374666</v>
      </c>
      <c r="H40" s="259">
        <v>390283567</v>
      </c>
      <c r="I40" s="259">
        <v>331181585</v>
      </c>
      <c r="J40" s="259">
        <v>331181585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331181585</v>
      </c>
      <c r="X40" s="259">
        <v>289508815</v>
      </c>
      <c r="Y40" s="259">
        <v>41672770</v>
      </c>
      <c r="Z40" s="260">
        <v>14.39</v>
      </c>
      <c r="AA40" s="261">
        <v>366908767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93571893</v>
      </c>
      <c r="D5" s="200">
        <f t="shared" si="0"/>
        <v>0</v>
      </c>
      <c r="E5" s="106">
        <f t="shared" si="0"/>
        <v>335587699</v>
      </c>
      <c r="F5" s="106">
        <f t="shared" si="0"/>
        <v>335587699</v>
      </c>
      <c r="G5" s="106">
        <f t="shared" si="0"/>
        <v>2002390</v>
      </c>
      <c r="H5" s="106">
        <f t="shared" si="0"/>
        <v>24658131</v>
      </c>
      <c r="I5" s="106">
        <f t="shared" si="0"/>
        <v>17867337</v>
      </c>
      <c r="J5" s="106">
        <f t="shared" si="0"/>
        <v>44527858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44527858</v>
      </c>
      <c r="X5" s="106">
        <f t="shared" si="0"/>
        <v>83896925</v>
      </c>
      <c r="Y5" s="106">
        <f t="shared" si="0"/>
        <v>-39369067</v>
      </c>
      <c r="Z5" s="201">
        <f>+IF(X5&lt;&gt;0,+(Y5/X5)*100,0)</f>
        <v>-46.92551842633088</v>
      </c>
      <c r="AA5" s="199">
        <f>SUM(AA11:AA18)</f>
        <v>335587699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59649443</v>
      </c>
      <c r="D8" s="156"/>
      <c r="E8" s="60">
        <v>237597035</v>
      </c>
      <c r="F8" s="60">
        <v>237597035</v>
      </c>
      <c r="G8" s="60">
        <v>1671857</v>
      </c>
      <c r="H8" s="60">
        <v>21989723</v>
      </c>
      <c r="I8" s="60">
        <v>13010813</v>
      </c>
      <c r="J8" s="60">
        <v>36672393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36672393</v>
      </c>
      <c r="X8" s="60">
        <v>59399259</v>
      </c>
      <c r="Y8" s="60">
        <v>-22726866</v>
      </c>
      <c r="Z8" s="140">
        <v>-38.26</v>
      </c>
      <c r="AA8" s="155">
        <v>237597035</v>
      </c>
    </row>
    <row r="9" spans="1:27" ht="12.75">
      <c r="A9" s="291" t="s">
        <v>208</v>
      </c>
      <c r="B9" s="142"/>
      <c r="C9" s="62">
        <v>5840849</v>
      </c>
      <c r="D9" s="156"/>
      <c r="E9" s="60">
        <v>47205664</v>
      </c>
      <c r="F9" s="60">
        <v>47205664</v>
      </c>
      <c r="G9" s="60">
        <v>272680</v>
      </c>
      <c r="H9" s="60">
        <v>2571128</v>
      </c>
      <c r="I9" s="60">
        <v>4834520</v>
      </c>
      <c r="J9" s="60">
        <v>7678328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7678328</v>
      </c>
      <c r="X9" s="60">
        <v>11801416</v>
      </c>
      <c r="Y9" s="60">
        <v>-4123088</v>
      </c>
      <c r="Z9" s="140">
        <v>-34.94</v>
      </c>
      <c r="AA9" s="155">
        <v>47205664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65490292</v>
      </c>
      <c r="D11" s="294">
        <f t="shared" si="1"/>
        <v>0</v>
      </c>
      <c r="E11" s="295">
        <f t="shared" si="1"/>
        <v>284802699</v>
      </c>
      <c r="F11" s="295">
        <f t="shared" si="1"/>
        <v>284802699</v>
      </c>
      <c r="G11" s="295">
        <f t="shared" si="1"/>
        <v>1944537</v>
      </c>
      <c r="H11" s="295">
        <f t="shared" si="1"/>
        <v>24560851</v>
      </c>
      <c r="I11" s="295">
        <f t="shared" si="1"/>
        <v>17845333</v>
      </c>
      <c r="J11" s="295">
        <f t="shared" si="1"/>
        <v>44350721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44350721</v>
      </c>
      <c r="X11" s="295">
        <f t="shared" si="1"/>
        <v>71200675</v>
      </c>
      <c r="Y11" s="295">
        <f t="shared" si="1"/>
        <v>-26849954</v>
      </c>
      <c r="Z11" s="296">
        <f>+IF(X11&lt;&gt;0,+(Y11/X11)*100,0)</f>
        <v>-37.71025204466109</v>
      </c>
      <c r="AA11" s="297">
        <f>SUM(AA6:AA10)</f>
        <v>284802699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28081601</v>
      </c>
      <c r="D15" s="156"/>
      <c r="E15" s="60">
        <v>50785000</v>
      </c>
      <c r="F15" s="60">
        <v>50785000</v>
      </c>
      <c r="G15" s="60">
        <v>57853</v>
      </c>
      <c r="H15" s="60">
        <v>97280</v>
      </c>
      <c r="I15" s="60">
        <v>22004</v>
      </c>
      <c r="J15" s="60">
        <v>177137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177137</v>
      </c>
      <c r="X15" s="60">
        <v>12696250</v>
      </c>
      <c r="Y15" s="60">
        <v>-12519113</v>
      </c>
      <c r="Z15" s="140">
        <v>-98.6</v>
      </c>
      <c r="AA15" s="155">
        <v>50785000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33559302</v>
      </c>
      <c r="F20" s="100">
        <f t="shared" si="2"/>
        <v>33559302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8389826</v>
      </c>
      <c r="Y20" s="100">
        <f t="shared" si="2"/>
        <v>-8389826</v>
      </c>
      <c r="Z20" s="137">
        <f>+IF(X20&lt;&gt;0,+(Y20/X20)*100,0)</f>
        <v>-100</v>
      </c>
      <c r="AA20" s="153">
        <f>SUM(AA26:AA33)</f>
        <v>33559302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8000000</v>
      </c>
      <c r="F23" s="60">
        <v>8000000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2000000</v>
      </c>
      <c r="Y23" s="60">
        <v>-2000000</v>
      </c>
      <c r="Z23" s="140">
        <v>-100</v>
      </c>
      <c r="AA23" s="155">
        <v>8000000</v>
      </c>
    </row>
    <row r="24" spans="1:27" ht="12.75">
      <c r="A24" s="291" t="s">
        <v>208</v>
      </c>
      <c r="B24" s="142"/>
      <c r="C24" s="62"/>
      <c r="D24" s="156"/>
      <c r="E24" s="60">
        <v>25559302</v>
      </c>
      <c r="F24" s="60">
        <v>25559302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6389826</v>
      </c>
      <c r="Y24" s="60">
        <v>-6389826</v>
      </c>
      <c r="Z24" s="140">
        <v>-100</v>
      </c>
      <c r="AA24" s="155">
        <v>25559302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33559302</v>
      </c>
      <c r="F26" s="295">
        <f t="shared" si="3"/>
        <v>33559302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8389826</v>
      </c>
      <c r="Y26" s="295">
        <f t="shared" si="3"/>
        <v>-8389826</v>
      </c>
      <c r="Z26" s="296">
        <f>+IF(X26&lt;&gt;0,+(Y26/X26)*100,0)</f>
        <v>-100</v>
      </c>
      <c r="AA26" s="297">
        <f>SUM(AA21:AA25)</f>
        <v>33559302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59649443</v>
      </c>
      <c r="D38" s="156">
        <f t="shared" si="4"/>
        <v>0</v>
      </c>
      <c r="E38" s="60">
        <f t="shared" si="4"/>
        <v>245597035</v>
      </c>
      <c r="F38" s="60">
        <f t="shared" si="4"/>
        <v>245597035</v>
      </c>
      <c r="G38" s="60">
        <f t="shared" si="4"/>
        <v>1671857</v>
      </c>
      <c r="H38" s="60">
        <f t="shared" si="4"/>
        <v>21989723</v>
      </c>
      <c r="I38" s="60">
        <f t="shared" si="4"/>
        <v>13010813</v>
      </c>
      <c r="J38" s="60">
        <f t="shared" si="4"/>
        <v>36672393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36672393</v>
      </c>
      <c r="X38" s="60">
        <f t="shared" si="4"/>
        <v>61399259</v>
      </c>
      <c r="Y38" s="60">
        <f t="shared" si="4"/>
        <v>-24726866</v>
      </c>
      <c r="Z38" s="140">
        <f t="shared" si="5"/>
        <v>-40.27225475147836</v>
      </c>
      <c r="AA38" s="155">
        <f>AA8+AA23</f>
        <v>245597035</v>
      </c>
    </row>
    <row r="39" spans="1:27" ht="12.75">
      <c r="A39" s="291" t="s">
        <v>208</v>
      </c>
      <c r="B39" s="142"/>
      <c r="C39" s="62">
        <f t="shared" si="4"/>
        <v>5840849</v>
      </c>
      <c r="D39" s="156">
        <f t="shared" si="4"/>
        <v>0</v>
      </c>
      <c r="E39" s="60">
        <f t="shared" si="4"/>
        <v>72764966</v>
      </c>
      <c r="F39" s="60">
        <f t="shared" si="4"/>
        <v>72764966</v>
      </c>
      <c r="G39" s="60">
        <f t="shared" si="4"/>
        <v>272680</v>
      </c>
      <c r="H39" s="60">
        <f t="shared" si="4"/>
        <v>2571128</v>
      </c>
      <c r="I39" s="60">
        <f t="shared" si="4"/>
        <v>4834520</v>
      </c>
      <c r="J39" s="60">
        <f t="shared" si="4"/>
        <v>7678328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7678328</v>
      </c>
      <c r="X39" s="60">
        <f t="shared" si="4"/>
        <v>18191242</v>
      </c>
      <c r="Y39" s="60">
        <f t="shared" si="4"/>
        <v>-10512914</v>
      </c>
      <c r="Z39" s="140">
        <f t="shared" si="5"/>
        <v>-57.791073308793315</v>
      </c>
      <c r="AA39" s="155">
        <f>AA9+AA24</f>
        <v>72764966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65490292</v>
      </c>
      <c r="D41" s="294">
        <f t="shared" si="6"/>
        <v>0</v>
      </c>
      <c r="E41" s="295">
        <f t="shared" si="6"/>
        <v>318362001</v>
      </c>
      <c r="F41" s="295">
        <f t="shared" si="6"/>
        <v>318362001</v>
      </c>
      <c r="G41" s="295">
        <f t="shared" si="6"/>
        <v>1944537</v>
      </c>
      <c r="H41" s="295">
        <f t="shared" si="6"/>
        <v>24560851</v>
      </c>
      <c r="I41" s="295">
        <f t="shared" si="6"/>
        <v>17845333</v>
      </c>
      <c r="J41" s="295">
        <f t="shared" si="6"/>
        <v>44350721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44350721</v>
      </c>
      <c r="X41" s="295">
        <f t="shared" si="6"/>
        <v>79590501</v>
      </c>
      <c r="Y41" s="295">
        <f t="shared" si="6"/>
        <v>-35239780</v>
      </c>
      <c r="Z41" s="296">
        <f t="shared" si="5"/>
        <v>-44.2763640852066</v>
      </c>
      <c r="AA41" s="297">
        <f>SUM(AA36:AA40)</f>
        <v>318362001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28081601</v>
      </c>
      <c r="D45" s="129">
        <f t="shared" si="7"/>
        <v>0</v>
      </c>
      <c r="E45" s="54">
        <f t="shared" si="7"/>
        <v>50785000</v>
      </c>
      <c r="F45" s="54">
        <f t="shared" si="7"/>
        <v>50785000</v>
      </c>
      <c r="G45" s="54">
        <f t="shared" si="7"/>
        <v>57853</v>
      </c>
      <c r="H45" s="54">
        <f t="shared" si="7"/>
        <v>97280</v>
      </c>
      <c r="I45" s="54">
        <f t="shared" si="7"/>
        <v>22004</v>
      </c>
      <c r="J45" s="54">
        <f t="shared" si="7"/>
        <v>177137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177137</v>
      </c>
      <c r="X45" s="54">
        <f t="shared" si="7"/>
        <v>12696250</v>
      </c>
      <c r="Y45" s="54">
        <f t="shared" si="7"/>
        <v>-12519113</v>
      </c>
      <c r="Z45" s="184">
        <f t="shared" si="5"/>
        <v>-98.60480850644876</v>
      </c>
      <c r="AA45" s="130">
        <f t="shared" si="8"/>
        <v>50785000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93571893</v>
      </c>
      <c r="D49" s="218">
        <f t="shared" si="9"/>
        <v>0</v>
      </c>
      <c r="E49" s="220">
        <f t="shared" si="9"/>
        <v>369147001</v>
      </c>
      <c r="F49" s="220">
        <f t="shared" si="9"/>
        <v>369147001</v>
      </c>
      <c r="G49" s="220">
        <f t="shared" si="9"/>
        <v>2002390</v>
      </c>
      <c r="H49" s="220">
        <f t="shared" si="9"/>
        <v>24658131</v>
      </c>
      <c r="I49" s="220">
        <f t="shared" si="9"/>
        <v>17867337</v>
      </c>
      <c r="J49" s="220">
        <f t="shared" si="9"/>
        <v>44527858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44527858</v>
      </c>
      <c r="X49" s="220">
        <f t="shared" si="9"/>
        <v>92286751</v>
      </c>
      <c r="Y49" s="220">
        <f t="shared" si="9"/>
        <v>-47758893</v>
      </c>
      <c r="Z49" s="221">
        <f t="shared" si="5"/>
        <v>-51.750541093379695</v>
      </c>
      <c r="AA49" s="222">
        <f>SUM(AA41:AA48)</f>
        <v>369147001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70635710</v>
      </c>
      <c r="F51" s="54">
        <f t="shared" si="10"/>
        <v>70635710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17658928</v>
      </c>
      <c r="Y51" s="54">
        <f t="shared" si="10"/>
        <v>-17658928</v>
      </c>
      <c r="Z51" s="184">
        <f>+IF(X51&lt;&gt;0,+(Y51/X51)*100,0)</f>
        <v>-100</v>
      </c>
      <c r="AA51" s="130">
        <f>SUM(AA57:AA61)</f>
        <v>70635710</v>
      </c>
    </row>
    <row r="52" spans="1:27" ht="12.75">
      <c r="A52" s="310" t="s">
        <v>205</v>
      </c>
      <c r="B52" s="142"/>
      <c r="C52" s="62"/>
      <c r="D52" s="156"/>
      <c r="E52" s="60">
        <v>5798680</v>
      </c>
      <c r="F52" s="60">
        <v>5798680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1449670</v>
      </c>
      <c r="Y52" s="60">
        <v>-1449670</v>
      </c>
      <c r="Z52" s="140">
        <v>-100</v>
      </c>
      <c r="AA52" s="155">
        <v>5798680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20695426</v>
      </c>
      <c r="F54" s="60">
        <v>20695426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5173857</v>
      </c>
      <c r="Y54" s="60">
        <v>-5173857</v>
      </c>
      <c r="Z54" s="140">
        <v>-100</v>
      </c>
      <c r="AA54" s="155">
        <v>20695426</v>
      </c>
    </row>
    <row r="55" spans="1:27" ht="12.75">
      <c r="A55" s="310" t="s">
        <v>208</v>
      </c>
      <c r="B55" s="142"/>
      <c r="C55" s="62"/>
      <c r="D55" s="156"/>
      <c r="E55" s="60">
        <v>3299832</v>
      </c>
      <c r="F55" s="60">
        <v>3299832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824958</v>
      </c>
      <c r="Y55" s="60">
        <v>-824958</v>
      </c>
      <c r="Z55" s="140">
        <v>-100</v>
      </c>
      <c r="AA55" s="155">
        <v>3299832</v>
      </c>
    </row>
    <row r="56" spans="1:27" ht="12.75">
      <c r="A56" s="310" t="s">
        <v>209</v>
      </c>
      <c r="B56" s="142"/>
      <c r="C56" s="62"/>
      <c r="D56" s="156"/>
      <c r="E56" s="60">
        <v>3062867</v>
      </c>
      <c r="F56" s="60">
        <v>3062867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765717</v>
      </c>
      <c r="Y56" s="60">
        <v>-765717</v>
      </c>
      <c r="Z56" s="140">
        <v>-100</v>
      </c>
      <c r="AA56" s="155">
        <v>3062867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32856805</v>
      </c>
      <c r="F57" s="295">
        <f t="shared" si="11"/>
        <v>32856805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8214202</v>
      </c>
      <c r="Y57" s="295">
        <f t="shared" si="11"/>
        <v>-8214202</v>
      </c>
      <c r="Z57" s="296">
        <f>+IF(X57&lt;&gt;0,+(Y57/X57)*100,0)</f>
        <v>-100</v>
      </c>
      <c r="AA57" s="297">
        <f>SUM(AA52:AA56)</f>
        <v>32856805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37778905</v>
      </c>
      <c r="F61" s="60">
        <v>37778905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9444726</v>
      </c>
      <c r="Y61" s="60">
        <v>-9444726</v>
      </c>
      <c r="Z61" s="140">
        <v>-100</v>
      </c>
      <c r="AA61" s="155">
        <v>37778905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70635710</v>
      </c>
      <c r="F68" s="60"/>
      <c r="G68" s="60">
        <v>4209544</v>
      </c>
      <c r="H68" s="60">
        <v>5398647</v>
      </c>
      <c r="I68" s="60">
        <v>3215399</v>
      </c>
      <c r="J68" s="60">
        <v>12823590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12823590</v>
      </c>
      <c r="X68" s="60"/>
      <c r="Y68" s="60">
        <v>12823590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70635710</v>
      </c>
      <c r="F69" s="220">
        <f t="shared" si="12"/>
        <v>0</v>
      </c>
      <c r="G69" s="220">
        <f t="shared" si="12"/>
        <v>4209544</v>
      </c>
      <c r="H69" s="220">
        <f t="shared" si="12"/>
        <v>5398647</v>
      </c>
      <c r="I69" s="220">
        <f t="shared" si="12"/>
        <v>3215399</v>
      </c>
      <c r="J69" s="220">
        <f t="shared" si="12"/>
        <v>12823590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12823590</v>
      </c>
      <c r="X69" s="220">
        <f t="shared" si="12"/>
        <v>0</v>
      </c>
      <c r="Y69" s="220">
        <f t="shared" si="12"/>
        <v>12823590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65490292</v>
      </c>
      <c r="D5" s="357">
        <f t="shared" si="0"/>
        <v>0</v>
      </c>
      <c r="E5" s="356">
        <f t="shared" si="0"/>
        <v>284802699</v>
      </c>
      <c r="F5" s="358">
        <f t="shared" si="0"/>
        <v>284802699</v>
      </c>
      <c r="G5" s="358">
        <f t="shared" si="0"/>
        <v>1944537</v>
      </c>
      <c r="H5" s="356">
        <f t="shared" si="0"/>
        <v>24560851</v>
      </c>
      <c r="I5" s="356">
        <f t="shared" si="0"/>
        <v>17845333</v>
      </c>
      <c r="J5" s="358">
        <f t="shared" si="0"/>
        <v>44350721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44350721</v>
      </c>
      <c r="X5" s="356">
        <f t="shared" si="0"/>
        <v>71200675</v>
      </c>
      <c r="Y5" s="358">
        <f t="shared" si="0"/>
        <v>-26849954</v>
      </c>
      <c r="Z5" s="359">
        <f>+IF(X5&lt;&gt;0,+(Y5/X5)*100,0)</f>
        <v>-37.71025204466109</v>
      </c>
      <c r="AA5" s="360">
        <f>+AA6+AA8+AA11+AA13+AA15</f>
        <v>284802699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59649443</v>
      </c>
      <c r="D11" s="363">
        <f aca="true" t="shared" si="3" ref="D11:AA11">+D12</f>
        <v>0</v>
      </c>
      <c r="E11" s="362">
        <f t="shared" si="3"/>
        <v>237597035</v>
      </c>
      <c r="F11" s="364">
        <f t="shared" si="3"/>
        <v>237597035</v>
      </c>
      <c r="G11" s="364">
        <f t="shared" si="3"/>
        <v>1671857</v>
      </c>
      <c r="H11" s="362">
        <f t="shared" si="3"/>
        <v>21989723</v>
      </c>
      <c r="I11" s="362">
        <f t="shared" si="3"/>
        <v>13010813</v>
      </c>
      <c r="J11" s="364">
        <f t="shared" si="3"/>
        <v>36672393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36672393</v>
      </c>
      <c r="X11" s="362">
        <f t="shared" si="3"/>
        <v>59399259</v>
      </c>
      <c r="Y11" s="364">
        <f t="shared" si="3"/>
        <v>-22726866</v>
      </c>
      <c r="Z11" s="365">
        <f>+IF(X11&lt;&gt;0,+(Y11/X11)*100,0)</f>
        <v>-38.261194470456275</v>
      </c>
      <c r="AA11" s="366">
        <f t="shared" si="3"/>
        <v>237597035</v>
      </c>
    </row>
    <row r="12" spans="1:27" ht="12.75">
      <c r="A12" s="291" t="s">
        <v>232</v>
      </c>
      <c r="B12" s="136"/>
      <c r="C12" s="60">
        <v>59649443</v>
      </c>
      <c r="D12" s="340"/>
      <c r="E12" s="60">
        <v>237597035</v>
      </c>
      <c r="F12" s="59">
        <v>237597035</v>
      </c>
      <c r="G12" s="59">
        <v>1671857</v>
      </c>
      <c r="H12" s="60">
        <v>21989723</v>
      </c>
      <c r="I12" s="60">
        <v>13010813</v>
      </c>
      <c r="J12" s="59">
        <v>36672393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36672393</v>
      </c>
      <c r="X12" s="60">
        <v>59399259</v>
      </c>
      <c r="Y12" s="59">
        <v>-22726866</v>
      </c>
      <c r="Z12" s="61">
        <v>-38.26</v>
      </c>
      <c r="AA12" s="62">
        <v>237597035</v>
      </c>
    </row>
    <row r="13" spans="1:27" ht="12.75">
      <c r="A13" s="361" t="s">
        <v>208</v>
      </c>
      <c r="B13" s="136"/>
      <c r="C13" s="275">
        <f>+C14</f>
        <v>5840849</v>
      </c>
      <c r="D13" s="341">
        <f aca="true" t="shared" si="4" ref="D13:AA13">+D14</f>
        <v>0</v>
      </c>
      <c r="E13" s="275">
        <f t="shared" si="4"/>
        <v>47205664</v>
      </c>
      <c r="F13" s="342">
        <f t="shared" si="4"/>
        <v>47205664</v>
      </c>
      <c r="G13" s="342">
        <f t="shared" si="4"/>
        <v>272680</v>
      </c>
      <c r="H13" s="275">
        <f t="shared" si="4"/>
        <v>2571128</v>
      </c>
      <c r="I13" s="275">
        <f t="shared" si="4"/>
        <v>4834520</v>
      </c>
      <c r="J13" s="342">
        <f t="shared" si="4"/>
        <v>7678328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7678328</v>
      </c>
      <c r="X13" s="275">
        <f t="shared" si="4"/>
        <v>11801416</v>
      </c>
      <c r="Y13" s="342">
        <f t="shared" si="4"/>
        <v>-4123088</v>
      </c>
      <c r="Z13" s="335">
        <f>+IF(X13&lt;&gt;0,+(Y13/X13)*100,0)</f>
        <v>-34.93723126106223</v>
      </c>
      <c r="AA13" s="273">
        <f t="shared" si="4"/>
        <v>47205664</v>
      </c>
    </row>
    <row r="14" spans="1:27" ht="12.75">
      <c r="A14" s="291" t="s">
        <v>233</v>
      </c>
      <c r="B14" s="136"/>
      <c r="C14" s="60">
        <v>5840849</v>
      </c>
      <c r="D14" s="340"/>
      <c r="E14" s="60">
        <v>47205664</v>
      </c>
      <c r="F14" s="59">
        <v>47205664</v>
      </c>
      <c r="G14" s="59">
        <v>272680</v>
      </c>
      <c r="H14" s="60">
        <v>2571128</v>
      </c>
      <c r="I14" s="60">
        <v>4834520</v>
      </c>
      <c r="J14" s="59">
        <v>7678328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7678328</v>
      </c>
      <c r="X14" s="60">
        <v>11801416</v>
      </c>
      <c r="Y14" s="59">
        <v>-4123088</v>
      </c>
      <c r="Z14" s="61">
        <v>-34.94</v>
      </c>
      <c r="AA14" s="62">
        <v>47205664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28081601</v>
      </c>
      <c r="D40" s="344">
        <f t="shared" si="9"/>
        <v>0</v>
      </c>
      <c r="E40" s="343">
        <f t="shared" si="9"/>
        <v>50785000</v>
      </c>
      <c r="F40" s="345">
        <f t="shared" si="9"/>
        <v>50785000</v>
      </c>
      <c r="G40" s="345">
        <f t="shared" si="9"/>
        <v>57853</v>
      </c>
      <c r="H40" s="343">
        <f t="shared" si="9"/>
        <v>97280</v>
      </c>
      <c r="I40" s="343">
        <f t="shared" si="9"/>
        <v>22004</v>
      </c>
      <c r="J40" s="345">
        <f t="shared" si="9"/>
        <v>177137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177137</v>
      </c>
      <c r="X40" s="343">
        <f t="shared" si="9"/>
        <v>12696250</v>
      </c>
      <c r="Y40" s="345">
        <f t="shared" si="9"/>
        <v>-12519113</v>
      </c>
      <c r="Z40" s="336">
        <f>+IF(X40&lt;&gt;0,+(Y40/X40)*100,0)</f>
        <v>-98.60480850644876</v>
      </c>
      <c r="AA40" s="350">
        <f>SUM(AA41:AA49)</f>
        <v>50785000</v>
      </c>
    </row>
    <row r="41" spans="1:27" ht="12.75">
      <c r="A41" s="361" t="s">
        <v>248</v>
      </c>
      <c r="B41" s="142"/>
      <c r="C41" s="362">
        <v>8243995</v>
      </c>
      <c r="D41" s="363"/>
      <c r="E41" s="362">
        <v>14150000</v>
      </c>
      <c r="F41" s="364">
        <v>14150000</v>
      </c>
      <c r="G41" s="364">
        <v>57853</v>
      </c>
      <c r="H41" s="362"/>
      <c r="I41" s="362"/>
      <c r="J41" s="364">
        <v>57853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57853</v>
      </c>
      <c r="X41" s="362">
        <v>3537500</v>
      </c>
      <c r="Y41" s="364">
        <v>-3479647</v>
      </c>
      <c r="Z41" s="365">
        <v>-98.36</v>
      </c>
      <c r="AA41" s="366">
        <v>14150000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2500000</v>
      </c>
      <c r="F43" s="370">
        <v>2500000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625000</v>
      </c>
      <c r="Y43" s="370">
        <v>-625000</v>
      </c>
      <c r="Z43" s="371">
        <v>-100</v>
      </c>
      <c r="AA43" s="303">
        <v>2500000</v>
      </c>
    </row>
    <row r="44" spans="1:27" ht="12.75">
      <c r="A44" s="361" t="s">
        <v>251</v>
      </c>
      <c r="B44" s="136"/>
      <c r="C44" s="60">
        <v>907448</v>
      </c>
      <c r="D44" s="368"/>
      <c r="E44" s="54">
        <v>16695000</v>
      </c>
      <c r="F44" s="53">
        <v>16695000</v>
      </c>
      <c r="G44" s="53"/>
      <c r="H44" s="54">
        <v>97280</v>
      </c>
      <c r="I44" s="54">
        <v>22004</v>
      </c>
      <c r="J44" s="53">
        <v>119284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119284</v>
      </c>
      <c r="X44" s="54">
        <v>4173750</v>
      </c>
      <c r="Y44" s="53">
        <v>-4054466</v>
      </c>
      <c r="Z44" s="94">
        <v>-97.14</v>
      </c>
      <c r="AA44" s="95">
        <v>16695000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18930158</v>
      </c>
      <c r="D48" s="368"/>
      <c r="E48" s="54">
        <v>16000000</v>
      </c>
      <c r="F48" s="53">
        <v>16000000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4000000</v>
      </c>
      <c r="Y48" s="53">
        <v>-4000000</v>
      </c>
      <c r="Z48" s="94">
        <v>-100</v>
      </c>
      <c r="AA48" s="95">
        <v>16000000</v>
      </c>
    </row>
    <row r="49" spans="1:27" ht="12.75">
      <c r="A49" s="361" t="s">
        <v>93</v>
      </c>
      <c r="B49" s="136"/>
      <c r="C49" s="54"/>
      <c r="D49" s="368"/>
      <c r="E49" s="54">
        <v>1440000</v>
      </c>
      <c r="F49" s="53">
        <v>1440000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360000</v>
      </c>
      <c r="Y49" s="53">
        <v>-360000</v>
      </c>
      <c r="Z49" s="94">
        <v>-100</v>
      </c>
      <c r="AA49" s="95">
        <v>1440000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93571893</v>
      </c>
      <c r="D60" s="346">
        <f t="shared" si="14"/>
        <v>0</v>
      </c>
      <c r="E60" s="219">
        <f t="shared" si="14"/>
        <v>335587699</v>
      </c>
      <c r="F60" s="264">
        <f t="shared" si="14"/>
        <v>335587699</v>
      </c>
      <c r="G60" s="264">
        <f t="shared" si="14"/>
        <v>2002390</v>
      </c>
      <c r="H60" s="219">
        <f t="shared" si="14"/>
        <v>24658131</v>
      </c>
      <c r="I60" s="219">
        <f t="shared" si="14"/>
        <v>17867337</v>
      </c>
      <c r="J60" s="264">
        <f t="shared" si="14"/>
        <v>44527858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44527858</v>
      </c>
      <c r="X60" s="219">
        <f t="shared" si="14"/>
        <v>83896925</v>
      </c>
      <c r="Y60" s="264">
        <f t="shared" si="14"/>
        <v>-39369067</v>
      </c>
      <c r="Z60" s="337">
        <f>+IF(X60&lt;&gt;0,+(Y60/X60)*100,0)</f>
        <v>-46.92551842633088</v>
      </c>
      <c r="AA60" s="232">
        <f>+AA57+AA54+AA51+AA40+AA37+AA34+AA22+AA5</f>
        <v>335587699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33559302</v>
      </c>
      <c r="F5" s="358">
        <f t="shared" si="0"/>
        <v>33559302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8389826</v>
      </c>
      <c r="Y5" s="358">
        <f t="shared" si="0"/>
        <v>-8389826</v>
      </c>
      <c r="Z5" s="359">
        <f>+IF(X5&lt;&gt;0,+(Y5/X5)*100,0)</f>
        <v>-100</v>
      </c>
      <c r="AA5" s="360">
        <f>+AA6+AA8+AA11+AA13+AA15</f>
        <v>33559302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8000000</v>
      </c>
      <c r="F11" s="364">
        <f t="shared" si="3"/>
        <v>8000000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2000000</v>
      </c>
      <c r="Y11" s="364">
        <f t="shared" si="3"/>
        <v>-2000000</v>
      </c>
      <c r="Z11" s="365">
        <f>+IF(X11&lt;&gt;0,+(Y11/X11)*100,0)</f>
        <v>-100</v>
      </c>
      <c r="AA11" s="366">
        <f t="shared" si="3"/>
        <v>8000000</v>
      </c>
    </row>
    <row r="12" spans="1:27" ht="12.75">
      <c r="A12" s="291" t="s">
        <v>232</v>
      </c>
      <c r="B12" s="136"/>
      <c r="C12" s="60"/>
      <c r="D12" s="340"/>
      <c r="E12" s="60">
        <v>8000000</v>
      </c>
      <c r="F12" s="59">
        <v>8000000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2000000</v>
      </c>
      <c r="Y12" s="59">
        <v>-2000000</v>
      </c>
      <c r="Z12" s="61">
        <v>-100</v>
      </c>
      <c r="AA12" s="62">
        <v>8000000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25559302</v>
      </c>
      <c r="F13" s="342">
        <f t="shared" si="4"/>
        <v>25559302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6389826</v>
      </c>
      <c r="Y13" s="342">
        <f t="shared" si="4"/>
        <v>-6389826</v>
      </c>
      <c r="Z13" s="335">
        <f>+IF(X13&lt;&gt;0,+(Y13/X13)*100,0)</f>
        <v>-100</v>
      </c>
      <c r="AA13" s="273">
        <f t="shared" si="4"/>
        <v>25559302</v>
      </c>
    </row>
    <row r="14" spans="1:27" ht="12.75">
      <c r="A14" s="291" t="s">
        <v>233</v>
      </c>
      <c r="B14" s="136"/>
      <c r="C14" s="60"/>
      <c r="D14" s="340"/>
      <c r="E14" s="60">
        <v>25559302</v>
      </c>
      <c r="F14" s="59">
        <v>25559302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6389826</v>
      </c>
      <c r="Y14" s="59">
        <v>-6389826</v>
      </c>
      <c r="Z14" s="61">
        <v>-100</v>
      </c>
      <c r="AA14" s="62">
        <v>25559302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33559302</v>
      </c>
      <c r="F60" s="264">
        <f t="shared" si="14"/>
        <v>33559302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8389826</v>
      </c>
      <c r="Y60" s="264">
        <f t="shared" si="14"/>
        <v>-8389826</v>
      </c>
      <c r="Z60" s="337">
        <f>+IF(X60&lt;&gt;0,+(Y60/X60)*100,0)</f>
        <v>-100</v>
      </c>
      <c r="AA60" s="232">
        <f>+AA57+AA54+AA51+AA40+AA37+AA34+AA22+AA5</f>
        <v>33559302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2016-11-07T09:43:54Z</dcterms:created>
  <dcterms:modified xsi:type="dcterms:W3CDTF">2016-11-07T09:43:57Z</dcterms:modified>
  <cp:category/>
  <cp:version/>
  <cp:contentType/>
  <cp:contentStatus/>
</cp:coreProperties>
</file>