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<sst xmlns="http://schemas.openxmlformats.org/spreadsheetml/2006/main" count="857" uniqueCount="303">
  <si>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Harry Gwala(DC43)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</si>
  <si>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</si>
  <si>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</si>
  <si>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</si>
  <si>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</si>
  <si>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</si>
  <si>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</si>
  <si>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</si>
  <si>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</si>
  <si>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</si>
  <si>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</si>
  <si>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</si>
  <si>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</si>
  <si>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</si>
  <si>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</si>
  <si>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</si>
  <si>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</si>
  <si>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</si>
  <si>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</si>
  <si>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</si>
  <si>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</si>
  <si>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</si>
  <si>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</si>
  <si>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</si>
  <si>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</si>
  <si>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</si>
  <si>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</si>
  <si>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</si>
  <si>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</si>
  <si>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</si>
  <si>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</si>
  <si>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</si>
  <si>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</si>
  <si>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</si>
  <si>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</si>
  <si>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</si>
  <si>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</si>
  <si>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</si>
  <si>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</si>
  <si>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</si>
  <si>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</si>
  <si>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</si>
  <si>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</si>
  <si>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</si>
  <si>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</si>
  <si>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</si>
  <si>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</si>
  <si>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</si>
  <si>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</si>
  <si>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</si>
  <si>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</si>
  <si>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</si>
  <si>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</si>
  <si>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</si>
  <si>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</si>
  <si>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</si>
  <si>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</si>
  <si>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</si>
  <si>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</si>
  <si>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</si>
  <si>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</si>
  <si>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</si>
  <si>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</si>
  <si>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</si>
  <si>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</si>
  <si>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</si>
  <si>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</si>
  <si>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</si>
  <si>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</si>
  <si>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</si>
  <si>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Harry Gwala(DC43)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</si>
  <si>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</si>
  <si>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</si>
  <si>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</si>
  <si>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</si>
  <si>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</si>
  <si>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</si>
  <si>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</si>
  <si>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</si>
  <si>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</si>
  <si>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</si>
  <si>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</si>
  <si>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</si>
  <si>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</si>
  <si>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</si>
  <si>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</si>
  <si>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</si>
  <si>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</si>
  <si>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</si>
  <si>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</si>
  <si>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</si>
  <si>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</si>
  <si>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</si>
  <si>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</si>
  <si>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</si>
  <si>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</si>
  <si>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</si>
  <si>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</si>
  <si>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</si>
  <si>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</si>
  <si>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Harry Gwala(DC43)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</si>
  <si>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</si>
  <si>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</si>
  <si>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</si>
  <si>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</si>
  <si>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</si>
  <si>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</si>
  <si>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</si>
  <si>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</si>
  <si>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</si>
  <si>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</si>
  <si>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</si>
  <si>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</si>
  <si>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</si>
  <si>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</si>
  <si>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</si>
  <si>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</si>
  <si>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</si>
  <si>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</si>
  <si>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</si>
  <si>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</si>
  <si>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</si>
  <si>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</si>
  <si>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</si>
  <si>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</si>
  <si>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</si>
  <si>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</si>
  <si>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</si>
  <si>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</si>
  <si>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Harry Gwala(DC43)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</si>
  <si>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</si>
  <si>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</si>
  <si>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</si>
  <si>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</si>
  <si>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</si>
  <si>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</si>
  <si>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</si>
  <si>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</si>
  <si>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</si>
  <si>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</si>
  <si>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Harry Gwala(DC43)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</si>
  <si>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</si>
  <si>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</si>
  <si>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</si>
  <si>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</si>
  <si>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</si>
  <si>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</si>
  <si>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</si>
  <si>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</si>
  <si>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</si>
  <si>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</si>
  <si>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</si>
  <si>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</si>
  <si>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</si>
  <si>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</si>
  <si>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</si>
  <si>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</si>
  <si>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</si>
  <si>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</si>
  <si>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</si>
  <si>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</si>
  <si>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</si>
  <si>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</si>
  <si>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</si>
  <si>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</si>
  <si>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</si>
  <si>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</si>
  <si>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</si>
  <si>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</si>
  <si>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</si>
  <si>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</si>
  <si>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</si>
  <si>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</si>
  <si>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</si>
  <si>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Harry Gwala(DC43)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</si>
  <si>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</si>
  <si>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</si>
  <si>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</si>
  <si>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</si>
  <si>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</si>
  <si>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</si>
  <si>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</si>
  <si>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</si>
  <si>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</si>
  <si>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</si>
  <si>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</si>
  <si>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</si>
  <si>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</si>
  <si>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</si>
  <si>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</si>
  <si>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</si>
  <si>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</si>
  <si>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</si>
  <si>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</si>
  <si>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</si>
  <si>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</si>
  <si>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</si>
  <si>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</si>
  <si>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</si>
  <si>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</si>
  <si>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</si>
  <si>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</si>
  <si>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Harry Gwala(DC43)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</si>
  <si>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</si>
  <si>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</si>
  <si>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</si>
  <si>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</si>
  <si>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</si>
  <si>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</si>
  <si>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</si>
  <si>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</si>
  <si>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</si>
  <si>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</si>
  <si>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</si>
  <si>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</si>
  <si>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</si>
  <si>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</si>
  <si>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</si>
  <si>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</si>
  <si>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</si>
  <si>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</si>
  <si>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</si>
  <si>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</si>
  <si>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</si>
  <si>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</si>
  <si>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</si>
  <si>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</si>
  <si>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Harry Gwala(DC43)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</si>
  <si>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</si>
  <si>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</si>
  <si>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</si>
  <si>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</si>
  <si>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</si>
  <si>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</si>
  <si>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</si>
  <si>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</si>
  <si>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</si>
  <si>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</si>
  <si>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</si>
  <si>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</si>
  <si>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</si>
  <si>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</si>
  <si>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</si>
  <si>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</si>
  <si>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</si>
  <si>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</si>
  <si>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</si>
  <si>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</si>
  <si>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</si>
  <si>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</si>
  <si>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</si>
  <si>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</si>
  <si>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</si>
  <si>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</si>
  <si>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</si>
  <si>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</si>
  <si>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</si>
  <si>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</si>
  <si>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</si>
  <si>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</si>
  <si>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</si>
  <si>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</si>
  <si>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</si>
  <si>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Harry Gwala(DC43)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</si>
  <si>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</si>
  <si>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</si>
  <si>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Kwazulu-Natal: Harry Gwala(DC43)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</si>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</sst>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42926544</v>
      </c>
      <c r="C6" s="19">
        <v>0</v>
      </c>
      <c r="D6" s="59">
        <v>60553355</v>
      </c>
      <c r="E6" s="60">
        <v>60553355</v>
      </c>
      <c r="F6" s="60">
        <v>1235624</v>
      </c>
      <c r="G6" s="60">
        <v>2977769</v>
      </c>
      <c r="H6" s="60">
        <v>2050983</v>
      </c>
      <c r="I6" s="60">
        <v>6264376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6264376</v>
      </c>
      <c r="W6" s="60">
        <v>15244089</v>
      </c>
      <c r="X6" s="60">
        <v>-8979713</v>
      </c>
      <c r="Y6" s="61">
        <v>-58.91</v>
      </c>
      <c r="Z6" s="62">
        <v>60553355</v>
      </c>
    </row>
    <row r="7" spans="1:26" ht="12.75">
      <c r="A7" s="58" t="s">
        <v>33</v>
      </c>
      <c r="B7" s="19">
        <v>3070961</v>
      </c>
      <c r="C7" s="19">
        <v>0</v>
      </c>
      <c r="D7" s="59">
        <v>3700000</v>
      </c>
      <c r="E7" s="60">
        <v>3700000</v>
      </c>
      <c r="F7" s="60">
        <v>183472</v>
      </c>
      <c r="G7" s="60">
        <v>102422</v>
      </c>
      <c r="H7" s="60">
        <v>700405</v>
      </c>
      <c r="I7" s="60">
        <v>986299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986299</v>
      </c>
      <c r="W7" s="60">
        <v>920000</v>
      </c>
      <c r="X7" s="60">
        <v>66299</v>
      </c>
      <c r="Y7" s="61">
        <v>7.21</v>
      </c>
      <c r="Z7" s="62">
        <v>3700000</v>
      </c>
    </row>
    <row r="8" spans="1:26" ht="12.75">
      <c r="A8" s="58" t="s">
        <v>34</v>
      </c>
      <c r="B8" s="19">
        <v>259594387</v>
      </c>
      <c r="C8" s="19">
        <v>0</v>
      </c>
      <c r="D8" s="59">
        <v>288058795</v>
      </c>
      <c r="E8" s="60">
        <v>288058795</v>
      </c>
      <c r="F8" s="60">
        <v>108362000</v>
      </c>
      <c r="G8" s="60">
        <v>0</v>
      </c>
      <c r="H8" s="60">
        <v>0</v>
      </c>
      <c r="I8" s="60">
        <v>108362000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108362000</v>
      </c>
      <c r="W8" s="60">
        <v>111671394</v>
      </c>
      <c r="X8" s="60">
        <v>-3309394</v>
      </c>
      <c r="Y8" s="61">
        <v>-2.96</v>
      </c>
      <c r="Z8" s="62">
        <v>288058795</v>
      </c>
    </row>
    <row r="9" spans="1:26" ht="12.75">
      <c r="A9" s="58" t="s">
        <v>35</v>
      </c>
      <c r="B9" s="19">
        <v>10852603</v>
      </c>
      <c r="C9" s="19">
        <v>0</v>
      </c>
      <c r="D9" s="59">
        <v>9114252</v>
      </c>
      <c r="E9" s="60">
        <v>9114252</v>
      </c>
      <c r="F9" s="60">
        <v>1145413</v>
      </c>
      <c r="G9" s="60">
        <v>1442064</v>
      </c>
      <c r="H9" s="60">
        <v>1980372</v>
      </c>
      <c r="I9" s="60">
        <v>4567849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4567849</v>
      </c>
      <c r="W9" s="60">
        <v>2178659</v>
      </c>
      <c r="X9" s="60">
        <v>2389190</v>
      </c>
      <c r="Y9" s="61">
        <v>109.66</v>
      </c>
      <c r="Z9" s="62">
        <v>9114252</v>
      </c>
    </row>
    <row r="10" spans="1:26" ht="22.5">
      <c r="A10" s="63" t="s">
        <v>278</v>
      </c>
      <c r="B10" s="64">
        <f>SUM(B5:B9)</f>
        <v>316444495</v>
      </c>
      <c r="C10" s="64">
        <f>SUM(C5:C9)</f>
        <v>0</v>
      </c>
      <c r="D10" s="65">
        <f aca="true" t="shared" si="0" ref="D10:Z10">SUM(D5:D9)</f>
        <v>361426402</v>
      </c>
      <c r="E10" s="66">
        <f t="shared" si="0"/>
        <v>361426402</v>
      </c>
      <c r="F10" s="66">
        <f t="shared" si="0"/>
        <v>110926509</v>
      </c>
      <c r="G10" s="66">
        <f t="shared" si="0"/>
        <v>4522255</v>
      </c>
      <c r="H10" s="66">
        <f t="shared" si="0"/>
        <v>4731760</v>
      </c>
      <c r="I10" s="66">
        <f t="shared" si="0"/>
        <v>120180524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120180524</v>
      </c>
      <c r="W10" s="66">
        <f t="shared" si="0"/>
        <v>130014142</v>
      </c>
      <c r="X10" s="66">
        <f t="shared" si="0"/>
        <v>-9833618</v>
      </c>
      <c r="Y10" s="67">
        <f>+IF(W10&lt;&gt;0,(X10/W10)*100,0)</f>
        <v>-7.563498746159475</v>
      </c>
      <c r="Z10" s="68">
        <f t="shared" si="0"/>
        <v>361426402</v>
      </c>
    </row>
    <row r="11" spans="1:26" ht="12.75">
      <c r="A11" s="58" t="s">
        <v>37</v>
      </c>
      <c r="B11" s="19">
        <v>125030439</v>
      </c>
      <c r="C11" s="19">
        <v>0</v>
      </c>
      <c r="D11" s="59">
        <v>137949634</v>
      </c>
      <c r="E11" s="60">
        <v>137949634</v>
      </c>
      <c r="F11" s="60">
        <v>10685458</v>
      </c>
      <c r="G11" s="60">
        <v>11567674</v>
      </c>
      <c r="H11" s="60">
        <v>10613065</v>
      </c>
      <c r="I11" s="60">
        <v>32866197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32866197</v>
      </c>
      <c r="W11" s="60">
        <v>31328286</v>
      </c>
      <c r="X11" s="60">
        <v>1537911</v>
      </c>
      <c r="Y11" s="61">
        <v>4.91</v>
      </c>
      <c r="Z11" s="62">
        <v>137949634</v>
      </c>
    </row>
    <row r="12" spans="1:26" ht="12.75">
      <c r="A12" s="58" t="s">
        <v>38</v>
      </c>
      <c r="B12" s="19">
        <v>6037607</v>
      </c>
      <c r="C12" s="19">
        <v>0</v>
      </c>
      <c r="D12" s="59">
        <v>7906200</v>
      </c>
      <c r="E12" s="60">
        <v>7906200</v>
      </c>
      <c r="F12" s="60">
        <v>496939</v>
      </c>
      <c r="G12" s="60">
        <v>431945</v>
      </c>
      <c r="H12" s="60">
        <v>377585</v>
      </c>
      <c r="I12" s="60">
        <v>1306469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1306469</v>
      </c>
      <c r="W12" s="60">
        <v>1976550</v>
      </c>
      <c r="X12" s="60">
        <v>-670081</v>
      </c>
      <c r="Y12" s="61">
        <v>-33.9</v>
      </c>
      <c r="Z12" s="62">
        <v>7906200</v>
      </c>
    </row>
    <row r="13" spans="1:26" ht="12.75">
      <c r="A13" s="58" t="s">
        <v>279</v>
      </c>
      <c r="B13" s="19">
        <v>39347045</v>
      </c>
      <c r="C13" s="19">
        <v>0</v>
      </c>
      <c r="D13" s="59">
        <v>31874428</v>
      </c>
      <c r="E13" s="60">
        <v>31874428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7968606</v>
      </c>
      <c r="X13" s="60">
        <v>-7968606</v>
      </c>
      <c r="Y13" s="61">
        <v>-100</v>
      </c>
      <c r="Z13" s="62">
        <v>31874428</v>
      </c>
    </row>
    <row r="14" spans="1:26" ht="12.75">
      <c r="A14" s="58" t="s">
        <v>40</v>
      </c>
      <c r="B14" s="19">
        <v>2883661</v>
      </c>
      <c r="C14" s="19">
        <v>0</v>
      </c>
      <c r="D14" s="59">
        <v>1950613</v>
      </c>
      <c r="E14" s="60">
        <v>1950613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1950613</v>
      </c>
    </row>
    <row r="15" spans="1:26" ht="12.75">
      <c r="A15" s="58" t="s">
        <v>41</v>
      </c>
      <c r="B15" s="19">
        <v>8576718</v>
      </c>
      <c r="C15" s="19">
        <v>0</v>
      </c>
      <c r="D15" s="59">
        <v>10709409</v>
      </c>
      <c r="E15" s="60">
        <v>10709409</v>
      </c>
      <c r="F15" s="60">
        <v>0</v>
      </c>
      <c r="G15" s="60">
        <v>599403</v>
      </c>
      <c r="H15" s="60">
        <v>0</v>
      </c>
      <c r="I15" s="60">
        <v>599403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599403</v>
      </c>
      <c r="W15" s="60">
        <v>817377</v>
      </c>
      <c r="X15" s="60">
        <v>-217974</v>
      </c>
      <c r="Y15" s="61">
        <v>-26.67</v>
      </c>
      <c r="Z15" s="62">
        <v>10709409</v>
      </c>
    </row>
    <row r="16" spans="1:26" ht="12.75">
      <c r="A16" s="69" t="s">
        <v>42</v>
      </c>
      <c r="B16" s="19">
        <v>16096020</v>
      </c>
      <c r="C16" s="19">
        <v>0</v>
      </c>
      <c r="D16" s="59">
        <v>0</v>
      </c>
      <c r="E16" s="60">
        <v>0</v>
      </c>
      <c r="F16" s="60">
        <v>6666667</v>
      </c>
      <c r="G16" s="60">
        <v>0</v>
      </c>
      <c r="H16" s="60">
        <v>0</v>
      </c>
      <c r="I16" s="60">
        <v>6666667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6666667</v>
      </c>
      <c r="W16" s="60"/>
      <c r="X16" s="60">
        <v>6666667</v>
      </c>
      <c r="Y16" s="61">
        <v>0</v>
      </c>
      <c r="Z16" s="62">
        <v>0</v>
      </c>
    </row>
    <row r="17" spans="1:26" ht="12.75">
      <c r="A17" s="58" t="s">
        <v>43</v>
      </c>
      <c r="B17" s="19">
        <v>257281471</v>
      </c>
      <c r="C17" s="19">
        <v>0</v>
      </c>
      <c r="D17" s="59">
        <v>203550629</v>
      </c>
      <c r="E17" s="60">
        <v>203550629</v>
      </c>
      <c r="F17" s="60">
        <v>6149222</v>
      </c>
      <c r="G17" s="60">
        <v>11845150</v>
      </c>
      <c r="H17" s="60">
        <v>12779812</v>
      </c>
      <c r="I17" s="60">
        <v>30774184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30774184</v>
      </c>
      <c r="W17" s="60">
        <v>44363691</v>
      </c>
      <c r="X17" s="60">
        <v>-13589507</v>
      </c>
      <c r="Y17" s="61">
        <v>-30.63</v>
      </c>
      <c r="Z17" s="62">
        <v>203550629</v>
      </c>
    </row>
    <row r="18" spans="1:26" ht="12.75">
      <c r="A18" s="70" t="s">
        <v>44</v>
      </c>
      <c r="B18" s="71">
        <f>SUM(B11:B17)</f>
        <v>455252961</v>
      </c>
      <c r="C18" s="71">
        <f>SUM(C11:C17)</f>
        <v>0</v>
      </c>
      <c r="D18" s="72">
        <f aca="true" t="shared" si="1" ref="D18:Z18">SUM(D11:D17)</f>
        <v>393940913</v>
      </c>
      <c r="E18" s="73">
        <f t="shared" si="1"/>
        <v>393940913</v>
      </c>
      <c r="F18" s="73">
        <f t="shared" si="1"/>
        <v>23998286</v>
      </c>
      <c r="G18" s="73">
        <f t="shared" si="1"/>
        <v>24444172</v>
      </c>
      <c r="H18" s="73">
        <f t="shared" si="1"/>
        <v>23770462</v>
      </c>
      <c r="I18" s="73">
        <f t="shared" si="1"/>
        <v>72212920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72212920</v>
      </c>
      <c r="W18" s="73">
        <f t="shared" si="1"/>
        <v>86454510</v>
      </c>
      <c r="X18" s="73">
        <f t="shared" si="1"/>
        <v>-14241590</v>
      </c>
      <c r="Y18" s="67">
        <f>+IF(W18&lt;&gt;0,(X18/W18)*100,0)</f>
        <v>-16.472928942631217</v>
      </c>
      <c r="Z18" s="74">
        <f t="shared" si="1"/>
        <v>393940913</v>
      </c>
    </row>
    <row r="19" spans="1:26" ht="12.75">
      <c r="A19" s="70" t="s">
        <v>45</v>
      </c>
      <c r="B19" s="75">
        <f>+B10-B18</f>
        <v>-138808466</v>
      </c>
      <c r="C19" s="75">
        <f>+C10-C18</f>
        <v>0</v>
      </c>
      <c r="D19" s="76">
        <f aca="true" t="shared" si="2" ref="D19:Z19">+D10-D18</f>
        <v>-32514511</v>
      </c>
      <c r="E19" s="77">
        <f t="shared" si="2"/>
        <v>-32514511</v>
      </c>
      <c r="F19" s="77">
        <f t="shared" si="2"/>
        <v>86928223</v>
      </c>
      <c r="G19" s="77">
        <f t="shared" si="2"/>
        <v>-19921917</v>
      </c>
      <c r="H19" s="77">
        <f t="shared" si="2"/>
        <v>-19038702</v>
      </c>
      <c r="I19" s="77">
        <f t="shared" si="2"/>
        <v>47967604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47967604</v>
      </c>
      <c r="W19" s="77">
        <f>IF(E10=E18,0,W10-W18)</f>
        <v>43559632</v>
      </c>
      <c r="X19" s="77">
        <f t="shared" si="2"/>
        <v>4407972</v>
      </c>
      <c r="Y19" s="78">
        <f>+IF(W19&lt;&gt;0,(X19/W19)*100,0)</f>
        <v>10.119396784619301</v>
      </c>
      <c r="Z19" s="79">
        <f t="shared" si="2"/>
        <v>-32514511</v>
      </c>
    </row>
    <row r="20" spans="1:26" ht="12.75">
      <c r="A20" s="58" t="s">
        <v>46</v>
      </c>
      <c r="B20" s="19">
        <v>272538786</v>
      </c>
      <c r="C20" s="19">
        <v>0</v>
      </c>
      <c r="D20" s="59">
        <v>335772325</v>
      </c>
      <c r="E20" s="60">
        <v>335772325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230512063</v>
      </c>
      <c r="X20" s="60">
        <v>-230512063</v>
      </c>
      <c r="Y20" s="61">
        <v>-100</v>
      </c>
      <c r="Z20" s="62">
        <v>335772325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133730320</v>
      </c>
      <c r="C22" s="86">
        <f>SUM(C19:C21)</f>
        <v>0</v>
      </c>
      <c r="D22" s="87">
        <f aca="true" t="shared" si="3" ref="D22:Z22">SUM(D19:D21)</f>
        <v>303257814</v>
      </c>
      <c r="E22" s="88">
        <f t="shared" si="3"/>
        <v>303257814</v>
      </c>
      <c r="F22" s="88">
        <f t="shared" si="3"/>
        <v>86928223</v>
      </c>
      <c r="G22" s="88">
        <f t="shared" si="3"/>
        <v>-19921917</v>
      </c>
      <c r="H22" s="88">
        <f t="shared" si="3"/>
        <v>-19038702</v>
      </c>
      <c r="I22" s="88">
        <f t="shared" si="3"/>
        <v>47967604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47967604</v>
      </c>
      <c r="W22" s="88">
        <f t="shared" si="3"/>
        <v>274071695</v>
      </c>
      <c r="X22" s="88">
        <f t="shared" si="3"/>
        <v>-226104091</v>
      </c>
      <c r="Y22" s="89">
        <f>+IF(W22&lt;&gt;0,(X22/W22)*100,0)</f>
        <v>-82.49815472553632</v>
      </c>
      <c r="Z22" s="90">
        <f t="shared" si="3"/>
        <v>303257814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133730320</v>
      </c>
      <c r="C24" s="75">
        <f>SUM(C22:C23)</f>
        <v>0</v>
      </c>
      <c r="D24" s="76">
        <f aca="true" t="shared" si="4" ref="D24:Z24">SUM(D22:D23)</f>
        <v>303257814</v>
      </c>
      <c r="E24" s="77">
        <f t="shared" si="4"/>
        <v>303257814</v>
      </c>
      <c r="F24" s="77">
        <f t="shared" si="4"/>
        <v>86928223</v>
      </c>
      <c r="G24" s="77">
        <f t="shared" si="4"/>
        <v>-19921917</v>
      </c>
      <c r="H24" s="77">
        <f t="shared" si="4"/>
        <v>-19038702</v>
      </c>
      <c r="I24" s="77">
        <f t="shared" si="4"/>
        <v>47967604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47967604</v>
      </c>
      <c r="W24" s="77">
        <f t="shared" si="4"/>
        <v>274071695</v>
      </c>
      <c r="X24" s="77">
        <f t="shared" si="4"/>
        <v>-226104091</v>
      </c>
      <c r="Y24" s="78">
        <f>+IF(W24&lt;&gt;0,(X24/W24)*100,0)</f>
        <v>-82.49815472553632</v>
      </c>
      <c r="Z24" s="79">
        <f t="shared" si="4"/>
        <v>303257814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241341014</v>
      </c>
      <c r="C27" s="22">
        <v>0</v>
      </c>
      <c r="D27" s="99">
        <v>350299325</v>
      </c>
      <c r="E27" s="100">
        <v>350299325</v>
      </c>
      <c r="F27" s="100">
        <v>7544</v>
      </c>
      <c r="G27" s="100">
        <v>9124803</v>
      </c>
      <c r="H27" s="100">
        <v>23543548</v>
      </c>
      <c r="I27" s="100">
        <v>32675895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32675895</v>
      </c>
      <c r="W27" s="100">
        <v>87574831</v>
      </c>
      <c r="X27" s="100">
        <v>-54898936</v>
      </c>
      <c r="Y27" s="101">
        <v>-62.69</v>
      </c>
      <c r="Z27" s="102">
        <v>350299325</v>
      </c>
    </row>
    <row r="28" spans="1:26" ht="12.75">
      <c r="A28" s="103" t="s">
        <v>46</v>
      </c>
      <c r="B28" s="19">
        <v>238826773</v>
      </c>
      <c r="C28" s="19">
        <v>0</v>
      </c>
      <c r="D28" s="59">
        <v>335772325</v>
      </c>
      <c r="E28" s="60">
        <v>335772325</v>
      </c>
      <c r="F28" s="60">
        <v>0</v>
      </c>
      <c r="G28" s="60">
        <v>9124803</v>
      </c>
      <c r="H28" s="60">
        <v>23543548</v>
      </c>
      <c r="I28" s="60">
        <v>32668351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32668351</v>
      </c>
      <c r="W28" s="60">
        <v>83943081</v>
      </c>
      <c r="X28" s="60">
        <v>-51274730</v>
      </c>
      <c r="Y28" s="61">
        <v>-61.08</v>
      </c>
      <c r="Z28" s="62">
        <v>335772325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2514241</v>
      </c>
      <c r="C31" s="19">
        <v>0</v>
      </c>
      <c r="D31" s="59">
        <v>14527000</v>
      </c>
      <c r="E31" s="60">
        <v>14527000</v>
      </c>
      <c r="F31" s="60">
        <v>7544</v>
      </c>
      <c r="G31" s="60">
        <v>0</v>
      </c>
      <c r="H31" s="60">
        <v>0</v>
      </c>
      <c r="I31" s="60">
        <v>7544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7544</v>
      </c>
      <c r="W31" s="60">
        <v>3631750</v>
      </c>
      <c r="X31" s="60">
        <v>-3624206</v>
      </c>
      <c r="Y31" s="61">
        <v>-99.79</v>
      </c>
      <c r="Z31" s="62">
        <v>14527000</v>
      </c>
    </row>
    <row r="32" spans="1:26" ht="12.75">
      <c r="A32" s="70" t="s">
        <v>54</v>
      </c>
      <c r="B32" s="22">
        <f>SUM(B28:B31)</f>
        <v>241341014</v>
      </c>
      <c r="C32" s="22">
        <f>SUM(C28:C31)</f>
        <v>0</v>
      </c>
      <c r="D32" s="99">
        <f aca="true" t="shared" si="5" ref="D32:Z32">SUM(D28:D31)</f>
        <v>350299325</v>
      </c>
      <c r="E32" s="100">
        <f t="shared" si="5"/>
        <v>350299325</v>
      </c>
      <c r="F32" s="100">
        <f t="shared" si="5"/>
        <v>7544</v>
      </c>
      <c r="G32" s="100">
        <f t="shared" si="5"/>
        <v>9124803</v>
      </c>
      <c r="H32" s="100">
        <f t="shared" si="5"/>
        <v>23543548</v>
      </c>
      <c r="I32" s="100">
        <f t="shared" si="5"/>
        <v>32675895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32675895</v>
      </c>
      <c r="W32" s="100">
        <f t="shared" si="5"/>
        <v>87574831</v>
      </c>
      <c r="X32" s="100">
        <f t="shared" si="5"/>
        <v>-54898936</v>
      </c>
      <c r="Y32" s="101">
        <f>+IF(W32&lt;&gt;0,(X32/W32)*100,0)</f>
        <v>-62.688029623488504</v>
      </c>
      <c r="Z32" s="102">
        <f t="shared" si="5"/>
        <v>350299325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51081737</v>
      </c>
      <c r="C35" s="19">
        <v>0</v>
      </c>
      <c r="D35" s="59">
        <v>97087740</v>
      </c>
      <c r="E35" s="60">
        <v>97087740</v>
      </c>
      <c r="F35" s="60">
        <v>47768573</v>
      </c>
      <c r="G35" s="60">
        <v>157560081</v>
      </c>
      <c r="H35" s="60">
        <v>99410334</v>
      </c>
      <c r="I35" s="60">
        <v>99410334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99410334</v>
      </c>
      <c r="W35" s="60">
        <v>24271935</v>
      </c>
      <c r="X35" s="60">
        <v>75138399</v>
      </c>
      <c r="Y35" s="61">
        <v>309.57</v>
      </c>
      <c r="Z35" s="62">
        <v>97087740</v>
      </c>
    </row>
    <row r="36" spans="1:26" ht="12.75">
      <c r="A36" s="58" t="s">
        <v>57</v>
      </c>
      <c r="B36" s="19">
        <v>1668990960</v>
      </c>
      <c r="C36" s="19">
        <v>0</v>
      </c>
      <c r="D36" s="59">
        <v>1921766446</v>
      </c>
      <c r="E36" s="60">
        <v>1921766446</v>
      </c>
      <c r="F36" s="60">
        <v>1669182523</v>
      </c>
      <c r="G36" s="60">
        <v>1669182523</v>
      </c>
      <c r="H36" s="60">
        <v>1668875182</v>
      </c>
      <c r="I36" s="60">
        <v>1668875182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1668875182</v>
      </c>
      <c r="W36" s="60">
        <v>480441612</v>
      </c>
      <c r="X36" s="60">
        <v>1188433570</v>
      </c>
      <c r="Y36" s="61">
        <v>247.36</v>
      </c>
      <c r="Z36" s="62">
        <v>1921766446</v>
      </c>
    </row>
    <row r="37" spans="1:26" ht="12.75">
      <c r="A37" s="58" t="s">
        <v>58</v>
      </c>
      <c r="B37" s="19">
        <v>215777065</v>
      </c>
      <c r="C37" s="19">
        <v>0</v>
      </c>
      <c r="D37" s="59">
        <v>66998639</v>
      </c>
      <c r="E37" s="60">
        <v>66998639</v>
      </c>
      <c r="F37" s="60">
        <v>198854429</v>
      </c>
      <c r="G37" s="60">
        <v>373731353</v>
      </c>
      <c r="H37" s="60">
        <v>300289898</v>
      </c>
      <c r="I37" s="60">
        <v>300289898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300289898</v>
      </c>
      <c r="W37" s="60">
        <v>16749660</v>
      </c>
      <c r="X37" s="60">
        <v>283540238</v>
      </c>
      <c r="Y37" s="61">
        <v>1692.81</v>
      </c>
      <c r="Z37" s="62">
        <v>66998639</v>
      </c>
    </row>
    <row r="38" spans="1:26" ht="12.75">
      <c r="A38" s="58" t="s">
        <v>59</v>
      </c>
      <c r="B38" s="19">
        <v>37169486</v>
      </c>
      <c r="C38" s="19">
        <v>0</v>
      </c>
      <c r="D38" s="59">
        <v>32449491</v>
      </c>
      <c r="E38" s="60">
        <v>32449491</v>
      </c>
      <c r="F38" s="60">
        <v>37298165</v>
      </c>
      <c r="G38" s="60">
        <v>37298165</v>
      </c>
      <c r="H38" s="60">
        <v>37298165</v>
      </c>
      <c r="I38" s="60">
        <v>37298165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37298165</v>
      </c>
      <c r="W38" s="60">
        <v>8112373</v>
      </c>
      <c r="X38" s="60">
        <v>29185792</v>
      </c>
      <c r="Y38" s="61">
        <v>359.77</v>
      </c>
      <c r="Z38" s="62">
        <v>32449491</v>
      </c>
    </row>
    <row r="39" spans="1:26" ht="12.75">
      <c r="A39" s="58" t="s">
        <v>60</v>
      </c>
      <c r="B39" s="19">
        <v>1467126146</v>
      </c>
      <c r="C39" s="19">
        <v>0</v>
      </c>
      <c r="D39" s="59">
        <v>1919406057</v>
      </c>
      <c r="E39" s="60">
        <v>1919406057</v>
      </c>
      <c r="F39" s="60">
        <v>1480798502</v>
      </c>
      <c r="G39" s="60">
        <v>1415713086</v>
      </c>
      <c r="H39" s="60">
        <v>1430697453</v>
      </c>
      <c r="I39" s="60">
        <v>1430697453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1430697453</v>
      </c>
      <c r="W39" s="60">
        <v>479851514</v>
      </c>
      <c r="X39" s="60">
        <v>950845939</v>
      </c>
      <c r="Y39" s="61">
        <v>198.15</v>
      </c>
      <c r="Z39" s="62">
        <v>1919406057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224861037</v>
      </c>
      <c r="C42" s="19">
        <v>0</v>
      </c>
      <c r="D42" s="59">
        <v>329009498</v>
      </c>
      <c r="E42" s="60">
        <v>329009498</v>
      </c>
      <c r="F42" s="60">
        <v>158614026</v>
      </c>
      <c r="G42" s="60">
        <v>-45858731</v>
      </c>
      <c r="H42" s="60">
        <v>-33246911</v>
      </c>
      <c r="I42" s="60">
        <v>79508384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79508384</v>
      </c>
      <c r="W42" s="60">
        <v>175215904</v>
      </c>
      <c r="X42" s="60">
        <v>-95707520</v>
      </c>
      <c r="Y42" s="61">
        <v>-54.62</v>
      </c>
      <c r="Z42" s="62">
        <v>329009498</v>
      </c>
    </row>
    <row r="43" spans="1:26" ht="12.75">
      <c r="A43" s="58" t="s">
        <v>63</v>
      </c>
      <c r="B43" s="19">
        <v>-241341014</v>
      </c>
      <c r="C43" s="19">
        <v>0</v>
      </c>
      <c r="D43" s="59">
        <v>-313187647</v>
      </c>
      <c r="E43" s="60">
        <v>-313187647</v>
      </c>
      <c r="F43" s="60">
        <v>-7544</v>
      </c>
      <c r="G43" s="60">
        <v>-9124803</v>
      </c>
      <c r="H43" s="60">
        <v>-23543548</v>
      </c>
      <c r="I43" s="60">
        <v>-32675895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-32675895</v>
      </c>
      <c r="W43" s="60">
        <v>-85960577</v>
      </c>
      <c r="X43" s="60">
        <v>53284682</v>
      </c>
      <c r="Y43" s="61">
        <v>-61.99</v>
      </c>
      <c r="Z43" s="62">
        <v>-313187647</v>
      </c>
    </row>
    <row r="44" spans="1:26" ht="12.75">
      <c r="A44" s="58" t="s">
        <v>64</v>
      </c>
      <c r="B44" s="19">
        <v>-3572538</v>
      </c>
      <c r="C44" s="19">
        <v>0</v>
      </c>
      <c r="D44" s="59">
        <v>-2821934</v>
      </c>
      <c r="E44" s="60">
        <v>-2821934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56314</v>
      </c>
      <c r="X44" s="60">
        <v>-56314</v>
      </c>
      <c r="Y44" s="61">
        <v>-100</v>
      </c>
      <c r="Z44" s="62">
        <v>-2821934</v>
      </c>
    </row>
    <row r="45" spans="1:26" ht="12.75">
      <c r="A45" s="70" t="s">
        <v>65</v>
      </c>
      <c r="B45" s="22">
        <v>5818795</v>
      </c>
      <c r="C45" s="22">
        <v>0</v>
      </c>
      <c r="D45" s="99">
        <v>32876705</v>
      </c>
      <c r="E45" s="100">
        <v>32876705</v>
      </c>
      <c r="F45" s="100">
        <v>164425457</v>
      </c>
      <c r="G45" s="100">
        <v>109441923</v>
      </c>
      <c r="H45" s="100">
        <v>52651464</v>
      </c>
      <c r="I45" s="100">
        <v>52651464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52651464</v>
      </c>
      <c r="W45" s="100">
        <v>109188429</v>
      </c>
      <c r="X45" s="100">
        <v>-56536965</v>
      </c>
      <c r="Y45" s="101">
        <v>-51.78</v>
      </c>
      <c r="Z45" s="102">
        <v>32876705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4658366</v>
      </c>
      <c r="C49" s="52">
        <v>0</v>
      </c>
      <c r="D49" s="129">
        <v>3722741</v>
      </c>
      <c r="E49" s="54">
        <v>3304812</v>
      </c>
      <c r="F49" s="54">
        <v>0</v>
      </c>
      <c r="G49" s="54">
        <v>0</v>
      </c>
      <c r="H49" s="54">
        <v>0</v>
      </c>
      <c r="I49" s="54">
        <v>2642311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2626318</v>
      </c>
      <c r="W49" s="54">
        <v>2458539</v>
      </c>
      <c r="X49" s="54">
        <v>16547691</v>
      </c>
      <c r="Y49" s="54">
        <v>114836092</v>
      </c>
      <c r="Z49" s="130">
        <v>150796870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2378603</v>
      </c>
      <c r="C51" s="52">
        <v>0</v>
      </c>
      <c r="D51" s="129">
        <v>3113270</v>
      </c>
      <c r="E51" s="54">
        <v>1704390</v>
      </c>
      <c r="F51" s="54">
        <v>0</v>
      </c>
      <c r="G51" s="54">
        <v>0</v>
      </c>
      <c r="H51" s="54">
        <v>0</v>
      </c>
      <c r="I51" s="54">
        <v>1929335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9125598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24.945909499811883</v>
      </c>
      <c r="C58" s="5">
        <f>IF(C67=0,0,+(C76/C67)*100)</f>
        <v>0</v>
      </c>
      <c r="D58" s="6">
        <f aca="true" t="shared" si="6" ref="D58:Z58">IF(D67=0,0,+(D76/D67)*100)</f>
        <v>46.93153866311058</v>
      </c>
      <c r="E58" s="7">
        <f t="shared" si="6"/>
        <v>46.93153866311058</v>
      </c>
      <c r="F58" s="7">
        <f t="shared" si="6"/>
        <v>129.70723113225938</v>
      </c>
      <c r="G58" s="7">
        <f t="shared" si="6"/>
        <v>67.33700986021472</v>
      </c>
      <c r="H58" s="7">
        <f t="shared" si="6"/>
        <v>101.44790571997315</v>
      </c>
      <c r="I58" s="7">
        <f t="shared" si="6"/>
        <v>94.14049798150182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94.14049798150182</v>
      </c>
      <c r="W58" s="7">
        <f t="shared" si="6"/>
        <v>46.18644852093824</v>
      </c>
      <c r="X58" s="7">
        <f t="shared" si="6"/>
        <v>0</v>
      </c>
      <c r="Y58" s="7">
        <f t="shared" si="6"/>
        <v>0</v>
      </c>
      <c r="Z58" s="8">
        <f t="shared" si="6"/>
        <v>46.93153866311058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9.79777454248355</v>
      </c>
      <c r="C60" s="12">
        <f t="shared" si="7"/>
        <v>0</v>
      </c>
      <c r="D60" s="3">
        <f t="shared" si="7"/>
        <v>53.5194160587799</v>
      </c>
      <c r="E60" s="13">
        <f t="shared" si="7"/>
        <v>53.5194160587799</v>
      </c>
      <c r="F60" s="13">
        <f t="shared" si="7"/>
        <v>161.04089917321127</v>
      </c>
      <c r="G60" s="13">
        <f t="shared" si="7"/>
        <v>52.95803670466044</v>
      </c>
      <c r="H60" s="13">
        <f t="shared" si="7"/>
        <v>102.38144343468474</v>
      </c>
      <c r="I60" s="13">
        <f t="shared" si="7"/>
        <v>90.45839521765615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90.45839521765615</v>
      </c>
      <c r="W60" s="13">
        <f t="shared" si="7"/>
        <v>52.21690190866768</v>
      </c>
      <c r="X60" s="13">
        <f t="shared" si="7"/>
        <v>0</v>
      </c>
      <c r="Y60" s="13">
        <f t="shared" si="7"/>
        <v>0</v>
      </c>
      <c r="Z60" s="14">
        <f t="shared" si="7"/>
        <v>53.5194160587799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9.797773811681823</v>
      </c>
      <c r="C62" s="12">
        <f t="shared" si="7"/>
        <v>0</v>
      </c>
      <c r="D62" s="3">
        <f t="shared" si="7"/>
        <v>56.456159547770326</v>
      </c>
      <c r="E62" s="13">
        <f t="shared" si="7"/>
        <v>56.456159547770326</v>
      </c>
      <c r="F62" s="13">
        <f t="shared" si="7"/>
        <v>161.04086193560917</v>
      </c>
      <c r="G62" s="13">
        <f t="shared" si="7"/>
        <v>52.95806351640107</v>
      </c>
      <c r="H62" s="13">
        <f t="shared" si="7"/>
        <v>102.3814366352578</v>
      </c>
      <c r="I62" s="13">
        <f t="shared" si="7"/>
        <v>90.45840390434527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90.45840390434527</v>
      </c>
      <c r="W62" s="13">
        <f t="shared" si="7"/>
        <v>55.907118650579854</v>
      </c>
      <c r="X62" s="13">
        <f t="shared" si="7"/>
        <v>0</v>
      </c>
      <c r="Y62" s="13">
        <f t="shared" si="7"/>
        <v>0</v>
      </c>
      <c r="Z62" s="14">
        <f t="shared" si="7"/>
        <v>56.456159547770326</v>
      </c>
    </row>
    <row r="63" spans="1:26" ht="12.75">
      <c r="A63" s="39" t="s">
        <v>105</v>
      </c>
      <c r="B63" s="12">
        <f t="shared" si="7"/>
        <v>9.79777624768762</v>
      </c>
      <c r="C63" s="12">
        <f t="shared" si="7"/>
        <v>0</v>
      </c>
      <c r="D63" s="3">
        <f t="shared" si="7"/>
        <v>53.99998693318536</v>
      </c>
      <c r="E63" s="13">
        <f t="shared" si="7"/>
        <v>53.99998693318536</v>
      </c>
      <c r="F63" s="13">
        <f t="shared" si="7"/>
        <v>161.04098606101644</v>
      </c>
      <c r="G63" s="13">
        <f t="shared" si="7"/>
        <v>52.95797414396232</v>
      </c>
      <c r="H63" s="13">
        <f t="shared" si="7"/>
        <v>102.38145930001056</v>
      </c>
      <c r="I63" s="13">
        <f t="shared" si="7"/>
        <v>90.45837494871797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90.45837494871797</v>
      </c>
      <c r="W63" s="13">
        <f t="shared" si="7"/>
        <v>51.190696636551905</v>
      </c>
      <c r="X63" s="13">
        <f t="shared" si="7"/>
        <v>0</v>
      </c>
      <c r="Y63" s="13">
        <f t="shared" si="7"/>
        <v>0</v>
      </c>
      <c r="Z63" s="14">
        <f t="shared" si="7"/>
        <v>53.99998693318536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51590390</v>
      </c>
      <c r="C67" s="24"/>
      <c r="D67" s="25">
        <v>69053355</v>
      </c>
      <c r="E67" s="26">
        <v>69053355</v>
      </c>
      <c r="F67" s="26">
        <v>2538897</v>
      </c>
      <c r="G67" s="26">
        <v>4288649</v>
      </c>
      <c r="H67" s="26">
        <v>3373355</v>
      </c>
      <c r="I67" s="26">
        <v>10200901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10200901</v>
      </c>
      <c r="W67" s="26">
        <v>17234473</v>
      </c>
      <c r="X67" s="26"/>
      <c r="Y67" s="25"/>
      <c r="Z67" s="27">
        <v>69053355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42926544</v>
      </c>
      <c r="C69" s="19"/>
      <c r="D69" s="20">
        <v>60553355</v>
      </c>
      <c r="E69" s="21">
        <v>60553355</v>
      </c>
      <c r="F69" s="21">
        <v>1235624</v>
      </c>
      <c r="G69" s="21">
        <v>2977769</v>
      </c>
      <c r="H69" s="21">
        <v>2050983</v>
      </c>
      <c r="I69" s="21">
        <v>6264376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6264376</v>
      </c>
      <c r="W69" s="21">
        <v>15244089</v>
      </c>
      <c r="X69" s="21"/>
      <c r="Y69" s="20"/>
      <c r="Z69" s="23">
        <v>60553355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30048581</v>
      </c>
      <c r="C71" s="19"/>
      <c r="D71" s="20">
        <v>40713825</v>
      </c>
      <c r="E71" s="21">
        <v>40713825</v>
      </c>
      <c r="F71" s="21">
        <v>864937</v>
      </c>
      <c r="G71" s="21">
        <v>2084438</v>
      </c>
      <c r="H71" s="21">
        <v>1435688</v>
      </c>
      <c r="I71" s="21">
        <v>4385063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4385063</v>
      </c>
      <c r="W71" s="21">
        <v>10306827</v>
      </c>
      <c r="X71" s="21"/>
      <c r="Y71" s="20"/>
      <c r="Z71" s="23">
        <v>40713825</v>
      </c>
    </row>
    <row r="72" spans="1:26" ht="12.75" hidden="1">
      <c r="A72" s="39" t="s">
        <v>105</v>
      </c>
      <c r="B72" s="19">
        <v>12877963</v>
      </c>
      <c r="C72" s="19"/>
      <c r="D72" s="20">
        <v>17448782</v>
      </c>
      <c r="E72" s="21">
        <v>17448782</v>
      </c>
      <c r="F72" s="21">
        <v>370687</v>
      </c>
      <c r="G72" s="21">
        <v>893331</v>
      </c>
      <c r="H72" s="21">
        <v>615295</v>
      </c>
      <c r="I72" s="21">
        <v>1879313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1879313</v>
      </c>
      <c r="W72" s="21">
        <v>4293243</v>
      </c>
      <c r="X72" s="21"/>
      <c r="Y72" s="20"/>
      <c r="Z72" s="23">
        <v>17448782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>
        <v>2390748</v>
      </c>
      <c r="E74" s="21">
        <v>2390748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644019</v>
      </c>
      <c r="X74" s="21"/>
      <c r="Y74" s="20"/>
      <c r="Z74" s="23">
        <v>2390748</v>
      </c>
    </row>
    <row r="75" spans="1:26" ht="12.75" hidden="1">
      <c r="A75" s="40" t="s">
        <v>110</v>
      </c>
      <c r="B75" s="28">
        <v>8663846</v>
      </c>
      <c r="C75" s="28"/>
      <c r="D75" s="29">
        <v>8500000</v>
      </c>
      <c r="E75" s="30">
        <v>8500000</v>
      </c>
      <c r="F75" s="30">
        <v>1303273</v>
      </c>
      <c r="G75" s="30">
        <v>1310880</v>
      </c>
      <c r="H75" s="30">
        <v>1322372</v>
      </c>
      <c r="I75" s="30">
        <v>3936525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3936525</v>
      </c>
      <c r="W75" s="30">
        <v>1990384</v>
      </c>
      <c r="X75" s="30"/>
      <c r="Y75" s="29"/>
      <c r="Z75" s="31">
        <v>8500000</v>
      </c>
    </row>
    <row r="76" spans="1:26" ht="12.75" hidden="1">
      <c r="A76" s="42" t="s">
        <v>287</v>
      </c>
      <c r="B76" s="32">
        <v>12869692</v>
      </c>
      <c r="C76" s="32"/>
      <c r="D76" s="33">
        <v>32407802</v>
      </c>
      <c r="E76" s="34">
        <v>32407802</v>
      </c>
      <c r="F76" s="34">
        <v>3293133</v>
      </c>
      <c r="G76" s="34">
        <v>2887848</v>
      </c>
      <c r="H76" s="34">
        <v>3422198</v>
      </c>
      <c r="I76" s="34">
        <v>9603179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9603179</v>
      </c>
      <c r="W76" s="34">
        <v>7959991</v>
      </c>
      <c r="X76" s="34"/>
      <c r="Y76" s="33"/>
      <c r="Z76" s="35">
        <v>32407802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4205846</v>
      </c>
      <c r="C78" s="19"/>
      <c r="D78" s="20">
        <v>32407802</v>
      </c>
      <c r="E78" s="21">
        <v>32407802</v>
      </c>
      <c r="F78" s="21">
        <v>1989860</v>
      </c>
      <c r="G78" s="21">
        <v>1576968</v>
      </c>
      <c r="H78" s="21">
        <v>2099826</v>
      </c>
      <c r="I78" s="21">
        <v>5666654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5666654</v>
      </c>
      <c r="W78" s="21">
        <v>7959991</v>
      </c>
      <c r="X78" s="21"/>
      <c r="Y78" s="20"/>
      <c r="Z78" s="23">
        <v>32407802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2944092</v>
      </c>
      <c r="C80" s="19"/>
      <c r="D80" s="20">
        <v>22985462</v>
      </c>
      <c r="E80" s="21">
        <v>22985462</v>
      </c>
      <c r="F80" s="21">
        <v>1392902</v>
      </c>
      <c r="G80" s="21">
        <v>1103878</v>
      </c>
      <c r="H80" s="21">
        <v>1469878</v>
      </c>
      <c r="I80" s="21">
        <v>3966658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3966658</v>
      </c>
      <c r="W80" s="21">
        <v>5762250</v>
      </c>
      <c r="X80" s="21"/>
      <c r="Y80" s="20"/>
      <c r="Z80" s="23">
        <v>22985462</v>
      </c>
    </row>
    <row r="81" spans="1:26" ht="12.75" hidden="1">
      <c r="A81" s="39" t="s">
        <v>105</v>
      </c>
      <c r="B81" s="19">
        <v>1261754</v>
      </c>
      <c r="C81" s="19"/>
      <c r="D81" s="20">
        <v>9422340</v>
      </c>
      <c r="E81" s="21">
        <v>9422340</v>
      </c>
      <c r="F81" s="21">
        <v>596958</v>
      </c>
      <c r="G81" s="21">
        <v>473090</v>
      </c>
      <c r="H81" s="21">
        <v>629948</v>
      </c>
      <c r="I81" s="21">
        <v>1699996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1699996</v>
      </c>
      <c r="W81" s="21">
        <v>2197741</v>
      </c>
      <c r="X81" s="21"/>
      <c r="Y81" s="20"/>
      <c r="Z81" s="23">
        <v>9422340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8663846</v>
      </c>
      <c r="C84" s="28"/>
      <c r="D84" s="29"/>
      <c r="E84" s="30"/>
      <c r="F84" s="30">
        <v>1303273</v>
      </c>
      <c r="G84" s="30">
        <v>1310880</v>
      </c>
      <c r="H84" s="30">
        <v>1322372</v>
      </c>
      <c r="I84" s="30">
        <v>3936525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3936525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270345410</v>
      </c>
      <c r="D5" s="153">
        <f>SUM(D6:D8)</f>
        <v>0</v>
      </c>
      <c r="E5" s="154">
        <f t="shared" si="0"/>
        <v>290136675</v>
      </c>
      <c r="F5" s="100">
        <f t="shared" si="0"/>
        <v>290136675</v>
      </c>
      <c r="G5" s="100">
        <f t="shared" si="0"/>
        <v>109635925</v>
      </c>
      <c r="H5" s="100">
        <f t="shared" si="0"/>
        <v>1473632</v>
      </c>
      <c r="I5" s="100">
        <f t="shared" si="0"/>
        <v>2597534</v>
      </c>
      <c r="J5" s="100">
        <f t="shared" si="0"/>
        <v>113707091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113707091</v>
      </c>
      <c r="X5" s="100">
        <f t="shared" si="0"/>
        <v>109489861</v>
      </c>
      <c r="Y5" s="100">
        <f t="shared" si="0"/>
        <v>4217230</v>
      </c>
      <c r="Z5" s="137">
        <f>+IF(X5&lt;&gt;0,+(Y5/X5)*100,0)</f>
        <v>3.851708241733908</v>
      </c>
      <c r="AA5" s="153">
        <f>SUM(AA6:AA8)</f>
        <v>290136675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270345410</v>
      </c>
      <c r="D7" s="157"/>
      <c r="E7" s="158">
        <v>290136675</v>
      </c>
      <c r="F7" s="159">
        <v>290136675</v>
      </c>
      <c r="G7" s="159">
        <v>109635925</v>
      </c>
      <c r="H7" s="159">
        <v>1473632</v>
      </c>
      <c r="I7" s="159">
        <v>2597534</v>
      </c>
      <c r="J7" s="159">
        <v>113707091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113707091</v>
      </c>
      <c r="X7" s="159">
        <v>109489861</v>
      </c>
      <c r="Y7" s="159">
        <v>4217230</v>
      </c>
      <c r="Z7" s="141">
        <v>3.85</v>
      </c>
      <c r="AA7" s="157">
        <v>290136675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240000</v>
      </c>
      <c r="D15" s="153">
        <f>SUM(D16:D18)</f>
        <v>0</v>
      </c>
      <c r="E15" s="154">
        <f t="shared" si="2"/>
        <v>11032120</v>
      </c>
      <c r="F15" s="100">
        <f t="shared" si="2"/>
        <v>11032120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11032120</v>
      </c>
    </row>
    <row r="16" spans="1:27" ht="12.75">
      <c r="A16" s="138" t="s">
        <v>85</v>
      </c>
      <c r="B16" s="136"/>
      <c r="C16" s="155">
        <v>240000</v>
      </c>
      <c r="D16" s="155"/>
      <c r="E16" s="156">
        <v>11032120</v>
      </c>
      <c r="F16" s="60">
        <v>11032120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11032120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318397871</v>
      </c>
      <c r="D19" s="153">
        <f>SUM(D20:D23)</f>
        <v>0</v>
      </c>
      <c r="E19" s="154">
        <f t="shared" si="3"/>
        <v>396029932</v>
      </c>
      <c r="F19" s="100">
        <f t="shared" si="3"/>
        <v>396029932</v>
      </c>
      <c r="G19" s="100">
        <f t="shared" si="3"/>
        <v>1290584</v>
      </c>
      <c r="H19" s="100">
        <f t="shared" si="3"/>
        <v>3048623</v>
      </c>
      <c r="I19" s="100">
        <f t="shared" si="3"/>
        <v>2134226</v>
      </c>
      <c r="J19" s="100">
        <f t="shared" si="3"/>
        <v>6473433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6473433</v>
      </c>
      <c r="X19" s="100">
        <f t="shared" si="3"/>
        <v>152726906</v>
      </c>
      <c r="Y19" s="100">
        <f t="shared" si="3"/>
        <v>-146253473</v>
      </c>
      <c r="Z19" s="137">
        <f>+IF(X19&lt;&gt;0,+(Y19/X19)*100,0)</f>
        <v>-95.76143250096352</v>
      </c>
      <c r="AA19" s="153">
        <f>SUM(AA20:AA23)</f>
        <v>396029932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30941122</v>
      </c>
      <c r="D21" s="155"/>
      <c r="E21" s="156">
        <v>40713825</v>
      </c>
      <c r="F21" s="60">
        <v>40713825</v>
      </c>
      <c r="G21" s="60">
        <v>919897</v>
      </c>
      <c r="H21" s="60">
        <v>2155292</v>
      </c>
      <c r="I21" s="60">
        <v>1518931</v>
      </c>
      <c r="J21" s="60">
        <v>4594120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4594120</v>
      </c>
      <c r="X21" s="60">
        <v>15269639</v>
      </c>
      <c r="Y21" s="60">
        <v>-10675519</v>
      </c>
      <c r="Z21" s="140">
        <v>-69.91</v>
      </c>
      <c r="AA21" s="155">
        <v>40713825</v>
      </c>
    </row>
    <row r="22" spans="1:27" ht="12.75">
      <c r="A22" s="138" t="s">
        <v>91</v>
      </c>
      <c r="B22" s="136"/>
      <c r="C22" s="157">
        <v>287456749</v>
      </c>
      <c r="D22" s="157"/>
      <c r="E22" s="158">
        <v>355316107</v>
      </c>
      <c r="F22" s="159">
        <v>355316107</v>
      </c>
      <c r="G22" s="159">
        <v>370687</v>
      </c>
      <c r="H22" s="159">
        <v>893331</v>
      </c>
      <c r="I22" s="159">
        <v>615295</v>
      </c>
      <c r="J22" s="159">
        <v>1879313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1879313</v>
      </c>
      <c r="X22" s="159">
        <v>137457267</v>
      </c>
      <c r="Y22" s="159">
        <v>-135577954</v>
      </c>
      <c r="Z22" s="141">
        <v>-98.63</v>
      </c>
      <c r="AA22" s="157">
        <v>355316107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588983281</v>
      </c>
      <c r="D25" s="168">
        <f>+D5+D9+D15+D19+D24</f>
        <v>0</v>
      </c>
      <c r="E25" s="169">
        <f t="shared" si="4"/>
        <v>697198727</v>
      </c>
      <c r="F25" s="73">
        <f t="shared" si="4"/>
        <v>697198727</v>
      </c>
      <c r="G25" s="73">
        <f t="shared" si="4"/>
        <v>110926509</v>
      </c>
      <c r="H25" s="73">
        <f t="shared" si="4"/>
        <v>4522255</v>
      </c>
      <c r="I25" s="73">
        <f t="shared" si="4"/>
        <v>4731760</v>
      </c>
      <c r="J25" s="73">
        <f t="shared" si="4"/>
        <v>120180524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120180524</v>
      </c>
      <c r="X25" s="73">
        <f t="shared" si="4"/>
        <v>262216767</v>
      </c>
      <c r="Y25" s="73">
        <f t="shared" si="4"/>
        <v>-142036243</v>
      </c>
      <c r="Z25" s="170">
        <f>+IF(X25&lt;&gt;0,+(Y25/X25)*100,0)</f>
        <v>-54.16749074631066</v>
      </c>
      <c r="AA25" s="168">
        <f>+AA5+AA9+AA15+AA19+AA24</f>
        <v>697198727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164241165</v>
      </c>
      <c r="D28" s="153">
        <f>SUM(D29:D31)</f>
        <v>0</v>
      </c>
      <c r="E28" s="154">
        <f t="shared" si="5"/>
        <v>143616492</v>
      </c>
      <c r="F28" s="100">
        <f t="shared" si="5"/>
        <v>143616492</v>
      </c>
      <c r="G28" s="100">
        <f t="shared" si="5"/>
        <v>6512343</v>
      </c>
      <c r="H28" s="100">
        <f t="shared" si="5"/>
        <v>8108895</v>
      </c>
      <c r="I28" s="100">
        <f t="shared" si="5"/>
        <v>5856186</v>
      </c>
      <c r="J28" s="100">
        <f t="shared" si="5"/>
        <v>20477424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20477424</v>
      </c>
      <c r="X28" s="100">
        <f t="shared" si="5"/>
        <v>23861230</v>
      </c>
      <c r="Y28" s="100">
        <f t="shared" si="5"/>
        <v>-3383806</v>
      </c>
      <c r="Z28" s="137">
        <f>+IF(X28&lt;&gt;0,+(Y28/X28)*100,0)</f>
        <v>-14.181188480225035</v>
      </c>
      <c r="AA28" s="153">
        <f>SUM(AA29:AA31)</f>
        <v>143616492</v>
      </c>
    </row>
    <row r="29" spans="1:27" ht="12.75">
      <c r="A29" s="138" t="s">
        <v>75</v>
      </c>
      <c r="B29" s="136"/>
      <c r="C29" s="155">
        <v>23665997</v>
      </c>
      <c r="D29" s="155"/>
      <c r="E29" s="156">
        <v>29223548</v>
      </c>
      <c r="F29" s="60">
        <v>29223548</v>
      </c>
      <c r="G29" s="60">
        <v>1371099</v>
      </c>
      <c r="H29" s="60">
        <v>1719011</v>
      </c>
      <c r="I29" s="60">
        <v>1097826</v>
      </c>
      <c r="J29" s="60">
        <v>4187936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4187936</v>
      </c>
      <c r="X29" s="60">
        <v>4839375</v>
      </c>
      <c r="Y29" s="60">
        <v>-651439</v>
      </c>
      <c r="Z29" s="140">
        <v>-13.46</v>
      </c>
      <c r="AA29" s="155">
        <v>29223548</v>
      </c>
    </row>
    <row r="30" spans="1:27" ht="12.75">
      <c r="A30" s="138" t="s">
        <v>76</v>
      </c>
      <c r="B30" s="136"/>
      <c r="C30" s="157">
        <v>81854554</v>
      </c>
      <c r="D30" s="157"/>
      <c r="E30" s="158">
        <v>64031380</v>
      </c>
      <c r="F30" s="159">
        <v>64031380</v>
      </c>
      <c r="G30" s="159">
        <v>1833843</v>
      </c>
      <c r="H30" s="159">
        <v>3100152</v>
      </c>
      <c r="I30" s="159">
        <v>2211600</v>
      </c>
      <c r="J30" s="159">
        <v>7145595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7145595</v>
      </c>
      <c r="X30" s="159">
        <v>10682057</v>
      </c>
      <c r="Y30" s="159">
        <v>-3536462</v>
      </c>
      <c r="Z30" s="141">
        <v>-33.11</v>
      </c>
      <c r="AA30" s="157">
        <v>64031380</v>
      </c>
    </row>
    <row r="31" spans="1:27" ht="12.75">
      <c r="A31" s="138" t="s">
        <v>77</v>
      </c>
      <c r="B31" s="136"/>
      <c r="C31" s="155">
        <v>58720614</v>
      </c>
      <c r="D31" s="155"/>
      <c r="E31" s="156">
        <v>50361564</v>
      </c>
      <c r="F31" s="60">
        <v>50361564</v>
      </c>
      <c r="G31" s="60">
        <v>3307401</v>
      </c>
      <c r="H31" s="60">
        <v>3289732</v>
      </c>
      <c r="I31" s="60">
        <v>2546760</v>
      </c>
      <c r="J31" s="60">
        <v>9143893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9143893</v>
      </c>
      <c r="X31" s="60">
        <v>8339798</v>
      </c>
      <c r="Y31" s="60">
        <v>804095</v>
      </c>
      <c r="Z31" s="140">
        <v>9.64</v>
      </c>
      <c r="AA31" s="155">
        <v>50361564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46742615</v>
      </c>
      <c r="D38" s="153">
        <f>SUM(D39:D41)</f>
        <v>0</v>
      </c>
      <c r="E38" s="154">
        <f t="shared" si="7"/>
        <v>70473723</v>
      </c>
      <c r="F38" s="100">
        <f t="shared" si="7"/>
        <v>70473723</v>
      </c>
      <c r="G38" s="100">
        <f t="shared" si="7"/>
        <v>8877695</v>
      </c>
      <c r="H38" s="100">
        <f t="shared" si="7"/>
        <v>2547245</v>
      </c>
      <c r="I38" s="100">
        <f t="shared" si="7"/>
        <v>2574242</v>
      </c>
      <c r="J38" s="100">
        <f t="shared" si="7"/>
        <v>13999182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13999182</v>
      </c>
      <c r="X38" s="100">
        <f t="shared" si="7"/>
        <v>9759812</v>
      </c>
      <c r="Y38" s="100">
        <f t="shared" si="7"/>
        <v>4239370</v>
      </c>
      <c r="Z38" s="137">
        <f>+IF(X38&lt;&gt;0,+(Y38/X38)*100,0)</f>
        <v>43.437004729189454</v>
      </c>
      <c r="AA38" s="153">
        <f>SUM(AA39:AA41)</f>
        <v>70473723</v>
      </c>
    </row>
    <row r="39" spans="1:27" ht="12.75">
      <c r="A39" s="138" t="s">
        <v>85</v>
      </c>
      <c r="B39" s="136"/>
      <c r="C39" s="155">
        <v>46742615</v>
      </c>
      <c r="D39" s="155"/>
      <c r="E39" s="156">
        <v>70473723</v>
      </c>
      <c r="F39" s="60">
        <v>70473723</v>
      </c>
      <c r="G39" s="60">
        <v>8877695</v>
      </c>
      <c r="H39" s="60">
        <v>2547245</v>
      </c>
      <c r="I39" s="60">
        <v>2574242</v>
      </c>
      <c r="J39" s="60">
        <v>13999182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13999182</v>
      </c>
      <c r="X39" s="60">
        <v>9759812</v>
      </c>
      <c r="Y39" s="60">
        <v>4239370</v>
      </c>
      <c r="Z39" s="140">
        <v>43.44</v>
      </c>
      <c r="AA39" s="155">
        <v>70473723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244269181</v>
      </c>
      <c r="D42" s="153">
        <f>SUM(D43:D46)</f>
        <v>0</v>
      </c>
      <c r="E42" s="154">
        <f t="shared" si="8"/>
        <v>179850698</v>
      </c>
      <c r="F42" s="100">
        <f t="shared" si="8"/>
        <v>179850698</v>
      </c>
      <c r="G42" s="100">
        <f t="shared" si="8"/>
        <v>8608248</v>
      </c>
      <c r="H42" s="100">
        <f t="shared" si="8"/>
        <v>13788032</v>
      </c>
      <c r="I42" s="100">
        <f t="shared" si="8"/>
        <v>15340034</v>
      </c>
      <c r="J42" s="100">
        <f t="shared" si="8"/>
        <v>37736314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37736314</v>
      </c>
      <c r="X42" s="100">
        <f t="shared" si="8"/>
        <v>27377708</v>
      </c>
      <c r="Y42" s="100">
        <f t="shared" si="8"/>
        <v>10358606</v>
      </c>
      <c r="Z42" s="137">
        <f>+IF(X42&lt;&gt;0,+(Y42/X42)*100,0)</f>
        <v>37.83591380257252</v>
      </c>
      <c r="AA42" s="153">
        <f>SUM(AA43:AA46)</f>
        <v>179850698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157396016</v>
      </c>
      <c r="D44" s="155"/>
      <c r="E44" s="156">
        <v>144869080</v>
      </c>
      <c r="F44" s="60">
        <v>144869080</v>
      </c>
      <c r="G44" s="60">
        <v>7306973</v>
      </c>
      <c r="H44" s="60">
        <v>10141938</v>
      </c>
      <c r="I44" s="60">
        <v>14135055</v>
      </c>
      <c r="J44" s="60">
        <v>31583966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31583966</v>
      </c>
      <c r="X44" s="60">
        <v>22909593</v>
      </c>
      <c r="Y44" s="60">
        <v>8674373</v>
      </c>
      <c r="Z44" s="140">
        <v>37.86</v>
      </c>
      <c r="AA44" s="155">
        <v>144869080</v>
      </c>
    </row>
    <row r="45" spans="1:27" ht="12.75">
      <c r="A45" s="138" t="s">
        <v>91</v>
      </c>
      <c r="B45" s="136"/>
      <c r="C45" s="157">
        <v>86873165</v>
      </c>
      <c r="D45" s="157"/>
      <c r="E45" s="158">
        <v>34981618</v>
      </c>
      <c r="F45" s="159">
        <v>34981618</v>
      </c>
      <c r="G45" s="159">
        <v>1301275</v>
      </c>
      <c r="H45" s="159">
        <v>3646094</v>
      </c>
      <c r="I45" s="159">
        <v>1204979</v>
      </c>
      <c r="J45" s="159">
        <v>6152348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6152348</v>
      </c>
      <c r="X45" s="159">
        <v>4468115</v>
      </c>
      <c r="Y45" s="159">
        <v>1684233</v>
      </c>
      <c r="Z45" s="141">
        <v>37.69</v>
      </c>
      <c r="AA45" s="157">
        <v>34981618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455252961</v>
      </c>
      <c r="D48" s="168">
        <f>+D28+D32+D38+D42+D47</f>
        <v>0</v>
      </c>
      <c r="E48" s="169">
        <f t="shared" si="9"/>
        <v>393940913</v>
      </c>
      <c r="F48" s="73">
        <f t="shared" si="9"/>
        <v>393940913</v>
      </c>
      <c r="G48" s="73">
        <f t="shared" si="9"/>
        <v>23998286</v>
      </c>
      <c r="H48" s="73">
        <f t="shared" si="9"/>
        <v>24444172</v>
      </c>
      <c r="I48" s="73">
        <f t="shared" si="9"/>
        <v>23770462</v>
      </c>
      <c r="J48" s="73">
        <f t="shared" si="9"/>
        <v>72212920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72212920</v>
      </c>
      <c r="X48" s="73">
        <f t="shared" si="9"/>
        <v>60998750</v>
      </c>
      <c r="Y48" s="73">
        <f t="shared" si="9"/>
        <v>11214170</v>
      </c>
      <c r="Z48" s="170">
        <f>+IF(X48&lt;&gt;0,+(Y48/X48)*100,0)</f>
        <v>18.384261972581406</v>
      </c>
      <c r="AA48" s="168">
        <f>+AA28+AA32+AA38+AA42+AA47</f>
        <v>393940913</v>
      </c>
    </row>
    <row r="49" spans="1:27" ht="12.75">
      <c r="A49" s="148" t="s">
        <v>49</v>
      </c>
      <c r="B49" s="149"/>
      <c r="C49" s="171">
        <f aca="true" t="shared" si="10" ref="C49:Y49">+C25-C48</f>
        <v>133730320</v>
      </c>
      <c r="D49" s="171">
        <f>+D25-D48</f>
        <v>0</v>
      </c>
      <c r="E49" s="172">
        <f t="shared" si="10"/>
        <v>303257814</v>
      </c>
      <c r="F49" s="173">
        <f t="shared" si="10"/>
        <v>303257814</v>
      </c>
      <c r="G49" s="173">
        <f t="shared" si="10"/>
        <v>86928223</v>
      </c>
      <c r="H49" s="173">
        <f t="shared" si="10"/>
        <v>-19921917</v>
      </c>
      <c r="I49" s="173">
        <f t="shared" si="10"/>
        <v>-19038702</v>
      </c>
      <c r="J49" s="173">
        <f t="shared" si="10"/>
        <v>47967604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47967604</v>
      </c>
      <c r="X49" s="173">
        <f>IF(F25=F48,0,X25-X48)</f>
        <v>201218017</v>
      </c>
      <c r="Y49" s="173">
        <f t="shared" si="10"/>
        <v>-153250413</v>
      </c>
      <c r="Z49" s="174">
        <f>+IF(X49&lt;&gt;0,+(Y49/X49)*100,0)</f>
        <v>-76.16137723889804</v>
      </c>
      <c r="AA49" s="171">
        <f>+AA25-AA48</f>
        <v>303257814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30048581</v>
      </c>
      <c r="D8" s="155">
        <v>0</v>
      </c>
      <c r="E8" s="156">
        <v>40713825</v>
      </c>
      <c r="F8" s="60">
        <v>40713825</v>
      </c>
      <c r="G8" s="60">
        <v>864937</v>
      </c>
      <c r="H8" s="60">
        <v>2084438</v>
      </c>
      <c r="I8" s="60">
        <v>1435688</v>
      </c>
      <c r="J8" s="60">
        <v>4385063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4385063</v>
      </c>
      <c r="X8" s="60">
        <v>10306827</v>
      </c>
      <c r="Y8" s="60">
        <v>-5921764</v>
      </c>
      <c r="Z8" s="140">
        <v>-57.45</v>
      </c>
      <c r="AA8" s="155">
        <v>40713825</v>
      </c>
    </row>
    <row r="9" spans="1:27" ht="12.75">
      <c r="A9" s="183" t="s">
        <v>105</v>
      </c>
      <c r="B9" s="182"/>
      <c r="C9" s="155">
        <v>12877963</v>
      </c>
      <c r="D9" s="155">
        <v>0</v>
      </c>
      <c r="E9" s="156">
        <v>17448782</v>
      </c>
      <c r="F9" s="60">
        <v>17448782</v>
      </c>
      <c r="G9" s="60">
        <v>370687</v>
      </c>
      <c r="H9" s="60">
        <v>893331</v>
      </c>
      <c r="I9" s="60">
        <v>615295</v>
      </c>
      <c r="J9" s="60">
        <v>1879313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1879313</v>
      </c>
      <c r="X9" s="60">
        <v>4293243</v>
      </c>
      <c r="Y9" s="60">
        <v>-2413930</v>
      </c>
      <c r="Z9" s="140">
        <v>-56.23</v>
      </c>
      <c r="AA9" s="155">
        <v>17448782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2390748</v>
      </c>
      <c r="F11" s="60">
        <v>2390748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644019</v>
      </c>
      <c r="Y11" s="60">
        <v>-644019</v>
      </c>
      <c r="Z11" s="140">
        <v>-100</v>
      </c>
      <c r="AA11" s="155">
        <v>2390748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3070961</v>
      </c>
      <c r="D13" s="155">
        <v>0</v>
      </c>
      <c r="E13" s="156">
        <v>3700000</v>
      </c>
      <c r="F13" s="60">
        <v>3700000</v>
      </c>
      <c r="G13" s="60">
        <v>183472</v>
      </c>
      <c r="H13" s="60">
        <v>102422</v>
      </c>
      <c r="I13" s="60">
        <v>700405</v>
      </c>
      <c r="J13" s="60">
        <v>986299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986299</v>
      </c>
      <c r="X13" s="60">
        <v>920000</v>
      </c>
      <c r="Y13" s="60">
        <v>66299</v>
      </c>
      <c r="Z13" s="140">
        <v>7.21</v>
      </c>
      <c r="AA13" s="155">
        <v>3700000</v>
      </c>
    </row>
    <row r="14" spans="1:27" ht="12.75">
      <c r="A14" s="181" t="s">
        <v>110</v>
      </c>
      <c r="B14" s="185"/>
      <c r="C14" s="155">
        <v>8663846</v>
      </c>
      <c r="D14" s="155">
        <v>0</v>
      </c>
      <c r="E14" s="156">
        <v>8500000</v>
      </c>
      <c r="F14" s="60">
        <v>8500000</v>
      </c>
      <c r="G14" s="60">
        <v>1303273</v>
      </c>
      <c r="H14" s="60">
        <v>1310880</v>
      </c>
      <c r="I14" s="60">
        <v>1322372</v>
      </c>
      <c r="J14" s="60">
        <v>3936525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3936525</v>
      </c>
      <c r="X14" s="60">
        <v>1990384</v>
      </c>
      <c r="Y14" s="60">
        <v>1946141</v>
      </c>
      <c r="Z14" s="140">
        <v>97.78</v>
      </c>
      <c r="AA14" s="155">
        <v>8500000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259594387</v>
      </c>
      <c r="D19" s="155">
        <v>0</v>
      </c>
      <c r="E19" s="156">
        <v>288058795</v>
      </c>
      <c r="F19" s="60">
        <v>288058795</v>
      </c>
      <c r="G19" s="60">
        <v>108362000</v>
      </c>
      <c r="H19" s="60">
        <v>0</v>
      </c>
      <c r="I19" s="60">
        <v>0</v>
      </c>
      <c r="J19" s="60">
        <v>108362000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108362000</v>
      </c>
      <c r="X19" s="60">
        <v>111671394</v>
      </c>
      <c r="Y19" s="60">
        <v>-3309394</v>
      </c>
      <c r="Z19" s="140">
        <v>-2.96</v>
      </c>
      <c r="AA19" s="155">
        <v>288058795</v>
      </c>
    </row>
    <row r="20" spans="1:27" ht="12.75">
      <c r="A20" s="181" t="s">
        <v>35</v>
      </c>
      <c r="B20" s="185"/>
      <c r="C20" s="155">
        <v>2188757</v>
      </c>
      <c r="D20" s="155">
        <v>0</v>
      </c>
      <c r="E20" s="156">
        <v>614252</v>
      </c>
      <c r="F20" s="54">
        <v>614252</v>
      </c>
      <c r="G20" s="54">
        <v>-157860</v>
      </c>
      <c r="H20" s="54">
        <v>131184</v>
      </c>
      <c r="I20" s="54">
        <v>658000</v>
      </c>
      <c r="J20" s="54">
        <v>631324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631324</v>
      </c>
      <c r="X20" s="54">
        <v>188275</v>
      </c>
      <c r="Y20" s="54">
        <v>443049</v>
      </c>
      <c r="Z20" s="184">
        <v>235.32</v>
      </c>
      <c r="AA20" s="130">
        <v>614252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316444495</v>
      </c>
      <c r="D22" s="188">
        <f>SUM(D5:D21)</f>
        <v>0</v>
      </c>
      <c r="E22" s="189">
        <f t="shared" si="0"/>
        <v>361426402</v>
      </c>
      <c r="F22" s="190">
        <f t="shared" si="0"/>
        <v>361426402</v>
      </c>
      <c r="G22" s="190">
        <f t="shared" si="0"/>
        <v>110926509</v>
      </c>
      <c r="H22" s="190">
        <f t="shared" si="0"/>
        <v>4522255</v>
      </c>
      <c r="I22" s="190">
        <f t="shared" si="0"/>
        <v>4731760</v>
      </c>
      <c r="J22" s="190">
        <f t="shared" si="0"/>
        <v>120180524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120180524</v>
      </c>
      <c r="X22" s="190">
        <f t="shared" si="0"/>
        <v>130014142</v>
      </c>
      <c r="Y22" s="190">
        <f t="shared" si="0"/>
        <v>-9833618</v>
      </c>
      <c r="Z22" s="191">
        <f>+IF(X22&lt;&gt;0,+(Y22/X22)*100,0)</f>
        <v>-7.563498746159475</v>
      </c>
      <c r="AA22" s="188">
        <f>SUM(AA5:AA21)</f>
        <v>361426402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125030439</v>
      </c>
      <c r="D25" s="155">
        <v>0</v>
      </c>
      <c r="E25" s="156">
        <v>137949634</v>
      </c>
      <c r="F25" s="60">
        <v>137949634</v>
      </c>
      <c r="G25" s="60">
        <v>10685458</v>
      </c>
      <c r="H25" s="60">
        <v>11567674</v>
      </c>
      <c r="I25" s="60">
        <v>10613065</v>
      </c>
      <c r="J25" s="60">
        <v>32866197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32866197</v>
      </c>
      <c r="X25" s="60">
        <v>31328286</v>
      </c>
      <c r="Y25" s="60">
        <v>1537911</v>
      </c>
      <c r="Z25" s="140">
        <v>4.91</v>
      </c>
      <c r="AA25" s="155">
        <v>137949634</v>
      </c>
    </row>
    <row r="26" spans="1:27" ht="12.75">
      <c r="A26" s="183" t="s">
        <v>38</v>
      </c>
      <c r="B26" s="182"/>
      <c r="C26" s="155">
        <v>6037607</v>
      </c>
      <c r="D26" s="155">
        <v>0</v>
      </c>
      <c r="E26" s="156">
        <v>7906200</v>
      </c>
      <c r="F26" s="60">
        <v>7906200</v>
      </c>
      <c r="G26" s="60">
        <v>496939</v>
      </c>
      <c r="H26" s="60">
        <v>431945</v>
      </c>
      <c r="I26" s="60">
        <v>377585</v>
      </c>
      <c r="J26" s="60">
        <v>1306469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1306469</v>
      </c>
      <c r="X26" s="60">
        <v>1976550</v>
      </c>
      <c r="Y26" s="60">
        <v>-670081</v>
      </c>
      <c r="Z26" s="140">
        <v>-33.9</v>
      </c>
      <c r="AA26" s="155">
        <v>7906200</v>
      </c>
    </row>
    <row r="27" spans="1:27" ht="12.75">
      <c r="A27" s="183" t="s">
        <v>118</v>
      </c>
      <c r="B27" s="182"/>
      <c r="C27" s="155">
        <v>25567149</v>
      </c>
      <c r="D27" s="155">
        <v>0</v>
      </c>
      <c r="E27" s="156">
        <v>26043852</v>
      </c>
      <c r="F27" s="60">
        <v>26043852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6348462</v>
      </c>
      <c r="Y27" s="60">
        <v>-6348462</v>
      </c>
      <c r="Z27" s="140">
        <v>-100</v>
      </c>
      <c r="AA27" s="155">
        <v>26043852</v>
      </c>
    </row>
    <row r="28" spans="1:27" ht="12.75">
      <c r="A28" s="183" t="s">
        <v>39</v>
      </c>
      <c r="B28" s="182"/>
      <c r="C28" s="155">
        <v>39347045</v>
      </c>
      <c r="D28" s="155">
        <v>0</v>
      </c>
      <c r="E28" s="156">
        <v>31874428</v>
      </c>
      <c r="F28" s="60">
        <v>31874428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7968606</v>
      </c>
      <c r="Y28" s="60">
        <v>-7968606</v>
      </c>
      <c r="Z28" s="140">
        <v>-100</v>
      </c>
      <c r="AA28" s="155">
        <v>31874428</v>
      </c>
    </row>
    <row r="29" spans="1:27" ht="12.75">
      <c r="A29" s="183" t="s">
        <v>40</v>
      </c>
      <c r="B29" s="182"/>
      <c r="C29" s="155">
        <v>2883661</v>
      </c>
      <c r="D29" s="155">
        <v>0</v>
      </c>
      <c r="E29" s="156">
        <v>1950613</v>
      </c>
      <c r="F29" s="60">
        <v>1950613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1950613</v>
      </c>
    </row>
    <row r="30" spans="1:27" ht="12.75">
      <c r="A30" s="183" t="s">
        <v>119</v>
      </c>
      <c r="B30" s="182"/>
      <c r="C30" s="155">
        <v>8576718</v>
      </c>
      <c r="D30" s="155">
        <v>0</v>
      </c>
      <c r="E30" s="156">
        <v>10709409</v>
      </c>
      <c r="F30" s="60">
        <v>10709409</v>
      </c>
      <c r="G30" s="60">
        <v>0</v>
      </c>
      <c r="H30" s="60">
        <v>599403</v>
      </c>
      <c r="I30" s="60">
        <v>0</v>
      </c>
      <c r="J30" s="60">
        <v>599403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599403</v>
      </c>
      <c r="X30" s="60">
        <v>817377</v>
      </c>
      <c r="Y30" s="60">
        <v>-217974</v>
      </c>
      <c r="Z30" s="140">
        <v>-26.67</v>
      </c>
      <c r="AA30" s="155">
        <v>10709409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84125878</v>
      </c>
      <c r="D32" s="155">
        <v>0</v>
      </c>
      <c r="E32" s="156">
        <v>44922825</v>
      </c>
      <c r="F32" s="60">
        <v>44922825</v>
      </c>
      <c r="G32" s="60">
        <v>1026447</v>
      </c>
      <c r="H32" s="60">
        <v>1237628</v>
      </c>
      <c r="I32" s="60">
        <v>236791</v>
      </c>
      <c r="J32" s="60">
        <v>2500866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2500866</v>
      </c>
      <c r="X32" s="60">
        <v>11230707</v>
      </c>
      <c r="Y32" s="60">
        <v>-8729841</v>
      </c>
      <c r="Z32" s="140">
        <v>-77.73</v>
      </c>
      <c r="AA32" s="155">
        <v>44922825</v>
      </c>
    </row>
    <row r="33" spans="1:27" ht="12.75">
      <c r="A33" s="183" t="s">
        <v>42</v>
      </c>
      <c r="B33" s="182"/>
      <c r="C33" s="155">
        <v>16096020</v>
      </c>
      <c r="D33" s="155">
        <v>0</v>
      </c>
      <c r="E33" s="156">
        <v>0</v>
      </c>
      <c r="F33" s="60">
        <v>0</v>
      </c>
      <c r="G33" s="60">
        <v>6666667</v>
      </c>
      <c r="H33" s="60">
        <v>0</v>
      </c>
      <c r="I33" s="60">
        <v>0</v>
      </c>
      <c r="J33" s="60">
        <v>6666667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6666667</v>
      </c>
      <c r="X33" s="60"/>
      <c r="Y33" s="60">
        <v>6666667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146059344</v>
      </c>
      <c r="D34" s="155">
        <v>0</v>
      </c>
      <c r="E34" s="156">
        <v>132583952</v>
      </c>
      <c r="F34" s="60">
        <v>132583952</v>
      </c>
      <c r="G34" s="60">
        <v>5122775</v>
      </c>
      <c r="H34" s="60">
        <v>10607522</v>
      </c>
      <c r="I34" s="60">
        <v>12543021</v>
      </c>
      <c r="J34" s="60">
        <v>28273318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28273318</v>
      </c>
      <c r="X34" s="60">
        <v>26784522</v>
      </c>
      <c r="Y34" s="60">
        <v>1488796</v>
      </c>
      <c r="Z34" s="140">
        <v>5.56</v>
      </c>
      <c r="AA34" s="155">
        <v>132583952</v>
      </c>
    </row>
    <row r="35" spans="1:27" ht="12.75">
      <c r="A35" s="181" t="s">
        <v>122</v>
      </c>
      <c r="B35" s="185"/>
      <c r="C35" s="155">
        <v>1529100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455252961</v>
      </c>
      <c r="D36" s="188">
        <f>SUM(D25:D35)</f>
        <v>0</v>
      </c>
      <c r="E36" s="189">
        <f t="shared" si="1"/>
        <v>393940913</v>
      </c>
      <c r="F36" s="190">
        <f t="shared" si="1"/>
        <v>393940913</v>
      </c>
      <c r="G36" s="190">
        <f t="shared" si="1"/>
        <v>23998286</v>
      </c>
      <c r="H36" s="190">
        <f t="shared" si="1"/>
        <v>24444172</v>
      </c>
      <c r="I36" s="190">
        <f t="shared" si="1"/>
        <v>23770462</v>
      </c>
      <c r="J36" s="190">
        <f t="shared" si="1"/>
        <v>72212920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72212920</v>
      </c>
      <c r="X36" s="190">
        <f t="shared" si="1"/>
        <v>86454510</v>
      </c>
      <c r="Y36" s="190">
        <f t="shared" si="1"/>
        <v>-14241590</v>
      </c>
      <c r="Z36" s="191">
        <f>+IF(X36&lt;&gt;0,+(Y36/X36)*100,0)</f>
        <v>-16.472928942631217</v>
      </c>
      <c r="AA36" s="188">
        <f>SUM(AA25:AA35)</f>
        <v>393940913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-138808466</v>
      </c>
      <c r="D38" s="199">
        <f>+D22-D36</f>
        <v>0</v>
      </c>
      <c r="E38" s="200">
        <f t="shared" si="2"/>
        <v>-32514511</v>
      </c>
      <c r="F38" s="106">
        <f t="shared" si="2"/>
        <v>-32514511</v>
      </c>
      <c r="G38" s="106">
        <f t="shared" si="2"/>
        <v>86928223</v>
      </c>
      <c r="H38" s="106">
        <f t="shared" si="2"/>
        <v>-19921917</v>
      </c>
      <c r="I38" s="106">
        <f t="shared" si="2"/>
        <v>-19038702</v>
      </c>
      <c r="J38" s="106">
        <f t="shared" si="2"/>
        <v>47967604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47967604</v>
      </c>
      <c r="X38" s="106">
        <f>IF(F22=F36,0,X22-X36)</f>
        <v>43559632</v>
      </c>
      <c r="Y38" s="106">
        <f t="shared" si="2"/>
        <v>4407972</v>
      </c>
      <c r="Z38" s="201">
        <f>+IF(X38&lt;&gt;0,+(Y38/X38)*100,0)</f>
        <v>10.119396784619301</v>
      </c>
      <c r="AA38" s="199">
        <f>+AA22-AA36</f>
        <v>-32514511</v>
      </c>
    </row>
    <row r="39" spans="1:27" ht="12.75">
      <c r="A39" s="181" t="s">
        <v>46</v>
      </c>
      <c r="B39" s="185"/>
      <c r="C39" s="155">
        <v>272538786</v>
      </c>
      <c r="D39" s="155">
        <v>0</v>
      </c>
      <c r="E39" s="156">
        <v>335772325</v>
      </c>
      <c r="F39" s="60">
        <v>335772325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230512063</v>
      </c>
      <c r="Y39" s="60">
        <v>-230512063</v>
      </c>
      <c r="Z39" s="140">
        <v>-100</v>
      </c>
      <c r="AA39" s="155">
        <v>335772325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133730320</v>
      </c>
      <c r="D42" s="206">
        <f>SUM(D38:D41)</f>
        <v>0</v>
      </c>
      <c r="E42" s="207">
        <f t="shared" si="3"/>
        <v>303257814</v>
      </c>
      <c r="F42" s="88">
        <f t="shared" si="3"/>
        <v>303257814</v>
      </c>
      <c r="G42" s="88">
        <f t="shared" si="3"/>
        <v>86928223</v>
      </c>
      <c r="H42" s="88">
        <f t="shared" si="3"/>
        <v>-19921917</v>
      </c>
      <c r="I42" s="88">
        <f t="shared" si="3"/>
        <v>-19038702</v>
      </c>
      <c r="J42" s="88">
        <f t="shared" si="3"/>
        <v>47967604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47967604</v>
      </c>
      <c r="X42" s="88">
        <f t="shared" si="3"/>
        <v>274071695</v>
      </c>
      <c r="Y42" s="88">
        <f t="shared" si="3"/>
        <v>-226104091</v>
      </c>
      <c r="Z42" s="208">
        <f>+IF(X42&lt;&gt;0,+(Y42/X42)*100,0)</f>
        <v>-82.49815472553632</v>
      </c>
      <c r="AA42" s="206">
        <f>SUM(AA38:AA41)</f>
        <v>303257814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133730320</v>
      </c>
      <c r="D44" s="210">
        <f>+D42-D43</f>
        <v>0</v>
      </c>
      <c r="E44" s="211">
        <f t="shared" si="4"/>
        <v>303257814</v>
      </c>
      <c r="F44" s="77">
        <f t="shared" si="4"/>
        <v>303257814</v>
      </c>
      <c r="G44" s="77">
        <f t="shared" si="4"/>
        <v>86928223</v>
      </c>
      <c r="H44" s="77">
        <f t="shared" si="4"/>
        <v>-19921917</v>
      </c>
      <c r="I44" s="77">
        <f t="shared" si="4"/>
        <v>-19038702</v>
      </c>
      <c r="J44" s="77">
        <f t="shared" si="4"/>
        <v>47967604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47967604</v>
      </c>
      <c r="X44" s="77">
        <f t="shared" si="4"/>
        <v>274071695</v>
      </c>
      <c r="Y44" s="77">
        <f t="shared" si="4"/>
        <v>-226104091</v>
      </c>
      <c r="Z44" s="212">
        <f>+IF(X44&lt;&gt;0,+(Y44/X44)*100,0)</f>
        <v>-82.49815472553632</v>
      </c>
      <c r="AA44" s="210">
        <f>+AA42-AA43</f>
        <v>303257814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133730320</v>
      </c>
      <c r="D46" s="206">
        <f>SUM(D44:D45)</f>
        <v>0</v>
      </c>
      <c r="E46" s="207">
        <f t="shared" si="5"/>
        <v>303257814</v>
      </c>
      <c r="F46" s="88">
        <f t="shared" si="5"/>
        <v>303257814</v>
      </c>
      <c r="G46" s="88">
        <f t="shared" si="5"/>
        <v>86928223</v>
      </c>
      <c r="H46" s="88">
        <f t="shared" si="5"/>
        <v>-19921917</v>
      </c>
      <c r="I46" s="88">
        <f t="shared" si="5"/>
        <v>-19038702</v>
      </c>
      <c r="J46" s="88">
        <f t="shared" si="5"/>
        <v>47967604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47967604</v>
      </c>
      <c r="X46" s="88">
        <f t="shared" si="5"/>
        <v>274071695</v>
      </c>
      <c r="Y46" s="88">
        <f t="shared" si="5"/>
        <v>-226104091</v>
      </c>
      <c r="Z46" s="208">
        <f>+IF(X46&lt;&gt;0,+(Y46/X46)*100,0)</f>
        <v>-82.49815472553632</v>
      </c>
      <c r="AA46" s="206">
        <f>SUM(AA44:AA45)</f>
        <v>303257814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133730320</v>
      </c>
      <c r="D48" s="217">
        <f>SUM(D46:D47)</f>
        <v>0</v>
      </c>
      <c r="E48" s="218">
        <f t="shared" si="6"/>
        <v>303257814</v>
      </c>
      <c r="F48" s="219">
        <f t="shared" si="6"/>
        <v>303257814</v>
      </c>
      <c r="G48" s="219">
        <f t="shared" si="6"/>
        <v>86928223</v>
      </c>
      <c r="H48" s="220">
        <f t="shared" si="6"/>
        <v>-19921917</v>
      </c>
      <c r="I48" s="220">
        <f t="shared" si="6"/>
        <v>-19038702</v>
      </c>
      <c r="J48" s="220">
        <f t="shared" si="6"/>
        <v>47967604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47967604</v>
      </c>
      <c r="X48" s="220">
        <f t="shared" si="6"/>
        <v>274071695</v>
      </c>
      <c r="Y48" s="220">
        <f t="shared" si="6"/>
        <v>-226104091</v>
      </c>
      <c r="Z48" s="221">
        <f>+IF(X48&lt;&gt;0,+(Y48/X48)*100,0)</f>
        <v>-82.49815472553632</v>
      </c>
      <c r="AA48" s="222">
        <f>SUM(AA46:AA47)</f>
        <v>303257814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1009255</v>
      </c>
      <c r="D5" s="153">
        <f>SUM(D6:D8)</f>
        <v>0</v>
      </c>
      <c r="E5" s="154">
        <f t="shared" si="0"/>
        <v>4623500</v>
      </c>
      <c r="F5" s="100">
        <f t="shared" si="0"/>
        <v>4623500</v>
      </c>
      <c r="G5" s="100">
        <f t="shared" si="0"/>
        <v>7544</v>
      </c>
      <c r="H5" s="100">
        <f t="shared" si="0"/>
        <v>0</v>
      </c>
      <c r="I5" s="100">
        <f t="shared" si="0"/>
        <v>0</v>
      </c>
      <c r="J5" s="100">
        <f t="shared" si="0"/>
        <v>7544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7544</v>
      </c>
      <c r="X5" s="100">
        <f t="shared" si="0"/>
        <v>765645</v>
      </c>
      <c r="Y5" s="100">
        <f t="shared" si="0"/>
        <v>-758101</v>
      </c>
      <c r="Z5" s="137">
        <f>+IF(X5&lt;&gt;0,+(Y5/X5)*100,0)</f>
        <v>-99.01468696327933</v>
      </c>
      <c r="AA5" s="153">
        <f>SUM(AA6:AA8)</f>
        <v>4623500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1009255</v>
      </c>
      <c r="D8" s="155"/>
      <c r="E8" s="156">
        <v>4623500</v>
      </c>
      <c r="F8" s="60">
        <v>4623500</v>
      </c>
      <c r="G8" s="60">
        <v>7544</v>
      </c>
      <c r="H8" s="60"/>
      <c r="I8" s="60"/>
      <c r="J8" s="60">
        <v>7544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7544</v>
      </c>
      <c r="X8" s="60">
        <v>765645</v>
      </c>
      <c r="Y8" s="60">
        <v>-758101</v>
      </c>
      <c r="Z8" s="140">
        <v>-99.01</v>
      </c>
      <c r="AA8" s="62">
        <v>4623500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399723</v>
      </c>
      <c r="D15" s="153">
        <f>SUM(D16:D18)</f>
        <v>0</v>
      </c>
      <c r="E15" s="154">
        <f t="shared" si="2"/>
        <v>3361500</v>
      </c>
      <c r="F15" s="100">
        <f t="shared" si="2"/>
        <v>3361500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184891</v>
      </c>
      <c r="Y15" s="100">
        <f t="shared" si="2"/>
        <v>-184891</v>
      </c>
      <c r="Z15" s="137">
        <f>+IF(X15&lt;&gt;0,+(Y15/X15)*100,0)</f>
        <v>-100</v>
      </c>
      <c r="AA15" s="102">
        <f>SUM(AA16:AA18)</f>
        <v>3361500</v>
      </c>
    </row>
    <row r="16" spans="1:27" ht="12.75">
      <c r="A16" s="138" t="s">
        <v>85</v>
      </c>
      <c r="B16" s="136"/>
      <c r="C16" s="155">
        <v>399723</v>
      </c>
      <c r="D16" s="155"/>
      <c r="E16" s="156">
        <v>3361500</v>
      </c>
      <c r="F16" s="60">
        <v>3361500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184891</v>
      </c>
      <c r="Y16" s="60">
        <v>-184891</v>
      </c>
      <c r="Z16" s="140">
        <v>-100</v>
      </c>
      <c r="AA16" s="62">
        <v>3361500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239932036</v>
      </c>
      <c r="D19" s="153">
        <f>SUM(D20:D23)</f>
        <v>0</v>
      </c>
      <c r="E19" s="154">
        <f t="shared" si="3"/>
        <v>342314325</v>
      </c>
      <c r="F19" s="100">
        <f t="shared" si="3"/>
        <v>342314325</v>
      </c>
      <c r="G19" s="100">
        <f t="shared" si="3"/>
        <v>0</v>
      </c>
      <c r="H19" s="100">
        <f t="shared" si="3"/>
        <v>9124803</v>
      </c>
      <c r="I19" s="100">
        <f t="shared" si="3"/>
        <v>23543548</v>
      </c>
      <c r="J19" s="100">
        <f t="shared" si="3"/>
        <v>32668351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32668351</v>
      </c>
      <c r="X19" s="100">
        <f t="shared" si="3"/>
        <v>58011518</v>
      </c>
      <c r="Y19" s="100">
        <f t="shared" si="3"/>
        <v>-25343167</v>
      </c>
      <c r="Z19" s="137">
        <f>+IF(X19&lt;&gt;0,+(Y19/X19)*100,0)</f>
        <v>-43.68643999283039</v>
      </c>
      <c r="AA19" s="102">
        <f>SUM(AA20:AA23)</f>
        <v>342314325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3162666</v>
      </c>
      <c r="D21" s="155"/>
      <c r="E21" s="156">
        <v>5042000</v>
      </c>
      <c r="F21" s="60">
        <v>5042000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834947</v>
      </c>
      <c r="Y21" s="60">
        <v>-834947</v>
      </c>
      <c r="Z21" s="140">
        <v>-100</v>
      </c>
      <c r="AA21" s="62">
        <v>5042000</v>
      </c>
    </row>
    <row r="22" spans="1:27" ht="12.75">
      <c r="A22" s="138" t="s">
        <v>91</v>
      </c>
      <c r="B22" s="136"/>
      <c r="C22" s="157">
        <v>236769370</v>
      </c>
      <c r="D22" s="157"/>
      <c r="E22" s="158">
        <v>337272325</v>
      </c>
      <c r="F22" s="159">
        <v>337272325</v>
      </c>
      <c r="G22" s="159"/>
      <c r="H22" s="159">
        <v>9124803</v>
      </c>
      <c r="I22" s="159">
        <v>23543548</v>
      </c>
      <c r="J22" s="159">
        <v>32668351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32668351</v>
      </c>
      <c r="X22" s="159">
        <v>57176571</v>
      </c>
      <c r="Y22" s="159">
        <v>-24508220</v>
      </c>
      <c r="Z22" s="141">
        <v>-42.86</v>
      </c>
      <c r="AA22" s="225">
        <v>337272325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241341014</v>
      </c>
      <c r="D25" s="217">
        <f>+D5+D9+D15+D19+D24</f>
        <v>0</v>
      </c>
      <c r="E25" s="230">
        <f t="shared" si="4"/>
        <v>350299325</v>
      </c>
      <c r="F25" s="219">
        <f t="shared" si="4"/>
        <v>350299325</v>
      </c>
      <c r="G25" s="219">
        <f t="shared" si="4"/>
        <v>7544</v>
      </c>
      <c r="H25" s="219">
        <f t="shared" si="4"/>
        <v>9124803</v>
      </c>
      <c r="I25" s="219">
        <f t="shared" si="4"/>
        <v>23543548</v>
      </c>
      <c r="J25" s="219">
        <f t="shared" si="4"/>
        <v>32675895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32675895</v>
      </c>
      <c r="X25" s="219">
        <f t="shared" si="4"/>
        <v>58962054</v>
      </c>
      <c r="Y25" s="219">
        <f t="shared" si="4"/>
        <v>-26286159</v>
      </c>
      <c r="Z25" s="231">
        <f>+IF(X25&lt;&gt;0,+(Y25/X25)*100,0)</f>
        <v>-44.58148455954401</v>
      </c>
      <c r="AA25" s="232">
        <f>+AA5+AA9+AA15+AA19+AA24</f>
        <v>350299325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238826773</v>
      </c>
      <c r="D28" s="155"/>
      <c r="E28" s="156">
        <v>335772325</v>
      </c>
      <c r="F28" s="60">
        <v>335772325</v>
      </c>
      <c r="G28" s="60"/>
      <c r="H28" s="60">
        <v>9124803</v>
      </c>
      <c r="I28" s="60">
        <v>23543548</v>
      </c>
      <c r="J28" s="60">
        <v>32668351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32668351</v>
      </c>
      <c r="X28" s="60">
        <v>56928173</v>
      </c>
      <c r="Y28" s="60">
        <v>-24259822</v>
      </c>
      <c r="Z28" s="140">
        <v>-42.61</v>
      </c>
      <c r="AA28" s="155">
        <v>335772325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238826773</v>
      </c>
      <c r="D32" s="210">
        <f>SUM(D28:D31)</f>
        <v>0</v>
      </c>
      <c r="E32" s="211">
        <f t="shared" si="5"/>
        <v>335772325</v>
      </c>
      <c r="F32" s="77">
        <f t="shared" si="5"/>
        <v>335772325</v>
      </c>
      <c r="G32" s="77">
        <f t="shared" si="5"/>
        <v>0</v>
      </c>
      <c r="H32" s="77">
        <f t="shared" si="5"/>
        <v>9124803</v>
      </c>
      <c r="I32" s="77">
        <f t="shared" si="5"/>
        <v>23543548</v>
      </c>
      <c r="J32" s="77">
        <f t="shared" si="5"/>
        <v>32668351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32668351</v>
      </c>
      <c r="X32" s="77">
        <f t="shared" si="5"/>
        <v>56928173</v>
      </c>
      <c r="Y32" s="77">
        <f t="shared" si="5"/>
        <v>-24259822</v>
      </c>
      <c r="Z32" s="212">
        <f>+IF(X32&lt;&gt;0,+(Y32/X32)*100,0)</f>
        <v>-42.61479109824936</v>
      </c>
      <c r="AA32" s="79">
        <f>SUM(AA28:AA31)</f>
        <v>335772325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2514241</v>
      </c>
      <c r="D35" s="155"/>
      <c r="E35" s="156">
        <v>14527000</v>
      </c>
      <c r="F35" s="60">
        <v>14527000</v>
      </c>
      <c r="G35" s="60">
        <v>7544</v>
      </c>
      <c r="H35" s="60"/>
      <c r="I35" s="60"/>
      <c r="J35" s="60">
        <v>7544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7544</v>
      </c>
      <c r="X35" s="60">
        <v>2033880</v>
      </c>
      <c r="Y35" s="60">
        <v>-2026336</v>
      </c>
      <c r="Z35" s="140">
        <v>-99.63</v>
      </c>
      <c r="AA35" s="62">
        <v>14527000</v>
      </c>
    </row>
    <row r="36" spans="1:27" ht="12.75">
      <c r="A36" s="238" t="s">
        <v>139</v>
      </c>
      <c r="B36" s="149"/>
      <c r="C36" s="222">
        <f aca="true" t="shared" si="6" ref="C36:Y36">SUM(C32:C35)</f>
        <v>241341014</v>
      </c>
      <c r="D36" s="222">
        <f>SUM(D32:D35)</f>
        <v>0</v>
      </c>
      <c r="E36" s="218">
        <f t="shared" si="6"/>
        <v>350299325</v>
      </c>
      <c r="F36" s="220">
        <f t="shared" si="6"/>
        <v>350299325</v>
      </c>
      <c r="G36" s="220">
        <f t="shared" si="6"/>
        <v>7544</v>
      </c>
      <c r="H36" s="220">
        <f t="shared" si="6"/>
        <v>9124803</v>
      </c>
      <c r="I36" s="220">
        <f t="shared" si="6"/>
        <v>23543548</v>
      </c>
      <c r="J36" s="220">
        <f t="shared" si="6"/>
        <v>32675895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32675895</v>
      </c>
      <c r="X36" s="220">
        <f t="shared" si="6"/>
        <v>58962053</v>
      </c>
      <c r="Y36" s="220">
        <f t="shared" si="6"/>
        <v>-26286158</v>
      </c>
      <c r="Z36" s="221">
        <f>+IF(X36&lt;&gt;0,+(Y36/X36)*100,0)</f>
        <v>-44.58148361964262</v>
      </c>
      <c r="AA36" s="239">
        <f>SUM(AA32:AA35)</f>
        <v>350299325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5818976</v>
      </c>
      <c r="D6" s="155"/>
      <c r="E6" s="59">
        <v>32876710</v>
      </c>
      <c r="F6" s="60">
        <v>32876710</v>
      </c>
      <c r="G6" s="60">
        <v>5818976</v>
      </c>
      <c r="H6" s="60">
        <v>109441925</v>
      </c>
      <c r="I6" s="60">
        <v>52651465</v>
      </c>
      <c r="J6" s="60">
        <v>52651465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52651465</v>
      </c>
      <c r="X6" s="60">
        <v>8219178</v>
      </c>
      <c r="Y6" s="60">
        <v>44432287</v>
      </c>
      <c r="Z6" s="140">
        <v>540.59</v>
      </c>
      <c r="AA6" s="62">
        <v>32876710</v>
      </c>
    </row>
    <row r="7" spans="1:27" ht="12.75">
      <c r="A7" s="249" t="s">
        <v>144</v>
      </c>
      <c r="B7" s="182"/>
      <c r="C7" s="155"/>
      <c r="D7" s="155"/>
      <c r="E7" s="59">
        <v>2930713</v>
      </c>
      <c r="F7" s="60">
        <v>2930713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732678</v>
      </c>
      <c r="Y7" s="60">
        <v>-732678</v>
      </c>
      <c r="Z7" s="140">
        <v>-100</v>
      </c>
      <c r="AA7" s="62">
        <v>2930713</v>
      </c>
    </row>
    <row r="8" spans="1:27" ht="12.75">
      <c r="A8" s="249" t="s">
        <v>145</v>
      </c>
      <c r="B8" s="182"/>
      <c r="C8" s="155">
        <v>25219196</v>
      </c>
      <c r="D8" s="155"/>
      <c r="E8" s="59">
        <v>48077821</v>
      </c>
      <c r="F8" s="60">
        <v>48077821</v>
      </c>
      <c r="G8" s="60">
        <v>25026197</v>
      </c>
      <c r="H8" s="60">
        <v>28594722</v>
      </c>
      <c r="I8" s="60">
        <v>33127648</v>
      </c>
      <c r="J8" s="60">
        <v>33127648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33127648</v>
      </c>
      <c r="X8" s="60">
        <v>12019455</v>
      </c>
      <c r="Y8" s="60">
        <v>21108193</v>
      </c>
      <c r="Z8" s="140">
        <v>175.62</v>
      </c>
      <c r="AA8" s="62">
        <v>48077821</v>
      </c>
    </row>
    <row r="9" spans="1:27" ht="12.75">
      <c r="A9" s="249" t="s">
        <v>146</v>
      </c>
      <c r="B9" s="182"/>
      <c r="C9" s="155">
        <v>19851902</v>
      </c>
      <c r="D9" s="155"/>
      <c r="E9" s="59">
        <v>12818496</v>
      </c>
      <c r="F9" s="60">
        <v>12818496</v>
      </c>
      <c r="G9" s="60">
        <v>16731737</v>
      </c>
      <c r="H9" s="60">
        <v>19331771</v>
      </c>
      <c r="I9" s="60">
        <v>13439558</v>
      </c>
      <c r="J9" s="60">
        <v>13439558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13439558</v>
      </c>
      <c r="X9" s="60">
        <v>3204624</v>
      </c>
      <c r="Y9" s="60">
        <v>10234934</v>
      </c>
      <c r="Z9" s="140">
        <v>319.38</v>
      </c>
      <c r="AA9" s="62">
        <v>12818496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191663</v>
      </c>
      <c r="D11" s="155"/>
      <c r="E11" s="59">
        <v>384000</v>
      </c>
      <c r="F11" s="60">
        <v>384000</v>
      </c>
      <c r="G11" s="60">
        <v>191663</v>
      </c>
      <c r="H11" s="60">
        <v>191663</v>
      </c>
      <c r="I11" s="60">
        <v>191663</v>
      </c>
      <c r="J11" s="60">
        <v>191663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191663</v>
      </c>
      <c r="X11" s="60">
        <v>96000</v>
      </c>
      <c r="Y11" s="60">
        <v>95663</v>
      </c>
      <c r="Z11" s="140">
        <v>99.65</v>
      </c>
      <c r="AA11" s="62">
        <v>384000</v>
      </c>
    </row>
    <row r="12" spans="1:27" ht="12.75">
      <c r="A12" s="250" t="s">
        <v>56</v>
      </c>
      <c r="B12" s="251"/>
      <c r="C12" s="168">
        <f aca="true" t="shared" si="0" ref="C12:Y12">SUM(C6:C11)</f>
        <v>51081737</v>
      </c>
      <c r="D12" s="168">
        <f>SUM(D6:D11)</f>
        <v>0</v>
      </c>
      <c r="E12" s="72">
        <f t="shared" si="0"/>
        <v>97087740</v>
      </c>
      <c r="F12" s="73">
        <f t="shared" si="0"/>
        <v>97087740</v>
      </c>
      <c r="G12" s="73">
        <f t="shared" si="0"/>
        <v>47768573</v>
      </c>
      <c r="H12" s="73">
        <f t="shared" si="0"/>
        <v>157560081</v>
      </c>
      <c r="I12" s="73">
        <f t="shared" si="0"/>
        <v>99410334</v>
      </c>
      <c r="J12" s="73">
        <f t="shared" si="0"/>
        <v>99410334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99410334</v>
      </c>
      <c r="X12" s="73">
        <f t="shared" si="0"/>
        <v>24271935</v>
      </c>
      <c r="Y12" s="73">
        <f t="shared" si="0"/>
        <v>75138399</v>
      </c>
      <c r="Z12" s="170">
        <f>+IF(X12&lt;&gt;0,+(Y12/X12)*100,0)</f>
        <v>309.5690516639897</v>
      </c>
      <c r="AA12" s="74">
        <f>SUM(AA6:AA11)</f>
        <v>97087740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100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1668683519</v>
      </c>
      <c r="D19" s="155"/>
      <c r="E19" s="59">
        <v>1917794210</v>
      </c>
      <c r="F19" s="60">
        <v>1917794210</v>
      </c>
      <c r="G19" s="60">
        <v>1668875182</v>
      </c>
      <c r="H19" s="60">
        <v>1668875182</v>
      </c>
      <c r="I19" s="60">
        <v>1668567841</v>
      </c>
      <c r="J19" s="60">
        <v>1668567841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1668567841</v>
      </c>
      <c r="X19" s="60">
        <v>479448553</v>
      </c>
      <c r="Y19" s="60">
        <v>1189119288</v>
      </c>
      <c r="Z19" s="140">
        <v>248.02</v>
      </c>
      <c r="AA19" s="62">
        <v>1917794210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307341</v>
      </c>
      <c r="D22" s="155"/>
      <c r="E22" s="59">
        <v>3972236</v>
      </c>
      <c r="F22" s="60">
        <v>3972236</v>
      </c>
      <c r="G22" s="60">
        <v>307341</v>
      </c>
      <c r="H22" s="60">
        <v>307341</v>
      </c>
      <c r="I22" s="60">
        <v>307341</v>
      </c>
      <c r="J22" s="60">
        <v>307341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307341</v>
      </c>
      <c r="X22" s="60">
        <v>993059</v>
      </c>
      <c r="Y22" s="60">
        <v>-685718</v>
      </c>
      <c r="Z22" s="140">
        <v>-69.05</v>
      </c>
      <c r="AA22" s="62">
        <v>3972236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1668990960</v>
      </c>
      <c r="D24" s="168">
        <f>SUM(D15:D23)</f>
        <v>0</v>
      </c>
      <c r="E24" s="76">
        <f t="shared" si="1"/>
        <v>1921766446</v>
      </c>
      <c r="F24" s="77">
        <f t="shared" si="1"/>
        <v>1921766446</v>
      </c>
      <c r="G24" s="77">
        <f t="shared" si="1"/>
        <v>1669182523</v>
      </c>
      <c r="H24" s="77">
        <f t="shared" si="1"/>
        <v>1669182523</v>
      </c>
      <c r="I24" s="77">
        <f t="shared" si="1"/>
        <v>1668875182</v>
      </c>
      <c r="J24" s="77">
        <f t="shared" si="1"/>
        <v>1668875182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1668875182</v>
      </c>
      <c r="X24" s="77">
        <f t="shared" si="1"/>
        <v>480441612</v>
      </c>
      <c r="Y24" s="77">
        <f t="shared" si="1"/>
        <v>1188433570</v>
      </c>
      <c r="Z24" s="212">
        <f>+IF(X24&lt;&gt;0,+(Y24/X24)*100,0)</f>
        <v>247.36274717186654</v>
      </c>
      <c r="AA24" s="79">
        <f>SUM(AA15:AA23)</f>
        <v>1921766446</v>
      </c>
    </row>
    <row r="25" spans="1:27" ht="12.75">
      <c r="A25" s="250" t="s">
        <v>159</v>
      </c>
      <c r="B25" s="251"/>
      <c r="C25" s="168">
        <f aca="true" t="shared" si="2" ref="C25:Y25">+C12+C24</f>
        <v>1720072697</v>
      </c>
      <c r="D25" s="168">
        <f>+D12+D24</f>
        <v>0</v>
      </c>
      <c r="E25" s="72">
        <f t="shared" si="2"/>
        <v>2018854186</v>
      </c>
      <c r="F25" s="73">
        <f t="shared" si="2"/>
        <v>2018854186</v>
      </c>
      <c r="G25" s="73">
        <f t="shared" si="2"/>
        <v>1716951096</v>
      </c>
      <c r="H25" s="73">
        <f t="shared" si="2"/>
        <v>1826742604</v>
      </c>
      <c r="I25" s="73">
        <f t="shared" si="2"/>
        <v>1768285516</v>
      </c>
      <c r="J25" s="73">
        <f t="shared" si="2"/>
        <v>1768285516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1768285516</v>
      </c>
      <c r="X25" s="73">
        <f t="shared" si="2"/>
        <v>504713547</v>
      </c>
      <c r="Y25" s="73">
        <f t="shared" si="2"/>
        <v>1263571969</v>
      </c>
      <c r="Z25" s="170">
        <f>+IF(X25&lt;&gt;0,+(Y25/X25)*100,0)</f>
        <v>250.35428046475636</v>
      </c>
      <c r="AA25" s="74">
        <f>+AA12+AA24</f>
        <v>2018854186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7524753</v>
      </c>
      <c r="D30" s="155"/>
      <c r="E30" s="59">
        <v>3330121</v>
      </c>
      <c r="F30" s="60">
        <v>3330121</v>
      </c>
      <c r="G30" s="60">
        <v>5462675</v>
      </c>
      <c r="H30" s="60">
        <v>5462675</v>
      </c>
      <c r="I30" s="60">
        <v>5462675</v>
      </c>
      <c r="J30" s="60">
        <v>5462675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5462675</v>
      </c>
      <c r="X30" s="60">
        <v>832530</v>
      </c>
      <c r="Y30" s="60">
        <v>4630145</v>
      </c>
      <c r="Z30" s="140">
        <v>556.15</v>
      </c>
      <c r="AA30" s="62">
        <v>3330121</v>
      </c>
    </row>
    <row r="31" spans="1:27" ht="12.75">
      <c r="A31" s="249" t="s">
        <v>163</v>
      </c>
      <c r="B31" s="182"/>
      <c r="C31" s="155">
        <v>1345978</v>
      </c>
      <c r="D31" s="155"/>
      <c r="E31" s="59">
        <v>1593390</v>
      </c>
      <c r="F31" s="60">
        <v>1593390</v>
      </c>
      <c r="G31" s="60">
        <v>1345978</v>
      </c>
      <c r="H31" s="60">
        <v>1367838</v>
      </c>
      <c r="I31" s="60">
        <v>1400693</v>
      </c>
      <c r="J31" s="60">
        <v>1400693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1400693</v>
      </c>
      <c r="X31" s="60">
        <v>398348</v>
      </c>
      <c r="Y31" s="60">
        <v>1002345</v>
      </c>
      <c r="Z31" s="140">
        <v>251.63</v>
      </c>
      <c r="AA31" s="62">
        <v>1593390</v>
      </c>
    </row>
    <row r="32" spans="1:27" ht="12.75">
      <c r="A32" s="249" t="s">
        <v>164</v>
      </c>
      <c r="B32" s="182"/>
      <c r="C32" s="155">
        <v>206306913</v>
      </c>
      <c r="D32" s="155"/>
      <c r="E32" s="59">
        <v>57770460</v>
      </c>
      <c r="F32" s="60">
        <v>57770460</v>
      </c>
      <c r="G32" s="60">
        <v>189488699</v>
      </c>
      <c r="H32" s="60">
        <v>364343763</v>
      </c>
      <c r="I32" s="60">
        <v>290869453</v>
      </c>
      <c r="J32" s="60">
        <v>290869453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290869453</v>
      </c>
      <c r="X32" s="60">
        <v>14442615</v>
      </c>
      <c r="Y32" s="60">
        <v>276426838</v>
      </c>
      <c r="Z32" s="140">
        <v>1913.97</v>
      </c>
      <c r="AA32" s="62">
        <v>57770460</v>
      </c>
    </row>
    <row r="33" spans="1:27" ht="12.75">
      <c r="A33" s="249" t="s">
        <v>165</v>
      </c>
      <c r="B33" s="182"/>
      <c r="C33" s="155">
        <v>599421</v>
      </c>
      <c r="D33" s="155"/>
      <c r="E33" s="59">
        <v>4304668</v>
      </c>
      <c r="F33" s="60">
        <v>4304668</v>
      </c>
      <c r="G33" s="60">
        <v>2557077</v>
      </c>
      <c r="H33" s="60">
        <v>2557077</v>
      </c>
      <c r="I33" s="60">
        <v>2557077</v>
      </c>
      <c r="J33" s="60">
        <v>2557077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2557077</v>
      </c>
      <c r="X33" s="60">
        <v>1076167</v>
      </c>
      <c r="Y33" s="60">
        <v>1480910</v>
      </c>
      <c r="Z33" s="140">
        <v>137.61</v>
      </c>
      <c r="AA33" s="62">
        <v>4304668</v>
      </c>
    </row>
    <row r="34" spans="1:27" ht="12.75">
      <c r="A34" s="250" t="s">
        <v>58</v>
      </c>
      <c r="B34" s="251"/>
      <c r="C34" s="168">
        <f aca="true" t="shared" si="3" ref="C34:Y34">SUM(C29:C33)</f>
        <v>215777065</v>
      </c>
      <c r="D34" s="168">
        <f>SUM(D29:D33)</f>
        <v>0</v>
      </c>
      <c r="E34" s="72">
        <f t="shared" si="3"/>
        <v>66998639</v>
      </c>
      <c r="F34" s="73">
        <f t="shared" si="3"/>
        <v>66998639</v>
      </c>
      <c r="G34" s="73">
        <f t="shared" si="3"/>
        <v>198854429</v>
      </c>
      <c r="H34" s="73">
        <f t="shared" si="3"/>
        <v>373731353</v>
      </c>
      <c r="I34" s="73">
        <f t="shared" si="3"/>
        <v>300289898</v>
      </c>
      <c r="J34" s="73">
        <f t="shared" si="3"/>
        <v>300289898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300289898</v>
      </c>
      <c r="X34" s="73">
        <f t="shared" si="3"/>
        <v>16749660</v>
      </c>
      <c r="Y34" s="73">
        <f t="shared" si="3"/>
        <v>283540238</v>
      </c>
      <c r="Z34" s="170">
        <f>+IF(X34&lt;&gt;0,+(Y34/X34)*100,0)</f>
        <v>1692.8119018535301</v>
      </c>
      <c r="AA34" s="74">
        <f>SUM(AA29:AA33)</f>
        <v>66998639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17231301</v>
      </c>
      <c r="D37" s="155"/>
      <c r="E37" s="59">
        <v>12353357</v>
      </c>
      <c r="F37" s="60">
        <v>12353357</v>
      </c>
      <c r="G37" s="60">
        <v>15683478</v>
      </c>
      <c r="H37" s="60">
        <v>15683478</v>
      </c>
      <c r="I37" s="60">
        <v>15683478</v>
      </c>
      <c r="J37" s="60">
        <v>15683478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15683478</v>
      </c>
      <c r="X37" s="60">
        <v>3088339</v>
      </c>
      <c r="Y37" s="60">
        <v>12595139</v>
      </c>
      <c r="Z37" s="140">
        <v>407.83</v>
      </c>
      <c r="AA37" s="62">
        <v>12353357</v>
      </c>
    </row>
    <row r="38" spans="1:27" ht="12.75">
      <c r="A38" s="249" t="s">
        <v>165</v>
      </c>
      <c r="B38" s="182"/>
      <c r="C38" s="155">
        <v>19938185</v>
      </c>
      <c r="D38" s="155"/>
      <c r="E38" s="59">
        <v>20096134</v>
      </c>
      <c r="F38" s="60">
        <v>20096134</v>
      </c>
      <c r="G38" s="60">
        <v>21614687</v>
      </c>
      <c r="H38" s="60">
        <v>21614687</v>
      </c>
      <c r="I38" s="60">
        <v>21614687</v>
      </c>
      <c r="J38" s="60">
        <v>21614687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21614687</v>
      </c>
      <c r="X38" s="60">
        <v>5024034</v>
      </c>
      <c r="Y38" s="60">
        <v>16590653</v>
      </c>
      <c r="Z38" s="140">
        <v>330.23</v>
      </c>
      <c r="AA38" s="62">
        <v>20096134</v>
      </c>
    </row>
    <row r="39" spans="1:27" ht="12.75">
      <c r="A39" s="250" t="s">
        <v>59</v>
      </c>
      <c r="B39" s="253"/>
      <c r="C39" s="168">
        <f aca="true" t="shared" si="4" ref="C39:Y39">SUM(C37:C38)</f>
        <v>37169486</v>
      </c>
      <c r="D39" s="168">
        <f>SUM(D37:D38)</f>
        <v>0</v>
      </c>
      <c r="E39" s="76">
        <f t="shared" si="4"/>
        <v>32449491</v>
      </c>
      <c r="F39" s="77">
        <f t="shared" si="4"/>
        <v>32449491</v>
      </c>
      <c r="G39" s="77">
        <f t="shared" si="4"/>
        <v>37298165</v>
      </c>
      <c r="H39" s="77">
        <f t="shared" si="4"/>
        <v>37298165</v>
      </c>
      <c r="I39" s="77">
        <f t="shared" si="4"/>
        <v>37298165</v>
      </c>
      <c r="J39" s="77">
        <f t="shared" si="4"/>
        <v>37298165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37298165</v>
      </c>
      <c r="X39" s="77">
        <f t="shared" si="4"/>
        <v>8112373</v>
      </c>
      <c r="Y39" s="77">
        <f t="shared" si="4"/>
        <v>29185792</v>
      </c>
      <c r="Z39" s="212">
        <f>+IF(X39&lt;&gt;0,+(Y39/X39)*100,0)</f>
        <v>359.76886171284286</v>
      </c>
      <c r="AA39" s="79">
        <f>SUM(AA37:AA38)</f>
        <v>32449491</v>
      </c>
    </row>
    <row r="40" spans="1:27" ht="12.75">
      <c r="A40" s="250" t="s">
        <v>167</v>
      </c>
      <c r="B40" s="251"/>
      <c r="C40" s="168">
        <f aca="true" t="shared" si="5" ref="C40:Y40">+C34+C39</f>
        <v>252946551</v>
      </c>
      <c r="D40" s="168">
        <f>+D34+D39</f>
        <v>0</v>
      </c>
      <c r="E40" s="72">
        <f t="shared" si="5"/>
        <v>99448130</v>
      </c>
      <c r="F40" s="73">
        <f t="shared" si="5"/>
        <v>99448130</v>
      </c>
      <c r="G40" s="73">
        <f t="shared" si="5"/>
        <v>236152594</v>
      </c>
      <c r="H40" s="73">
        <f t="shared" si="5"/>
        <v>411029518</v>
      </c>
      <c r="I40" s="73">
        <f t="shared" si="5"/>
        <v>337588063</v>
      </c>
      <c r="J40" s="73">
        <f t="shared" si="5"/>
        <v>337588063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337588063</v>
      </c>
      <c r="X40" s="73">
        <f t="shared" si="5"/>
        <v>24862033</v>
      </c>
      <c r="Y40" s="73">
        <f t="shared" si="5"/>
        <v>312726030</v>
      </c>
      <c r="Z40" s="170">
        <f>+IF(X40&lt;&gt;0,+(Y40/X40)*100,0)</f>
        <v>1257.8457682845165</v>
      </c>
      <c r="AA40" s="74">
        <f>+AA34+AA39</f>
        <v>99448130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1467126146</v>
      </c>
      <c r="D42" s="257">
        <f>+D25-D40</f>
        <v>0</v>
      </c>
      <c r="E42" s="258">
        <f t="shared" si="6"/>
        <v>1919406056</v>
      </c>
      <c r="F42" s="259">
        <f t="shared" si="6"/>
        <v>1919406056</v>
      </c>
      <c r="G42" s="259">
        <f t="shared" si="6"/>
        <v>1480798502</v>
      </c>
      <c r="H42" s="259">
        <f t="shared" si="6"/>
        <v>1415713086</v>
      </c>
      <c r="I42" s="259">
        <f t="shared" si="6"/>
        <v>1430697453</v>
      </c>
      <c r="J42" s="259">
        <f t="shared" si="6"/>
        <v>1430697453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1430697453</v>
      </c>
      <c r="X42" s="259">
        <f t="shared" si="6"/>
        <v>479851514</v>
      </c>
      <c r="Y42" s="259">
        <f t="shared" si="6"/>
        <v>950845939</v>
      </c>
      <c r="Z42" s="260">
        <f>+IF(X42&lt;&gt;0,+(Y42/X42)*100,0)</f>
        <v>198.15420213512132</v>
      </c>
      <c r="AA42" s="261">
        <f>+AA25-AA40</f>
        <v>1919406056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1467126146</v>
      </c>
      <c r="D45" s="155"/>
      <c r="E45" s="59">
        <v>1919406057</v>
      </c>
      <c r="F45" s="60">
        <v>1919406057</v>
      </c>
      <c r="G45" s="60">
        <v>1480798502</v>
      </c>
      <c r="H45" s="60">
        <v>1415713086</v>
      </c>
      <c r="I45" s="60">
        <v>1430697453</v>
      </c>
      <c r="J45" s="60">
        <v>1430697453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1430697453</v>
      </c>
      <c r="X45" s="60">
        <v>479851514</v>
      </c>
      <c r="Y45" s="60">
        <v>950845939</v>
      </c>
      <c r="Z45" s="139">
        <v>198.15</v>
      </c>
      <c r="AA45" s="62">
        <v>1919406057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1467126146</v>
      </c>
      <c r="D48" s="217">
        <f>SUM(D45:D47)</f>
        <v>0</v>
      </c>
      <c r="E48" s="264">
        <f t="shared" si="7"/>
        <v>1919406057</v>
      </c>
      <c r="F48" s="219">
        <f t="shared" si="7"/>
        <v>1919406057</v>
      </c>
      <c r="G48" s="219">
        <f t="shared" si="7"/>
        <v>1480798502</v>
      </c>
      <c r="H48" s="219">
        <f t="shared" si="7"/>
        <v>1415713086</v>
      </c>
      <c r="I48" s="219">
        <f t="shared" si="7"/>
        <v>1430697453</v>
      </c>
      <c r="J48" s="219">
        <f t="shared" si="7"/>
        <v>1430697453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1430697453</v>
      </c>
      <c r="X48" s="219">
        <f t="shared" si="7"/>
        <v>479851514</v>
      </c>
      <c r="Y48" s="219">
        <f t="shared" si="7"/>
        <v>950845939</v>
      </c>
      <c r="Z48" s="265">
        <f>+IF(X48&lt;&gt;0,+(Y48/X48)*100,0)</f>
        <v>198.15420213512132</v>
      </c>
      <c r="AA48" s="232">
        <f>SUM(AA45:AA47)</f>
        <v>1919406057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4205846</v>
      </c>
      <c r="D7" s="155"/>
      <c r="E7" s="59">
        <v>32407802</v>
      </c>
      <c r="F7" s="60">
        <v>32407802</v>
      </c>
      <c r="G7" s="60">
        <v>1989860</v>
      </c>
      <c r="H7" s="60">
        <v>1576968</v>
      </c>
      <c r="I7" s="60">
        <v>2099826</v>
      </c>
      <c r="J7" s="60">
        <v>5666654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5666654</v>
      </c>
      <c r="X7" s="60">
        <v>7959991</v>
      </c>
      <c r="Y7" s="60">
        <v>-2293337</v>
      </c>
      <c r="Z7" s="140">
        <v>-28.81</v>
      </c>
      <c r="AA7" s="62">
        <v>32407802</v>
      </c>
    </row>
    <row r="8" spans="1:27" ht="12.75">
      <c r="A8" s="249" t="s">
        <v>178</v>
      </c>
      <c r="B8" s="182"/>
      <c r="C8" s="155">
        <v>2188758</v>
      </c>
      <c r="D8" s="155"/>
      <c r="E8" s="59">
        <v>309625</v>
      </c>
      <c r="F8" s="60">
        <v>309625</v>
      </c>
      <c r="G8" s="60">
        <v>-157860</v>
      </c>
      <c r="H8" s="60">
        <v>131184</v>
      </c>
      <c r="I8" s="60">
        <v>658000</v>
      </c>
      <c r="J8" s="60">
        <v>631324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631324</v>
      </c>
      <c r="X8" s="60">
        <v>76286</v>
      </c>
      <c r="Y8" s="60">
        <v>555038</v>
      </c>
      <c r="Z8" s="140">
        <v>727.58</v>
      </c>
      <c r="AA8" s="62">
        <v>309625</v>
      </c>
    </row>
    <row r="9" spans="1:27" ht="12.75">
      <c r="A9" s="249" t="s">
        <v>179</v>
      </c>
      <c r="B9" s="182"/>
      <c r="C9" s="155">
        <v>281411809</v>
      </c>
      <c r="D9" s="155"/>
      <c r="E9" s="59">
        <v>288058795</v>
      </c>
      <c r="F9" s="60">
        <v>288058795</v>
      </c>
      <c r="G9" s="60">
        <v>108362000</v>
      </c>
      <c r="H9" s="60">
        <v>2091000</v>
      </c>
      <c r="I9" s="60">
        <v>1095000</v>
      </c>
      <c r="J9" s="60">
        <v>111548000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111548000</v>
      </c>
      <c r="X9" s="60">
        <v>113006515</v>
      </c>
      <c r="Y9" s="60">
        <v>-1458515</v>
      </c>
      <c r="Z9" s="140">
        <v>-1.29</v>
      </c>
      <c r="AA9" s="62">
        <v>288058795</v>
      </c>
    </row>
    <row r="10" spans="1:27" ht="12.75">
      <c r="A10" s="249" t="s">
        <v>180</v>
      </c>
      <c r="B10" s="182"/>
      <c r="C10" s="155">
        <v>250992043</v>
      </c>
      <c r="D10" s="155"/>
      <c r="E10" s="59">
        <v>335772325</v>
      </c>
      <c r="F10" s="60">
        <v>335772325</v>
      </c>
      <c r="G10" s="60">
        <v>172835000</v>
      </c>
      <c r="H10" s="60"/>
      <c r="I10" s="60"/>
      <c r="J10" s="60">
        <v>172835000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172835000</v>
      </c>
      <c r="X10" s="60">
        <v>137590451</v>
      </c>
      <c r="Y10" s="60">
        <v>35244549</v>
      </c>
      <c r="Z10" s="140">
        <v>25.62</v>
      </c>
      <c r="AA10" s="62">
        <v>335772325</v>
      </c>
    </row>
    <row r="11" spans="1:27" ht="12.75">
      <c r="A11" s="249" t="s">
        <v>181</v>
      </c>
      <c r="B11" s="182"/>
      <c r="C11" s="155">
        <v>11734807</v>
      </c>
      <c r="D11" s="155"/>
      <c r="E11" s="59">
        <v>3700000</v>
      </c>
      <c r="F11" s="60">
        <v>3700000</v>
      </c>
      <c r="G11" s="60">
        <v>1486745</v>
      </c>
      <c r="H11" s="60">
        <v>1413302</v>
      </c>
      <c r="I11" s="60">
        <v>2022777</v>
      </c>
      <c r="J11" s="60">
        <v>4922824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4922824</v>
      </c>
      <c r="X11" s="60">
        <v>1117355</v>
      </c>
      <c r="Y11" s="60">
        <v>3805469</v>
      </c>
      <c r="Z11" s="140">
        <v>340.58</v>
      </c>
      <c r="AA11" s="62">
        <v>3700000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-306692545</v>
      </c>
      <c r="D14" s="155"/>
      <c r="E14" s="59">
        <v>-329288436</v>
      </c>
      <c r="F14" s="60">
        <v>-329288436</v>
      </c>
      <c r="G14" s="60">
        <v>-119235052</v>
      </c>
      <c r="H14" s="60">
        <v>-51071185</v>
      </c>
      <c r="I14" s="60">
        <v>-39122514</v>
      </c>
      <c r="J14" s="60">
        <v>-209428751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-209428751</v>
      </c>
      <c r="X14" s="60">
        <v>-84534694</v>
      </c>
      <c r="Y14" s="60">
        <v>-124894057</v>
      </c>
      <c r="Z14" s="140">
        <v>147.74</v>
      </c>
      <c r="AA14" s="62">
        <v>-329288436</v>
      </c>
    </row>
    <row r="15" spans="1:27" ht="12.75">
      <c r="A15" s="249" t="s">
        <v>40</v>
      </c>
      <c r="B15" s="182"/>
      <c r="C15" s="155">
        <v>-2883661</v>
      </c>
      <c r="D15" s="155"/>
      <c r="E15" s="59">
        <v>-1950613</v>
      </c>
      <c r="F15" s="60">
        <v>-1950613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>
        <v>-1950613</v>
      </c>
    </row>
    <row r="16" spans="1:27" ht="12.75">
      <c r="A16" s="249" t="s">
        <v>42</v>
      </c>
      <c r="B16" s="182"/>
      <c r="C16" s="155">
        <v>-16096020</v>
      </c>
      <c r="D16" s="155"/>
      <c r="E16" s="59"/>
      <c r="F16" s="60"/>
      <c r="G16" s="60">
        <v>-6666667</v>
      </c>
      <c r="H16" s="60"/>
      <c r="I16" s="60"/>
      <c r="J16" s="60">
        <v>-6666667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-6666667</v>
      </c>
      <c r="X16" s="60"/>
      <c r="Y16" s="60">
        <v>-6666667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224861037</v>
      </c>
      <c r="D17" s="168">
        <f t="shared" si="0"/>
        <v>0</v>
      </c>
      <c r="E17" s="72">
        <f t="shared" si="0"/>
        <v>329009498</v>
      </c>
      <c r="F17" s="73">
        <f t="shared" si="0"/>
        <v>329009498</v>
      </c>
      <c r="G17" s="73">
        <f t="shared" si="0"/>
        <v>158614026</v>
      </c>
      <c r="H17" s="73">
        <f t="shared" si="0"/>
        <v>-45858731</v>
      </c>
      <c r="I17" s="73">
        <f t="shared" si="0"/>
        <v>-33246911</v>
      </c>
      <c r="J17" s="73">
        <f t="shared" si="0"/>
        <v>79508384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79508384</v>
      </c>
      <c r="X17" s="73">
        <f t="shared" si="0"/>
        <v>175215904</v>
      </c>
      <c r="Y17" s="73">
        <f t="shared" si="0"/>
        <v>-95707520</v>
      </c>
      <c r="Z17" s="170">
        <f>+IF(X17&lt;&gt;0,+(Y17/X17)*100,0)</f>
        <v>-54.622621471621656</v>
      </c>
      <c r="AA17" s="74">
        <f>SUM(AA6:AA16)</f>
        <v>329009498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-241341014</v>
      </c>
      <c r="D26" s="155"/>
      <c r="E26" s="59">
        <v>-313187647</v>
      </c>
      <c r="F26" s="60">
        <v>-313187647</v>
      </c>
      <c r="G26" s="60">
        <v>-7544</v>
      </c>
      <c r="H26" s="60">
        <v>-9124803</v>
      </c>
      <c r="I26" s="60">
        <v>-23543548</v>
      </c>
      <c r="J26" s="60">
        <v>-32675895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-32675895</v>
      </c>
      <c r="X26" s="60">
        <v>-85960577</v>
      </c>
      <c r="Y26" s="60">
        <v>53284682</v>
      </c>
      <c r="Z26" s="140">
        <v>-61.99</v>
      </c>
      <c r="AA26" s="62">
        <v>-313187647</v>
      </c>
    </row>
    <row r="27" spans="1:27" ht="12.75">
      <c r="A27" s="250" t="s">
        <v>192</v>
      </c>
      <c r="B27" s="251"/>
      <c r="C27" s="168">
        <f aca="true" t="shared" si="1" ref="C27:Y27">SUM(C21:C26)</f>
        <v>-241341014</v>
      </c>
      <c r="D27" s="168">
        <f>SUM(D21:D26)</f>
        <v>0</v>
      </c>
      <c r="E27" s="72">
        <f t="shared" si="1"/>
        <v>-313187647</v>
      </c>
      <c r="F27" s="73">
        <f t="shared" si="1"/>
        <v>-313187647</v>
      </c>
      <c r="G27" s="73">
        <f t="shared" si="1"/>
        <v>-7544</v>
      </c>
      <c r="H27" s="73">
        <f t="shared" si="1"/>
        <v>-9124803</v>
      </c>
      <c r="I27" s="73">
        <f t="shared" si="1"/>
        <v>-23543548</v>
      </c>
      <c r="J27" s="73">
        <f t="shared" si="1"/>
        <v>-32675895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-32675895</v>
      </c>
      <c r="X27" s="73">
        <f t="shared" si="1"/>
        <v>-85960577</v>
      </c>
      <c r="Y27" s="73">
        <f t="shared" si="1"/>
        <v>53284682</v>
      </c>
      <c r="Z27" s="170">
        <f>+IF(X27&lt;&gt;0,+(Y27/X27)*100,0)</f>
        <v>-61.98734799092844</v>
      </c>
      <c r="AA27" s="74">
        <f>SUM(AA21:AA26)</f>
        <v>-313187647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177978</v>
      </c>
      <c r="F33" s="60">
        <v>177978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56314</v>
      </c>
      <c r="Y33" s="60">
        <v>-56314</v>
      </c>
      <c r="Z33" s="140">
        <v>-100</v>
      </c>
      <c r="AA33" s="62">
        <v>177978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-3572538</v>
      </c>
      <c r="D35" s="155"/>
      <c r="E35" s="59">
        <v>-2999912</v>
      </c>
      <c r="F35" s="60">
        <v>-2999912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-2999912</v>
      </c>
    </row>
    <row r="36" spans="1:27" ht="12.75">
      <c r="A36" s="250" t="s">
        <v>198</v>
      </c>
      <c r="B36" s="251"/>
      <c r="C36" s="168">
        <f aca="true" t="shared" si="2" ref="C36:Y36">SUM(C31:C35)</f>
        <v>-3572538</v>
      </c>
      <c r="D36" s="168">
        <f>SUM(D31:D35)</f>
        <v>0</v>
      </c>
      <c r="E36" s="72">
        <f t="shared" si="2"/>
        <v>-2821934</v>
      </c>
      <c r="F36" s="73">
        <f t="shared" si="2"/>
        <v>-2821934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56314</v>
      </c>
      <c r="Y36" s="73">
        <f t="shared" si="2"/>
        <v>-56314</v>
      </c>
      <c r="Z36" s="170">
        <f>+IF(X36&lt;&gt;0,+(Y36/X36)*100,0)</f>
        <v>-100</v>
      </c>
      <c r="AA36" s="74">
        <f>SUM(AA31:AA35)</f>
        <v>-2821934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-20052515</v>
      </c>
      <c r="D38" s="153">
        <f>+D17+D27+D36</f>
        <v>0</v>
      </c>
      <c r="E38" s="99">
        <f t="shared" si="3"/>
        <v>12999917</v>
      </c>
      <c r="F38" s="100">
        <f t="shared" si="3"/>
        <v>12999917</v>
      </c>
      <c r="G38" s="100">
        <f t="shared" si="3"/>
        <v>158606482</v>
      </c>
      <c r="H38" s="100">
        <f t="shared" si="3"/>
        <v>-54983534</v>
      </c>
      <c r="I38" s="100">
        <f t="shared" si="3"/>
        <v>-56790459</v>
      </c>
      <c r="J38" s="100">
        <f t="shared" si="3"/>
        <v>46832489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46832489</v>
      </c>
      <c r="X38" s="100">
        <f t="shared" si="3"/>
        <v>89311641</v>
      </c>
      <c r="Y38" s="100">
        <f t="shared" si="3"/>
        <v>-42479152</v>
      </c>
      <c r="Z38" s="137">
        <f>+IF(X38&lt;&gt;0,+(Y38/X38)*100,0)</f>
        <v>-47.56283898086701</v>
      </c>
      <c r="AA38" s="102">
        <f>+AA17+AA27+AA36</f>
        <v>12999917</v>
      </c>
    </row>
    <row r="39" spans="1:27" ht="12.75">
      <c r="A39" s="249" t="s">
        <v>200</v>
      </c>
      <c r="B39" s="182"/>
      <c r="C39" s="153">
        <v>25871310</v>
      </c>
      <c r="D39" s="153"/>
      <c r="E39" s="99">
        <v>19876787</v>
      </c>
      <c r="F39" s="100">
        <v>19876787</v>
      </c>
      <c r="G39" s="100">
        <v>5818975</v>
      </c>
      <c r="H39" s="100">
        <v>164425457</v>
      </c>
      <c r="I39" s="100">
        <v>109441923</v>
      </c>
      <c r="J39" s="100">
        <v>5818975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5818975</v>
      </c>
      <c r="X39" s="100">
        <v>19876787</v>
      </c>
      <c r="Y39" s="100">
        <v>-14057812</v>
      </c>
      <c r="Z39" s="137">
        <v>-70.72</v>
      </c>
      <c r="AA39" s="102">
        <v>19876787</v>
      </c>
    </row>
    <row r="40" spans="1:27" ht="12.75">
      <c r="A40" s="269" t="s">
        <v>201</v>
      </c>
      <c r="B40" s="256"/>
      <c r="C40" s="257">
        <v>5818795</v>
      </c>
      <c r="D40" s="257"/>
      <c r="E40" s="258">
        <v>32876705</v>
      </c>
      <c r="F40" s="259">
        <v>32876705</v>
      </c>
      <c r="G40" s="259">
        <v>164425457</v>
      </c>
      <c r="H40" s="259">
        <v>109441923</v>
      </c>
      <c r="I40" s="259">
        <v>52651464</v>
      </c>
      <c r="J40" s="259">
        <v>52651464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52651464</v>
      </c>
      <c r="X40" s="259">
        <v>109188429</v>
      </c>
      <c r="Y40" s="259">
        <v>-56536965</v>
      </c>
      <c r="Z40" s="260">
        <v>-51.78</v>
      </c>
      <c r="AA40" s="261">
        <v>32876705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228684931</v>
      </c>
      <c r="D5" s="200">
        <f t="shared" si="0"/>
        <v>0</v>
      </c>
      <c r="E5" s="106">
        <f t="shared" si="0"/>
        <v>345299325</v>
      </c>
      <c r="F5" s="106">
        <f t="shared" si="0"/>
        <v>345299325</v>
      </c>
      <c r="G5" s="106">
        <f t="shared" si="0"/>
        <v>7544</v>
      </c>
      <c r="H5" s="106">
        <f t="shared" si="0"/>
        <v>8621819</v>
      </c>
      <c r="I5" s="106">
        <f t="shared" si="0"/>
        <v>23543548</v>
      </c>
      <c r="J5" s="106">
        <f t="shared" si="0"/>
        <v>32172911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32172911</v>
      </c>
      <c r="X5" s="106">
        <f t="shared" si="0"/>
        <v>86324832</v>
      </c>
      <c r="Y5" s="106">
        <f t="shared" si="0"/>
        <v>-54151921</v>
      </c>
      <c r="Z5" s="201">
        <f>+IF(X5&lt;&gt;0,+(Y5/X5)*100,0)</f>
        <v>-62.730409947394975</v>
      </c>
      <c r="AA5" s="199">
        <f>SUM(AA11:AA18)</f>
        <v>345299325</v>
      </c>
    </row>
    <row r="6" spans="1:27" ht="12.75">
      <c r="A6" s="291" t="s">
        <v>205</v>
      </c>
      <c r="B6" s="142"/>
      <c r="C6" s="62"/>
      <c r="D6" s="156"/>
      <c r="E6" s="60">
        <v>500000</v>
      </c>
      <c r="F6" s="60">
        <v>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125000</v>
      </c>
      <c r="Y6" s="60">
        <v>-125000</v>
      </c>
      <c r="Z6" s="140">
        <v>-100</v>
      </c>
      <c r="AA6" s="155">
        <v>500000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205933031</v>
      </c>
      <c r="D8" s="156"/>
      <c r="E8" s="60">
        <v>297106542</v>
      </c>
      <c r="F8" s="60">
        <v>297106542</v>
      </c>
      <c r="G8" s="60"/>
      <c r="H8" s="60">
        <v>7269719</v>
      </c>
      <c r="I8" s="60">
        <v>10673971</v>
      </c>
      <c r="J8" s="60">
        <v>17943690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17943690</v>
      </c>
      <c r="X8" s="60">
        <v>74276636</v>
      </c>
      <c r="Y8" s="60">
        <v>-56332946</v>
      </c>
      <c r="Z8" s="140">
        <v>-75.84</v>
      </c>
      <c r="AA8" s="155">
        <v>297106542</v>
      </c>
    </row>
    <row r="9" spans="1:27" ht="12.75">
      <c r="A9" s="291" t="s">
        <v>208</v>
      </c>
      <c r="B9" s="142"/>
      <c r="C9" s="62">
        <v>18180256</v>
      </c>
      <c r="D9" s="156"/>
      <c r="E9" s="60">
        <v>33665783</v>
      </c>
      <c r="F9" s="60">
        <v>33665783</v>
      </c>
      <c r="G9" s="60"/>
      <c r="H9" s="60">
        <v>1352100</v>
      </c>
      <c r="I9" s="60">
        <v>12869577</v>
      </c>
      <c r="J9" s="60">
        <v>14221677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14221677</v>
      </c>
      <c r="X9" s="60">
        <v>8416446</v>
      </c>
      <c r="Y9" s="60">
        <v>5805231</v>
      </c>
      <c r="Z9" s="140">
        <v>68.97</v>
      </c>
      <c r="AA9" s="155">
        <v>33665783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224113287</v>
      </c>
      <c r="D11" s="294">
        <f t="shared" si="1"/>
        <v>0</v>
      </c>
      <c r="E11" s="295">
        <f t="shared" si="1"/>
        <v>331272325</v>
      </c>
      <c r="F11" s="295">
        <f t="shared" si="1"/>
        <v>331272325</v>
      </c>
      <c r="G11" s="295">
        <f t="shared" si="1"/>
        <v>0</v>
      </c>
      <c r="H11" s="295">
        <f t="shared" si="1"/>
        <v>8621819</v>
      </c>
      <c r="I11" s="295">
        <f t="shared" si="1"/>
        <v>23543548</v>
      </c>
      <c r="J11" s="295">
        <f t="shared" si="1"/>
        <v>32165367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32165367</v>
      </c>
      <c r="X11" s="295">
        <f t="shared" si="1"/>
        <v>82818082</v>
      </c>
      <c r="Y11" s="295">
        <f t="shared" si="1"/>
        <v>-50652715</v>
      </c>
      <c r="Z11" s="296">
        <f>+IF(X11&lt;&gt;0,+(Y11/X11)*100,0)</f>
        <v>-61.16142003868189</v>
      </c>
      <c r="AA11" s="297">
        <f>SUM(AA6:AA10)</f>
        <v>331272325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2869266</v>
      </c>
      <c r="D15" s="156"/>
      <c r="E15" s="60">
        <v>12777500</v>
      </c>
      <c r="F15" s="60">
        <v>12777500</v>
      </c>
      <c r="G15" s="60">
        <v>7544</v>
      </c>
      <c r="H15" s="60"/>
      <c r="I15" s="60"/>
      <c r="J15" s="60">
        <v>7544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7544</v>
      </c>
      <c r="X15" s="60">
        <v>3194375</v>
      </c>
      <c r="Y15" s="60">
        <v>-3186831</v>
      </c>
      <c r="Z15" s="140">
        <v>-99.76</v>
      </c>
      <c r="AA15" s="155">
        <v>12777500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1702378</v>
      </c>
      <c r="D18" s="276"/>
      <c r="E18" s="82">
        <v>1249500</v>
      </c>
      <c r="F18" s="82">
        <v>1249500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312375</v>
      </c>
      <c r="Y18" s="82">
        <v>-312375</v>
      </c>
      <c r="Z18" s="270">
        <v>-100</v>
      </c>
      <c r="AA18" s="278">
        <v>1249500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12656083</v>
      </c>
      <c r="D20" s="154">
        <f t="shared" si="2"/>
        <v>0</v>
      </c>
      <c r="E20" s="100">
        <f t="shared" si="2"/>
        <v>5000000</v>
      </c>
      <c r="F20" s="100">
        <f t="shared" si="2"/>
        <v>5000000</v>
      </c>
      <c r="G20" s="100">
        <f t="shared" si="2"/>
        <v>0</v>
      </c>
      <c r="H20" s="100">
        <f t="shared" si="2"/>
        <v>502984</v>
      </c>
      <c r="I20" s="100">
        <f t="shared" si="2"/>
        <v>0</v>
      </c>
      <c r="J20" s="100">
        <f t="shared" si="2"/>
        <v>502984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502984</v>
      </c>
      <c r="X20" s="100">
        <f t="shared" si="2"/>
        <v>1250000</v>
      </c>
      <c r="Y20" s="100">
        <f t="shared" si="2"/>
        <v>-747016</v>
      </c>
      <c r="Z20" s="137">
        <f>+IF(X20&lt;&gt;0,+(Y20/X20)*100,0)</f>
        <v>-59.761280000000006</v>
      </c>
      <c r="AA20" s="153">
        <f>SUM(AA26:AA33)</f>
        <v>5000000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>
        <v>12656083</v>
      </c>
      <c r="D23" s="156"/>
      <c r="E23" s="60">
        <v>5000000</v>
      </c>
      <c r="F23" s="60">
        <v>5000000</v>
      </c>
      <c r="G23" s="60"/>
      <c r="H23" s="60">
        <v>502984</v>
      </c>
      <c r="I23" s="60"/>
      <c r="J23" s="60">
        <v>502984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502984</v>
      </c>
      <c r="X23" s="60">
        <v>1250000</v>
      </c>
      <c r="Y23" s="60">
        <v>-747016</v>
      </c>
      <c r="Z23" s="140">
        <v>-59.76</v>
      </c>
      <c r="AA23" s="155">
        <v>5000000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12656083</v>
      </c>
      <c r="D26" s="294">
        <f t="shared" si="3"/>
        <v>0</v>
      </c>
      <c r="E26" s="295">
        <f t="shared" si="3"/>
        <v>5000000</v>
      </c>
      <c r="F26" s="295">
        <f t="shared" si="3"/>
        <v>5000000</v>
      </c>
      <c r="G26" s="295">
        <f t="shared" si="3"/>
        <v>0</v>
      </c>
      <c r="H26" s="295">
        <f t="shared" si="3"/>
        <v>502984</v>
      </c>
      <c r="I26" s="295">
        <f t="shared" si="3"/>
        <v>0</v>
      </c>
      <c r="J26" s="295">
        <f t="shared" si="3"/>
        <v>502984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502984</v>
      </c>
      <c r="X26" s="295">
        <f t="shared" si="3"/>
        <v>1250000</v>
      </c>
      <c r="Y26" s="295">
        <f t="shared" si="3"/>
        <v>-747016</v>
      </c>
      <c r="Z26" s="296">
        <f>+IF(X26&lt;&gt;0,+(Y26/X26)*100,0)</f>
        <v>-59.761280000000006</v>
      </c>
      <c r="AA26" s="297">
        <f>SUM(AA21:AA25)</f>
        <v>5000000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500000</v>
      </c>
      <c r="F36" s="60">
        <f t="shared" si="4"/>
        <v>500000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125000</v>
      </c>
      <c r="Y36" s="60">
        <f t="shared" si="4"/>
        <v>-125000</v>
      </c>
      <c r="Z36" s="140">
        <f aca="true" t="shared" si="5" ref="Z36:Z49">+IF(X36&lt;&gt;0,+(Y36/X36)*100,0)</f>
        <v>-100</v>
      </c>
      <c r="AA36" s="155">
        <f>AA6+AA21</f>
        <v>500000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218589114</v>
      </c>
      <c r="D38" s="156">
        <f t="shared" si="4"/>
        <v>0</v>
      </c>
      <c r="E38" s="60">
        <f t="shared" si="4"/>
        <v>302106542</v>
      </c>
      <c r="F38" s="60">
        <f t="shared" si="4"/>
        <v>302106542</v>
      </c>
      <c r="G38" s="60">
        <f t="shared" si="4"/>
        <v>0</v>
      </c>
      <c r="H38" s="60">
        <f t="shared" si="4"/>
        <v>7772703</v>
      </c>
      <c r="I38" s="60">
        <f t="shared" si="4"/>
        <v>10673971</v>
      </c>
      <c r="J38" s="60">
        <f t="shared" si="4"/>
        <v>18446674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18446674</v>
      </c>
      <c r="X38" s="60">
        <f t="shared" si="4"/>
        <v>75526636</v>
      </c>
      <c r="Y38" s="60">
        <f t="shared" si="4"/>
        <v>-57079962</v>
      </c>
      <c r="Z38" s="140">
        <f t="shared" si="5"/>
        <v>-75.57593588571851</v>
      </c>
      <c r="AA38" s="155">
        <f>AA8+AA23</f>
        <v>302106542</v>
      </c>
    </row>
    <row r="39" spans="1:27" ht="12.75">
      <c r="A39" s="291" t="s">
        <v>208</v>
      </c>
      <c r="B39" s="142"/>
      <c r="C39" s="62">
        <f t="shared" si="4"/>
        <v>18180256</v>
      </c>
      <c r="D39" s="156">
        <f t="shared" si="4"/>
        <v>0</v>
      </c>
      <c r="E39" s="60">
        <f t="shared" si="4"/>
        <v>33665783</v>
      </c>
      <c r="F39" s="60">
        <f t="shared" si="4"/>
        <v>33665783</v>
      </c>
      <c r="G39" s="60">
        <f t="shared" si="4"/>
        <v>0</v>
      </c>
      <c r="H39" s="60">
        <f t="shared" si="4"/>
        <v>1352100</v>
      </c>
      <c r="I39" s="60">
        <f t="shared" si="4"/>
        <v>12869577</v>
      </c>
      <c r="J39" s="60">
        <f t="shared" si="4"/>
        <v>14221677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14221677</v>
      </c>
      <c r="X39" s="60">
        <f t="shared" si="4"/>
        <v>8416446</v>
      </c>
      <c r="Y39" s="60">
        <f t="shared" si="4"/>
        <v>5805231</v>
      </c>
      <c r="Z39" s="140">
        <f t="shared" si="5"/>
        <v>68.97484995448198</v>
      </c>
      <c r="AA39" s="155">
        <f>AA9+AA24</f>
        <v>33665783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236769370</v>
      </c>
      <c r="D41" s="294">
        <f t="shared" si="6"/>
        <v>0</v>
      </c>
      <c r="E41" s="295">
        <f t="shared" si="6"/>
        <v>336272325</v>
      </c>
      <c r="F41" s="295">
        <f t="shared" si="6"/>
        <v>336272325</v>
      </c>
      <c r="G41" s="295">
        <f t="shared" si="6"/>
        <v>0</v>
      </c>
      <c r="H41" s="295">
        <f t="shared" si="6"/>
        <v>9124803</v>
      </c>
      <c r="I41" s="295">
        <f t="shared" si="6"/>
        <v>23543548</v>
      </c>
      <c r="J41" s="295">
        <f t="shared" si="6"/>
        <v>32668351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32668351</v>
      </c>
      <c r="X41" s="295">
        <f t="shared" si="6"/>
        <v>84068082</v>
      </c>
      <c r="Y41" s="295">
        <f t="shared" si="6"/>
        <v>-51399731</v>
      </c>
      <c r="Z41" s="296">
        <f t="shared" si="5"/>
        <v>-61.140601494869365</v>
      </c>
      <c r="AA41" s="297">
        <f>SUM(AA36:AA40)</f>
        <v>336272325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2869266</v>
      </c>
      <c r="D45" s="129">
        <f t="shared" si="7"/>
        <v>0</v>
      </c>
      <c r="E45" s="54">
        <f t="shared" si="7"/>
        <v>12777500</v>
      </c>
      <c r="F45" s="54">
        <f t="shared" si="7"/>
        <v>12777500</v>
      </c>
      <c r="G45" s="54">
        <f t="shared" si="7"/>
        <v>7544</v>
      </c>
      <c r="H45" s="54">
        <f t="shared" si="7"/>
        <v>0</v>
      </c>
      <c r="I45" s="54">
        <f t="shared" si="7"/>
        <v>0</v>
      </c>
      <c r="J45" s="54">
        <f t="shared" si="7"/>
        <v>7544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7544</v>
      </c>
      <c r="X45" s="54">
        <f t="shared" si="7"/>
        <v>3194375</v>
      </c>
      <c r="Y45" s="54">
        <f t="shared" si="7"/>
        <v>-3186831</v>
      </c>
      <c r="Z45" s="184">
        <f t="shared" si="5"/>
        <v>-99.76383486597534</v>
      </c>
      <c r="AA45" s="130">
        <f t="shared" si="8"/>
        <v>12777500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1702378</v>
      </c>
      <c r="D48" s="129">
        <f t="shared" si="7"/>
        <v>0</v>
      </c>
      <c r="E48" s="54">
        <f t="shared" si="7"/>
        <v>1249500</v>
      </c>
      <c r="F48" s="54">
        <f t="shared" si="7"/>
        <v>1249500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312375</v>
      </c>
      <c r="Y48" s="54">
        <f t="shared" si="7"/>
        <v>-312375</v>
      </c>
      <c r="Z48" s="184">
        <f t="shared" si="5"/>
        <v>-100</v>
      </c>
      <c r="AA48" s="130">
        <f t="shared" si="8"/>
        <v>1249500</v>
      </c>
    </row>
    <row r="49" spans="1:27" ht="12.75">
      <c r="A49" s="308" t="s">
        <v>220</v>
      </c>
      <c r="B49" s="149"/>
      <c r="C49" s="239">
        <f aca="true" t="shared" si="9" ref="C49:Y49">SUM(C41:C48)</f>
        <v>241341014</v>
      </c>
      <c r="D49" s="218">
        <f t="shared" si="9"/>
        <v>0</v>
      </c>
      <c r="E49" s="220">
        <f t="shared" si="9"/>
        <v>350299325</v>
      </c>
      <c r="F49" s="220">
        <f t="shared" si="9"/>
        <v>350299325</v>
      </c>
      <c r="G49" s="220">
        <f t="shared" si="9"/>
        <v>7544</v>
      </c>
      <c r="H49" s="220">
        <f t="shared" si="9"/>
        <v>9124803</v>
      </c>
      <c r="I49" s="220">
        <f t="shared" si="9"/>
        <v>23543548</v>
      </c>
      <c r="J49" s="220">
        <f t="shared" si="9"/>
        <v>32675895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32675895</v>
      </c>
      <c r="X49" s="220">
        <f t="shared" si="9"/>
        <v>87574832</v>
      </c>
      <c r="Y49" s="220">
        <f t="shared" si="9"/>
        <v>-54898937</v>
      </c>
      <c r="Z49" s="221">
        <f t="shared" si="5"/>
        <v>-62.68803004954665</v>
      </c>
      <c r="AA49" s="222">
        <f>SUM(AA41:AA48)</f>
        <v>350299325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132583947</v>
      </c>
      <c r="F65" s="60"/>
      <c r="G65" s="60">
        <v>4643489</v>
      </c>
      <c r="H65" s="60">
        <v>4870544</v>
      </c>
      <c r="I65" s="60">
        <v>4643047</v>
      </c>
      <c r="J65" s="60">
        <v>14157080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14157080</v>
      </c>
      <c r="X65" s="60"/>
      <c r="Y65" s="60">
        <v>14157080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45597242</v>
      </c>
      <c r="F68" s="60"/>
      <c r="G68" s="60">
        <v>1202970</v>
      </c>
      <c r="H68" s="60">
        <v>396778</v>
      </c>
      <c r="I68" s="60"/>
      <c r="J68" s="60">
        <v>1599748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1599748</v>
      </c>
      <c r="X68" s="60"/>
      <c r="Y68" s="60">
        <v>1599748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178181189</v>
      </c>
      <c r="F69" s="220">
        <f t="shared" si="12"/>
        <v>0</v>
      </c>
      <c r="G69" s="220">
        <f t="shared" si="12"/>
        <v>5846459</v>
      </c>
      <c r="H69" s="220">
        <f t="shared" si="12"/>
        <v>5267322</v>
      </c>
      <c r="I69" s="220">
        <f t="shared" si="12"/>
        <v>4643047</v>
      </c>
      <c r="J69" s="220">
        <f t="shared" si="12"/>
        <v>15756828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15756828</v>
      </c>
      <c r="X69" s="220">
        <f t="shared" si="12"/>
        <v>0</v>
      </c>
      <c r="Y69" s="220">
        <f t="shared" si="12"/>
        <v>15756828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224113287</v>
      </c>
      <c r="D5" s="357">
        <f t="shared" si="0"/>
        <v>0</v>
      </c>
      <c r="E5" s="356">
        <f t="shared" si="0"/>
        <v>331272325</v>
      </c>
      <c r="F5" s="358">
        <f t="shared" si="0"/>
        <v>331272325</v>
      </c>
      <c r="G5" s="358">
        <f t="shared" si="0"/>
        <v>0</v>
      </c>
      <c r="H5" s="356">
        <f t="shared" si="0"/>
        <v>8621819</v>
      </c>
      <c r="I5" s="356">
        <f t="shared" si="0"/>
        <v>23543548</v>
      </c>
      <c r="J5" s="358">
        <f t="shared" si="0"/>
        <v>32165367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32165367</v>
      </c>
      <c r="X5" s="356">
        <f t="shared" si="0"/>
        <v>82818082</v>
      </c>
      <c r="Y5" s="358">
        <f t="shared" si="0"/>
        <v>-50652715</v>
      </c>
      <c r="Z5" s="359">
        <f>+IF(X5&lt;&gt;0,+(Y5/X5)*100,0)</f>
        <v>-61.16142003868189</v>
      </c>
      <c r="AA5" s="360">
        <f>+AA6+AA8+AA11+AA13+AA15</f>
        <v>331272325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500000</v>
      </c>
      <c r="F6" s="59">
        <f t="shared" si="1"/>
        <v>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125000</v>
      </c>
      <c r="Y6" s="59">
        <f t="shared" si="1"/>
        <v>-125000</v>
      </c>
      <c r="Z6" s="61">
        <f>+IF(X6&lt;&gt;0,+(Y6/X6)*100,0)</f>
        <v>-100</v>
      </c>
      <c r="AA6" s="62">
        <f t="shared" si="1"/>
        <v>500000</v>
      </c>
    </row>
    <row r="7" spans="1:27" ht="12.75">
      <c r="A7" s="291" t="s">
        <v>229</v>
      </c>
      <c r="B7" s="142"/>
      <c r="C7" s="60"/>
      <c r="D7" s="340"/>
      <c r="E7" s="60">
        <v>500000</v>
      </c>
      <c r="F7" s="59">
        <v>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125000</v>
      </c>
      <c r="Y7" s="59">
        <v>-125000</v>
      </c>
      <c r="Z7" s="61">
        <v>-100</v>
      </c>
      <c r="AA7" s="62">
        <v>500000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205933031</v>
      </c>
      <c r="D11" s="363">
        <f aca="true" t="shared" si="3" ref="D11:AA11">+D12</f>
        <v>0</v>
      </c>
      <c r="E11" s="362">
        <f t="shared" si="3"/>
        <v>297106542</v>
      </c>
      <c r="F11" s="364">
        <f t="shared" si="3"/>
        <v>297106542</v>
      </c>
      <c r="G11" s="364">
        <f t="shared" si="3"/>
        <v>0</v>
      </c>
      <c r="H11" s="362">
        <f t="shared" si="3"/>
        <v>7269719</v>
      </c>
      <c r="I11" s="362">
        <f t="shared" si="3"/>
        <v>10673971</v>
      </c>
      <c r="J11" s="364">
        <f t="shared" si="3"/>
        <v>17943690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17943690</v>
      </c>
      <c r="X11" s="362">
        <f t="shared" si="3"/>
        <v>74276636</v>
      </c>
      <c r="Y11" s="364">
        <f t="shared" si="3"/>
        <v>-56332946</v>
      </c>
      <c r="Z11" s="365">
        <f>+IF(X11&lt;&gt;0,+(Y11/X11)*100,0)</f>
        <v>-75.84208040870348</v>
      </c>
      <c r="AA11" s="366">
        <f t="shared" si="3"/>
        <v>297106542</v>
      </c>
    </row>
    <row r="12" spans="1:27" ht="12.75">
      <c r="A12" s="291" t="s">
        <v>232</v>
      </c>
      <c r="B12" s="136"/>
      <c r="C12" s="60">
        <v>205933031</v>
      </c>
      <c r="D12" s="340"/>
      <c r="E12" s="60">
        <v>297106542</v>
      </c>
      <c r="F12" s="59">
        <v>297106542</v>
      </c>
      <c r="G12" s="59"/>
      <c r="H12" s="60">
        <v>7269719</v>
      </c>
      <c r="I12" s="60">
        <v>10673971</v>
      </c>
      <c r="J12" s="59">
        <v>17943690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17943690</v>
      </c>
      <c r="X12" s="60">
        <v>74276636</v>
      </c>
      <c r="Y12" s="59">
        <v>-56332946</v>
      </c>
      <c r="Z12" s="61">
        <v>-75.84</v>
      </c>
      <c r="AA12" s="62">
        <v>297106542</v>
      </c>
    </row>
    <row r="13" spans="1:27" ht="12.75">
      <c r="A13" s="361" t="s">
        <v>208</v>
      </c>
      <c r="B13" s="136"/>
      <c r="C13" s="275">
        <f>+C14</f>
        <v>18180256</v>
      </c>
      <c r="D13" s="341">
        <f aca="true" t="shared" si="4" ref="D13:AA13">+D14</f>
        <v>0</v>
      </c>
      <c r="E13" s="275">
        <f t="shared" si="4"/>
        <v>33665783</v>
      </c>
      <c r="F13" s="342">
        <f t="shared" si="4"/>
        <v>33665783</v>
      </c>
      <c r="G13" s="342">
        <f t="shared" si="4"/>
        <v>0</v>
      </c>
      <c r="H13" s="275">
        <f t="shared" si="4"/>
        <v>1352100</v>
      </c>
      <c r="I13" s="275">
        <f t="shared" si="4"/>
        <v>12869577</v>
      </c>
      <c r="J13" s="342">
        <f t="shared" si="4"/>
        <v>14221677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14221677</v>
      </c>
      <c r="X13" s="275">
        <f t="shared" si="4"/>
        <v>8416446</v>
      </c>
      <c r="Y13" s="342">
        <f t="shared" si="4"/>
        <v>5805231</v>
      </c>
      <c r="Z13" s="335">
        <f>+IF(X13&lt;&gt;0,+(Y13/X13)*100,0)</f>
        <v>68.97484995448198</v>
      </c>
      <c r="AA13" s="273">
        <f t="shared" si="4"/>
        <v>33665783</v>
      </c>
    </row>
    <row r="14" spans="1:27" ht="12.75">
      <c r="A14" s="291" t="s">
        <v>233</v>
      </c>
      <c r="B14" s="136"/>
      <c r="C14" s="60">
        <v>18180256</v>
      </c>
      <c r="D14" s="340"/>
      <c r="E14" s="60">
        <v>33665783</v>
      </c>
      <c r="F14" s="59">
        <v>33665783</v>
      </c>
      <c r="G14" s="59"/>
      <c r="H14" s="60">
        <v>1352100</v>
      </c>
      <c r="I14" s="60">
        <v>12869577</v>
      </c>
      <c r="J14" s="59">
        <v>14221677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14221677</v>
      </c>
      <c r="X14" s="60">
        <v>8416446</v>
      </c>
      <c r="Y14" s="59">
        <v>5805231</v>
      </c>
      <c r="Z14" s="61">
        <v>68.97</v>
      </c>
      <c r="AA14" s="62">
        <v>33665783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2869266</v>
      </c>
      <c r="D40" s="344">
        <f t="shared" si="9"/>
        <v>0</v>
      </c>
      <c r="E40" s="343">
        <f t="shared" si="9"/>
        <v>12777500</v>
      </c>
      <c r="F40" s="345">
        <f t="shared" si="9"/>
        <v>12777500</v>
      </c>
      <c r="G40" s="345">
        <f t="shared" si="9"/>
        <v>7544</v>
      </c>
      <c r="H40" s="343">
        <f t="shared" si="9"/>
        <v>0</v>
      </c>
      <c r="I40" s="343">
        <f t="shared" si="9"/>
        <v>0</v>
      </c>
      <c r="J40" s="345">
        <f t="shared" si="9"/>
        <v>7544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7544</v>
      </c>
      <c r="X40" s="343">
        <f t="shared" si="9"/>
        <v>3194375</v>
      </c>
      <c r="Y40" s="345">
        <f t="shared" si="9"/>
        <v>-3186831</v>
      </c>
      <c r="Z40" s="336">
        <f>+IF(X40&lt;&gt;0,+(Y40/X40)*100,0)</f>
        <v>-99.76383486597534</v>
      </c>
      <c r="AA40" s="350">
        <f>SUM(AA41:AA49)</f>
        <v>12777500</v>
      </c>
    </row>
    <row r="41" spans="1:27" ht="12.75">
      <c r="A41" s="361" t="s">
        <v>248</v>
      </c>
      <c r="B41" s="142"/>
      <c r="C41" s="362"/>
      <c r="D41" s="363"/>
      <c r="E41" s="362">
        <v>4642000</v>
      </c>
      <c r="F41" s="364">
        <v>4642000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1160500</v>
      </c>
      <c r="Y41" s="364">
        <v>-1160500</v>
      </c>
      <c r="Z41" s="365">
        <v>-100</v>
      </c>
      <c r="AA41" s="366">
        <v>4642000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2457126</v>
      </c>
      <c r="D43" s="369"/>
      <c r="E43" s="305">
        <v>2600000</v>
      </c>
      <c r="F43" s="370">
        <v>2600000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650000</v>
      </c>
      <c r="Y43" s="370">
        <v>-650000</v>
      </c>
      <c r="Z43" s="371">
        <v>-100</v>
      </c>
      <c r="AA43" s="303">
        <v>2600000</v>
      </c>
    </row>
    <row r="44" spans="1:27" ht="12.75">
      <c r="A44" s="361" t="s">
        <v>251</v>
      </c>
      <c r="B44" s="136"/>
      <c r="C44" s="60">
        <v>412140</v>
      </c>
      <c r="D44" s="368"/>
      <c r="E44" s="54">
        <v>1790500</v>
      </c>
      <c r="F44" s="53">
        <v>1790500</v>
      </c>
      <c r="G44" s="53">
        <v>7544</v>
      </c>
      <c r="H44" s="54"/>
      <c r="I44" s="54"/>
      <c r="J44" s="53">
        <v>7544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7544</v>
      </c>
      <c r="X44" s="54">
        <v>447625</v>
      </c>
      <c r="Y44" s="53">
        <v>-440081</v>
      </c>
      <c r="Z44" s="94">
        <v>-98.31</v>
      </c>
      <c r="AA44" s="95">
        <v>1790500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3745000</v>
      </c>
      <c r="F49" s="53">
        <v>3745000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936250</v>
      </c>
      <c r="Y49" s="53">
        <v>-936250</v>
      </c>
      <c r="Z49" s="94">
        <v>-100</v>
      </c>
      <c r="AA49" s="95">
        <v>3745000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1702378</v>
      </c>
      <c r="D57" s="344">
        <f aca="true" t="shared" si="13" ref="D57:AA57">+D58</f>
        <v>0</v>
      </c>
      <c r="E57" s="343">
        <f t="shared" si="13"/>
        <v>1249500</v>
      </c>
      <c r="F57" s="345">
        <f t="shared" si="13"/>
        <v>1249500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312375</v>
      </c>
      <c r="Y57" s="345">
        <f t="shared" si="13"/>
        <v>-312375</v>
      </c>
      <c r="Z57" s="336">
        <f>+IF(X57&lt;&gt;0,+(Y57/X57)*100,0)</f>
        <v>-100</v>
      </c>
      <c r="AA57" s="350">
        <f t="shared" si="13"/>
        <v>1249500</v>
      </c>
    </row>
    <row r="58" spans="1:27" ht="12.75">
      <c r="A58" s="361" t="s">
        <v>217</v>
      </c>
      <c r="B58" s="136"/>
      <c r="C58" s="60">
        <v>1702378</v>
      </c>
      <c r="D58" s="340"/>
      <c r="E58" s="60">
        <v>1249500</v>
      </c>
      <c r="F58" s="59">
        <v>1249500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312375</v>
      </c>
      <c r="Y58" s="59">
        <v>-312375</v>
      </c>
      <c r="Z58" s="61">
        <v>-100</v>
      </c>
      <c r="AA58" s="62">
        <v>1249500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228684931</v>
      </c>
      <c r="D60" s="346">
        <f t="shared" si="14"/>
        <v>0</v>
      </c>
      <c r="E60" s="219">
        <f t="shared" si="14"/>
        <v>345299325</v>
      </c>
      <c r="F60" s="264">
        <f t="shared" si="14"/>
        <v>345299325</v>
      </c>
      <c r="G60" s="264">
        <f t="shared" si="14"/>
        <v>7544</v>
      </c>
      <c r="H60" s="219">
        <f t="shared" si="14"/>
        <v>8621819</v>
      </c>
      <c r="I60" s="219">
        <f t="shared" si="14"/>
        <v>23543548</v>
      </c>
      <c r="J60" s="264">
        <f t="shared" si="14"/>
        <v>32172911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32172911</v>
      </c>
      <c r="X60" s="219">
        <f t="shared" si="14"/>
        <v>86324832</v>
      </c>
      <c r="Y60" s="264">
        <f t="shared" si="14"/>
        <v>-54151921</v>
      </c>
      <c r="Z60" s="337">
        <f>+IF(X60&lt;&gt;0,+(Y60/X60)*100,0)</f>
        <v>-62.730409947394975</v>
      </c>
      <c r="AA60" s="232">
        <f>+AA57+AA54+AA51+AA40+AA37+AA34+AA22+AA5</f>
        <v>345299325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12656083</v>
      </c>
      <c r="D5" s="357">
        <f t="shared" si="0"/>
        <v>0</v>
      </c>
      <c r="E5" s="356">
        <f t="shared" si="0"/>
        <v>5000000</v>
      </c>
      <c r="F5" s="358">
        <f t="shared" si="0"/>
        <v>5000000</v>
      </c>
      <c r="G5" s="358">
        <f t="shared" si="0"/>
        <v>0</v>
      </c>
      <c r="H5" s="356">
        <f t="shared" si="0"/>
        <v>502984</v>
      </c>
      <c r="I5" s="356">
        <f t="shared" si="0"/>
        <v>0</v>
      </c>
      <c r="J5" s="358">
        <f t="shared" si="0"/>
        <v>502984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502984</v>
      </c>
      <c r="X5" s="356">
        <f t="shared" si="0"/>
        <v>1250000</v>
      </c>
      <c r="Y5" s="358">
        <f t="shared" si="0"/>
        <v>-747016</v>
      </c>
      <c r="Z5" s="359">
        <f>+IF(X5&lt;&gt;0,+(Y5/X5)*100,0)</f>
        <v>-59.761280000000006</v>
      </c>
      <c r="AA5" s="360">
        <f>+AA6+AA8+AA11+AA13+AA15</f>
        <v>5000000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12656083</v>
      </c>
      <c r="D11" s="363">
        <f aca="true" t="shared" si="3" ref="D11:AA11">+D12</f>
        <v>0</v>
      </c>
      <c r="E11" s="362">
        <f t="shared" si="3"/>
        <v>5000000</v>
      </c>
      <c r="F11" s="364">
        <f t="shared" si="3"/>
        <v>5000000</v>
      </c>
      <c r="G11" s="364">
        <f t="shared" si="3"/>
        <v>0</v>
      </c>
      <c r="H11" s="362">
        <f t="shared" si="3"/>
        <v>502984</v>
      </c>
      <c r="I11" s="362">
        <f t="shared" si="3"/>
        <v>0</v>
      </c>
      <c r="J11" s="364">
        <f t="shared" si="3"/>
        <v>502984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502984</v>
      </c>
      <c r="X11" s="362">
        <f t="shared" si="3"/>
        <v>1250000</v>
      </c>
      <c r="Y11" s="364">
        <f t="shared" si="3"/>
        <v>-747016</v>
      </c>
      <c r="Z11" s="365">
        <f>+IF(X11&lt;&gt;0,+(Y11/X11)*100,0)</f>
        <v>-59.761280000000006</v>
      </c>
      <c r="AA11" s="366">
        <f t="shared" si="3"/>
        <v>5000000</v>
      </c>
    </row>
    <row r="12" spans="1:27" ht="12.75">
      <c r="A12" s="291" t="s">
        <v>232</v>
      </c>
      <c r="B12" s="136"/>
      <c r="C12" s="60">
        <v>12656083</v>
      </c>
      <c r="D12" s="340"/>
      <c r="E12" s="60">
        <v>5000000</v>
      </c>
      <c r="F12" s="59">
        <v>5000000</v>
      </c>
      <c r="G12" s="59"/>
      <c r="H12" s="60">
        <v>502984</v>
      </c>
      <c r="I12" s="60"/>
      <c r="J12" s="59">
        <v>502984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502984</v>
      </c>
      <c r="X12" s="60">
        <v>1250000</v>
      </c>
      <c r="Y12" s="59">
        <v>-747016</v>
      </c>
      <c r="Z12" s="61">
        <v>-59.76</v>
      </c>
      <c r="AA12" s="62">
        <v>5000000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12656083</v>
      </c>
      <c r="D60" s="346">
        <f t="shared" si="14"/>
        <v>0</v>
      </c>
      <c r="E60" s="219">
        <f t="shared" si="14"/>
        <v>5000000</v>
      </c>
      <c r="F60" s="264">
        <f t="shared" si="14"/>
        <v>5000000</v>
      </c>
      <c r="G60" s="264">
        <f t="shared" si="14"/>
        <v>0</v>
      </c>
      <c r="H60" s="219">
        <f t="shared" si="14"/>
        <v>502984</v>
      </c>
      <c r="I60" s="219">
        <f t="shared" si="14"/>
        <v>0</v>
      </c>
      <c r="J60" s="264">
        <f t="shared" si="14"/>
        <v>502984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502984</v>
      </c>
      <c r="X60" s="219">
        <f t="shared" si="14"/>
        <v>1250000</v>
      </c>
      <c r="Y60" s="264">
        <f t="shared" si="14"/>
        <v>-747016</v>
      </c>
      <c r="Z60" s="337">
        <f>+IF(X60&lt;&gt;0,+(Y60/X60)*100,0)</f>
        <v>-59.761280000000006</v>
      </c>
      <c r="AA60" s="232">
        <f>+AA57+AA54+AA51+AA40+AA37+AA34+AA22+AA5</f>
        <v>5000000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2016-11-07T09:39:37Z</dcterms:created>
  <dcterms:modified xsi:type="dcterms:W3CDTF">2016-11-07T09:39:40Z</dcterms:modified>
  <cp:category/>
  <cp:version/>
  <cp:contentType/>
  <cp:contentStatus/>
</cp:coreProperties>
</file>