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<sst xmlns="http://schemas.openxmlformats.org/spreadsheetml/2006/main" count="857" uniqueCount="303">
  <si>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Sundays River Valley(EC106)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</si>
  <si>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</si>
  <si>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</si>
  <si>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</si>
  <si>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</si>
  <si>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</si>
  <si>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</si>
  <si>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</si>
  <si>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</si>
  <si>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</si>
  <si>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</si>
  <si>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</si>
  <si>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</si>
  <si>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</si>
  <si>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</si>
  <si>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</si>
  <si>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</si>
  <si>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</si>
  <si>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</si>
  <si>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</si>
  <si>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</si>
  <si>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</si>
  <si>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</si>
  <si>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</si>
  <si>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</si>
  <si>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</si>
  <si>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</si>
  <si>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</si>
  <si>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</si>
  <si>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</si>
  <si>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</si>
  <si>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</si>
  <si>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</si>
  <si>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</si>
  <si>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</si>
  <si>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</si>
  <si>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</si>
  <si>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</si>
  <si>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</si>
  <si>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</si>
  <si>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</si>
  <si>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</si>
  <si>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</si>
  <si>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</si>
  <si>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</si>
  <si>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</si>
  <si>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</si>
  <si>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</si>
  <si>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</si>
  <si>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</si>
  <si>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</si>
  <si>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</si>
  <si>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</si>
  <si>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</si>
  <si>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</si>
  <si>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</si>
  <si>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</si>
  <si>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</si>
  <si>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</si>
  <si>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</si>
  <si>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</si>
  <si>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</si>
  <si>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</si>
  <si>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</si>
  <si>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</si>
  <si>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</si>
  <si>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</si>
  <si>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</si>
  <si>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</si>
  <si>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</si>
  <si>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Sundays River Valley(EC106)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</si>
  <si>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</si>
  <si>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</si>
  <si>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</si>
  <si>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</si>
  <si>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</si>
  <si>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</si>
  <si>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</si>
  <si>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</si>
  <si>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</si>
  <si>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</si>
  <si>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</si>
  <si>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</si>
  <si>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</si>
  <si>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</si>
  <si>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</si>
  <si>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</si>
  <si>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</si>
  <si>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</si>
  <si>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</si>
  <si>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</si>
  <si>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</si>
  <si>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</si>
  <si>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</si>
  <si>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</si>
  <si>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</si>
  <si>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</si>
  <si>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</si>
  <si>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</si>
  <si>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</si>
  <si>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Sundays River Valley(EC106)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</si>
  <si>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</si>
  <si>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</si>
  <si>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</si>
  <si>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</si>
  <si>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</si>
  <si>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</si>
  <si>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</si>
  <si>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</si>
  <si>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</si>
  <si>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</si>
  <si>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</si>
  <si>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</si>
  <si>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</si>
  <si>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</si>
  <si>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</si>
  <si>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</si>
  <si>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</si>
  <si>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</si>
  <si>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</si>
  <si>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</si>
  <si>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</si>
  <si>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</si>
  <si>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</si>
  <si>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</si>
  <si>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</si>
  <si>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</si>
  <si>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</si>
  <si>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</si>
  <si>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Sundays River Valley(EC106)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</si>
  <si>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</si>
  <si>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</si>
  <si>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</si>
  <si>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</si>
  <si>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</si>
  <si>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</si>
  <si>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</si>
  <si>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</si>
  <si>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</si>
  <si>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</si>
  <si>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Sundays River Valley(EC106)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</si>
  <si>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</si>
  <si>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</si>
  <si>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</si>
  <si>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</si>
  <si>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</si>
  <si>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</si>
  <si>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</si>
  <si>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</si>
  <si>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</si>
  <si>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</si>
  <si>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</si>
  <si>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</si>
  <si>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</si>
  <si>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</si>
  <si>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</si>
  <si>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</si>
  <si>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</si>
  <si>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</si>
  <si>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</si>
  <si>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</si>
  <si>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</si>
  <si>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</si>
  <si>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</si>
  <si>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</si>
  <si>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</si>
  <si>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</si>
  <si>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</si>
  <si>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</si>
  <si>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</si>
  <si>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</si>
  <si>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</si>
  <si>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</si>
  <si>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</si>
  <si>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Sundays River Valley(EC106)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</si>
  <si>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</si>
  <si>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</si>
  <si>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</si>
  <si>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</si>
  <si>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</si>
  <si>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</si>
  <si>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</si>
  <si>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</si>
  <si>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</si>
  <si>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</si>
  <si>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</si>
  <si>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</si>
  <si>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</si>
  <si>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</si>
  <si>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</si>
  <si>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</si>
  <si>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</si>
  <si>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</si>
  <si>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</si>
  <si>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</si>
  <si>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</si>
  <si>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</si>
  <si>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</si>
  <si>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</si>
  <si>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</si>
  <si>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</si>
  <si>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</si>
  <si>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Sundays River Valley(EC106)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</si>
  <si>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</si>
  <si>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</si>
  <si>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</si>
  <si>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</si>
  <si>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</si>
  <si>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</si>
  <si>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</si>
  <si>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</si>
  <si>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</si>
  <si>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</si>
  <si>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</si>
  <si>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</si>
  <si>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</si>
  <si>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</si>
  <si>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</si>
  <si>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</si>
  <si>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</si>
  <si>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</si>
  <si>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</si>
  <si>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</si>
  <si>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</si>
  <si>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</si>
  <si>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</si>
  <si>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</si>
  <si>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Sundays River Valley(EC106)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</si>
  <si>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</si>
  <si>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</si>
  <si>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</si>
  <si>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</si>
  <si>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</si>
  <si>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</si>
  <si>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</si>
  <si>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</si>
  <si>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</si>
  <si>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</si>
  <si>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</si>
  <si>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</si>
  <si>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</si>
  <si>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</si>
  <si>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</si>
  <si>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</si>
  <si>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</si>
  <si>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</si>
  <si>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</si>
  <si>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</si>
  <si>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</si>
  <si>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</si>
  <si>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</si>
  <si>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</si>
  <si>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</si>
  <si>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</si>
  <si>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</si>
  <si>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</si>
  <si>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</si>
  <si>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</si>
  <si>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</si>
  <si>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</si>
  <si>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</si>
  <si>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</si>
  <si>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</si>
  <si>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Sundays River Valley(EC106)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</si>
  <si>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</si>
  <si>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</si>
  <si>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Sundays River Valley(EC106)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</si>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</sst>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39261543</v>
      </c>
      <c r="C5" s="19">
        <v>0</v>
      </c>
      <c r="D5" s="59">
        <v>38200792</v>
      </c>
      <c r="E5" s="60">
        <v>38200792</v>
      </c>
      <c r="F5" s="60">
        <v>22278165</v>
      </c>
      <c r="G5" s="60">
        <v>1814322</v>
      </c>
      <c r="H5" s="60">
        <v>1878362</v>
      </c>
      <c r="I5" s="60">
        <v>25970849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25970849</v>
      </c>
      <c r="W5" s="60"/>
      <c r="X5" s="60">
        <v>25970849</v>
      </c>
      <c r="Y5" s="61">
        <v>0</v>
      </c>
      <c r="Z5" s="62">
        <v>38200792</v>
      </c>
    </row>
    <row r="6" spans="1:26" ht="12.75">
      <c r="A6" s="58" t="s">
        <v>32</v>
      </c>
      <c r="B6" s="19">
        <v>39002849</v>
      </c>
      <c r="C6" s="19">
        <v>0</v>
      </c>
      <c r="D6" s="59">
        <v>43803729</v>
      </c>
      <c r="E6" s="60">
        <v>43803729</v>
      </c>
      <c r="F6" s="60">
        <v>3556119</v>
      </c>
      <c r="G6" s="60">
        <v>3800517</v>
      </c>
      <c r="H6" s="60">
        <v>3876851</v>
      </c>
      <c r="I6" s="60">
        <v>11233487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11233487</v>
      </c>
      <c r="W6" s="60"/>
      <c r="X6" s="60">
        <v>11233487</v>
      </c>
      <c r="Y6" s="61">
        <v>0</v>
      </c>
      <c r="Z6" s="62">
        <v>43803729</v>
      </c>
    </row>
    <row r="7" spans="1:26" ht="12.75">
      <c r="A7" s="58" t="s">
        <v>33</v>
      </c>
      <c r="B7" s="19">
        <v>1381630</v>
      </c>
      <c r="C7" s="19">
        <v>0</v>
      </c>
      <c r="D7" s="59">
        <v>1533468</v>
      </c>
      <c r="E7" s="60">
        <v>1533468</v>
      </c>
      <c r="F7" s="60">
        <v>102012</v>
      </c>
      <c r="G7" s="60">
        <v>176661</v>
      </c>
      <c r="H7" s="60">
        <v>157758</v>
      </c>
      <c r="I7" s="60">
        <v>436431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436431</v>
      </c>
      <c r="W7" s="60"/>
      <c r="X7" s="60">
        <v>436431</v>
      </c>
      <c r="Y7" s="61">
        <v>0</v>
      </c>
      <c r="Z7" s="62">
        <v>1533468</v>
      </c>
    </row>
    <row r="8" spans="1:26" ht="12.75">
      <c r="A8" s="58" t="s">
        <v>34</v>
      </c>
      <c r="B8" s="19">
        <v>62743437</v>
      </c>
      <c r="C8" s="19">
        <v>0</v>
      </c>
      <c r="D8" s="59">
        <v>67055270</v>
      </c>
      <c r="E8" s="60">
        <v>67055270</v>
      </c>
      <c r="F8" s="60">
        <v>25434845</v>
      </c>
      <c r="G8" s="60">
        <v>665560</v>
      </c>
      <c r="H8" s="60">
        <v>467375</v>
      </c>
      <c r="I8" s="60">
        <v>26567780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26567780</v>
      </c>
      <c r="W8" s="60"/>
      <c r="X8" s="60">
        <v>26567780</v>
      </c>
      <c r="Y8" s="61">
        <v>0</v>
      </c>
      <c r="Z8" s="62">
        <v>67055270</v>
      </c>
    </row>
    <row r="9" spans="1:26" ht="12.75">
      <c r="A9" s="58" t="s">
        <v>35</v>
      </c>
      <c r="B9" s="19">
        <v>11490257</v>
      </c>
      <c r="C9" s="19">
        <v>0</v>
      </c>
      <c r="D9" s="59">
        <v>20154697</v>
      </c>
      <c r="E9" s="60">
        <v>20154697</v>
      </c>
      <c r="F9" s="60">
        <v>1836820</v>
      </c>
      <c r="G9" s="60">
        <v>1738560</v>
      </c>
      <c r="H9" s="60">
        <v>1779573</v>
      </c>
      <c r="I9" s="60">
        <v>5354953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5354953</v>
      </c>
      <c r="W9" s="60"/>
      <c r="X9" s="60">
        <v>5354953</v>
      </c>
      <c r="Y9" s="61">
        <v>0</v>
      </c>
      <c r="Z9" s="62">
        <v>20154697</v>
      </c>
    </row>
    <row r="10" spans="1:26" ht="22.5">
      <c r="A10" s="63" t="s">
        <v>278</v>
      </c>
      <c r="B10" s="64">
        <f>SUM(B5:B9)</f>
        <v>153879716</v>
      </c>
      <c r="C10" s="64">
        <f>SUM(C5:C9)</f>
        <v>0</v>
      </c>
      <c r="D10" s="65">
        <f aca="true" t="shared" si="0" ref="D10:Z10">SUM(D5:D9)</f>
        <v>170747956</v>
      </c>
      <c r="E10" s="66">
        <f t="shared" si="0"/>
        <v>170747956</v>
      </c>
      <c r="F10" s="66">
        <f t="shared" si="0"/>
        <v>53207961</v>
      </c>
      <c r="G10" s="66">
        <f t="shared" si="0"/>
        <v>8195620</v>
      </c>
      <c r="H10" s="66">
        <f t="shared" si="0"/>
        <v>8159919</v>
      </c>
      <c r="I10" s="66">
        <f t="shared" si="0"/>
        <v>69563500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69563500</v>
      </c>
      <c r="W10" s="66">
        <f t="shared" si="0"/>
        <v>0</v>
      </c>
      <c r="X10" s="66">
        <f t="shared" si="0"/>
        <v>69563500</v>
      </c>
      <c r="Y10" s="67">
        <f>+IF(W10&lt;&gt;0,(X10/W10)*100,0)</f>
        <v>0</v>
      </c>
      <c r="Z10" s="68">
        <f t="shared" si="0"/>
        <v>170747956</v>
      </c>
    </row>
    <row r="11" spans="1:26" ht="12.75">
      <c r="A11" s="58" t="s">
        <v>37</v>
      </c>
      <c r="B11" s="19">
        <v>47555559</v>
      </c>
      <c r="C11" s="19">
        <v>0</v>
      </c>
      <c r="D11" s="59">
        <v>53417883</v>
      </c>
      <c r="E11" s="60">
        <v>53417883</v>
      </c>
      <c r="F11" s="60">
        <v>4010951</v>
      </c>
      <c r="G11" s="60">
        <v>4144529</v>
      </c>
      <c r="H11" s="60">
        <v>4164992</v>
      </c>
      <c r="I11" s="60">
        <v>12320472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12320472</v>
      </c>
      <c r="W11" s="60"/>
      <c r="X11" s="60">
        <v>12320472</v>
      </c>
      <c r="Y11" s="61">
        <v>0</v>
      </c>
      <c r="Z11" s="62">
        <v>53417883</v>
      </c>
    </row>
    <row r="12" spans="1:26" ht="12.75">
      <c r="A12" s="58" t="s">
        <v>38</v>
      </c>
      <c r="B12" s="19">
        <v>6110264</v>
      </c>
      <c r="C12" s="19">
        <v>0</v>
      </c>
      <c r="D12" s="59">
        <v>6310266</v>
      </c>
      <c r="E12" s="60">
        <v>6310266</v>
      </c>
      <c r="F12" s="60">
        <v>496330</v>
      </c>
      <c r="G12" s="60">
        <v>571014</v>
      </c>
      <c r="H12" s="60">
        <v>503289</v>
      </c>
      <c r="I12" s="60">
        <v>1570633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1570633</v>
      </c>
      <c r="W12" s="60"/>
      <c r="X12" s="60">
        <v>1570633</v>
      </c>
      <c r="Y12" s="61">
        <v>0</v>
      </c>
      <c r="Z12" s="62">
        <v>6310266</v>
      </c>
    </row>
    <row r="13" spans="1:26" ht="12.75">
      <c r="A13" s="58" t="s">
        <v>279</v>
      </c>
      <c r="B13" s="19">
        <v>26238635</v>
      </c>
      <c r="C13" s="19">
        <v>0</v>
      </c>
      <c r="D13" s="59">
        <v>35000000</v>
      </c>
      <c r="E13" s="60">
        <v>35000000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35000000</v>
      </c>
    </row>
    <row r="14" spans="1:26" ht="12.75">
      <c r="A14" s="58" t="s">
        <v>40</v>
      </c>
      <c r="B14" s="19">
        <v>1726903</v>
      </c>
      <c r="C14" s="19">
        <v>0</v>
      </c>
      <c r="D14" s="59">
        <v>2643958</v>
      </c>
      <c r="E14" s="60">
        <v>2643958</v>
      </c>
      <c r="F14" s="60">
        <v>-31875</v>
      </c>
      <c r="G14" s="60">
        <v>59787</v>
      </c>
      <c r="H14" s="60">
        <v>24209</v>
      </c>
      <c r="I14" s="60">
        <v>52121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52121</v>
      </c>
      <c r="W14" s="60"/>
      <c r="X14" s="60">
        <v>52121</v>
      </c>
      <c r="Y14" s="61">
        <v>0</v>
      </c>
      <c r="Z14" s="62">
        <v>2643958</v>
      </c>
    </row>
    <row r="15" spans="1:26" ht="12.75">
      <c r="A15" s="58" t="s">
        <v>41</v>
      </c>
      <c r="B15" s="19">
        <v>24402395</v>
      </c>
      <c r="C15" s="19">
        <v>0</v>
      </c>
      <c r="D15" s="59">
        <v>26799001</v>
      </c>
      <c r="E15" s="60">
        <v>26799001</v>
      </c>
      <c r="F15" s="60">
        <v>694484</v>
      </c>
      <c r="G15" s="60">
        <v>4541656</v>
      </c>
      <c r="H15" s="60">
        <v>2273217</v>
      </c>
      <c r="I15" s="60">
        <v>7509357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7509357</v>
      </c>
      <c r="W15" s="60"/>
      <c r="X15" s="60">
        <v>7509357</v>
      </c>
      <c r="Y15" s="61">
        <v>0</v>
      </c>
      <c r="Z15" s="62">
        <v>26799001</v>
      </c>
    </row>
    <row r="16" spans="1:26" ht="12.75">
      <c r="A16" s="69" t="s">
        <v>42</v>
      </c>
      <c r="B16" s="19">
        <v>0</v>
      </c>
      <c r="C16" s="19">
        <v>0</v>
      </c>
      <c r="D16" s="59">
        <v>17969520</v>
      </c>
      <c r="E16" s="60">
        <v>17969520</v>
      </c>
      <c r="F16" s="60">
        <v>8449422</v>
      </c>
      <c r="G16" s="60">
        <v>844915</v>
      </c>
      <c r="H16" s="60">
        <v>1798655</v>
      </c>
      <c r="I16" s="60">
        <v>11092992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11092992</v>
      </c>
      <c r="W16" s="60"/>
      <c r="X16" s="60">
        <v>11092992</v>
      </c>
      <c r="Y16" s="61">
        <v>0</v>
      </c>
      <c r="Z16" s="62">
        <v>17969520</v>
      </c>
    </row>
    <row r="17" spans="1:26" ht="12.75">
      <c r="A17" s="58" t="s">
        <v>43</v>
      </c>
      <c r="B17" s="19">
        <v>57762782</v>
      </c>
      <c r="C17" s="19">
        <v>0</v>
      </c>
      <c r="D17" s="59">
        <v>74962540</v>
      </c>
      <c r="E17" s="60">
        <v>74962540</v>
      </c>
      <c r="F17" s="60">
        <v>1747565</v>
      </c>
      <c r="G17" s="60">
        <v>4180692</v>
      </c>
      <c r="H17" s="60">
        <v>2234662</v>
      </c>
      <c r="I17" s="60">
        <v>8162919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8162919</v>
      </c>
      <c r="W17" s="60"/>
      <c r="X17" s="60">
        <v>8162919</v>
      </c>
      <c r="Y17" s="61">
        <v>0</v>
      </c>
      <c r="Z17" s="62">
        <v>74962540</v>
      </c>
    </row>
    <row r="18" spans="1:26" ht="12.75">
      <c r="A18" s="70" t="s">
        <v>44</v>
      </c>
      <c r="B18" s="71">
        <f>SUM(B11:B17)</f>
        <v>163796538</v>
      </c>
      <c r="C18" s="71">
        <f>SUM(C11:C17)</f>
        <v>0</v>
      </c>
      <c r="D18" s="72">
        <f aca="true" t="shared" si="1" ref="D18:Z18">SUM(D11:D17)</f>
        <v>217103168</v>
      </c>
      <c r="E18" s="73">
        <f t="shared" si="1"/>
        <v>217103168</v>
      </c>
      <c r="F18" s="73">
        <f t="shared" si="1"/>
        <v>15366877</v>
      </c>
      <c r="G18" s="73">
        <f t="shared" si="1"/>
        <v>14342593</v>
      </c>
      <c r="H18" s="73">
        <f t="shared" si="1"/>
        <v>10999024</v>
      </c>
      <c r="I18" s="73">
        <f t="shared" si="1"/>
        <v>40708494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40708494</v>
      </c>
      <c r="W18" s="73">
        <f t="shared" si="1"/>
        <v>0</v>
      </c>
      <c r="X18" s="73">
        <f t="shared" si="1"/>
        <v>40708494</v>
      </c>
      <c r="Y18" s="67">
        <f>+IF(W18&lt;&gt;0,(X18/W18)*100,0)</f>
        <v>0</v>
      </c>
      <c r="Z18" s="74">
        <f t="shared" si="1"/>
        <v>217103168</v>
      </c>
    </row>
    <row r="19" spans="1:26" ht="12.75">
      <c r="A19" s="70" t="s">
        <v>45</v>
      </c>
      <c r="B19" s="75">
        <f>+B10-B18</f>
        <v>-9916822</v>
      </c>
      <c r="C19" s="75">
        <f>+C10-C18</f>
        <v>0</v>
      </c>
      <c r="D19" s="76">
        <f aca="true" t="shared" si="2" ref="D19:Z19">+D10-D18</f>
        <v>-46355212</v>
      </c>
      <c r="E19" s="77">
        <f t="shared" si="2"/>
        <v>-46355212</v>
      </c>
      <c r="F19" s="77">
        <f t="shared" si="2"/>
        <v>37841084</v>
      </c>
      <c r="G19" s="77">
        <f t="shared" si="2"/>
        <v>-6146973</v>
      </c>
      <c r="H19" s="77">
        <f t="shared" si="2"/>
        <v>-2839105</v>
      </c>
      <c r="I19" s="77">
        <f t="shared" si="2"/>
        <v>28855006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28855006</v>
      </c>
      <c r="W19" s="77">
        <f>IF(E10=E18,0,W10-W18)</f>
        <v>0</v>
      </c>
      <c r="X19" s="77">
        <f t="shared" si="2"/>
        <v>28855006</v>
      </c>
      <c r="Y19" s="78">
        <f>+IF(W19&lt;&gt;0,(X19/W19)*100,0)</f>
        <v>0</v>
      </c>
      <c r="Z19" s="79">
        <f t="shared" si="2"/>
        <v>-46355212</v>
      </c>
    </row>
    <row r="20" spans="1:26" ht="12.75">
      <c r="A20" s="58" t="s">
        <v>46</v>
      </c>
      <c r="B20" s="19">
        <v>32293770</v>
      </c>
      <c r="C20" s="19">
        <v>0</v>
      </c>
      <c r="D20" s="59">
        <v>33446000</v>
      </c>
      <c r="E20" s="60">
        <v>33446000</v>
      </c>
      <c r="F20" s="60">
        <v>5800085</v>
      </c>
      <c r="G20" s="60">
        <v>1552390</v>
      </c>
      <c r="H20" s="60">
        <v>821524</v>
      </c>
      <c r="I20" s="60">
        <v>8173999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8173999</v>
      </c>
      <c r="W20" s="60"/>
      <c r="X20" s="60">
        <v>8173999</v>
      </c>
      <c r="Y20" s="61">
        <v>0</v>
      </c>
      <c r="Z20" s="62">
        <v>33446000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22376948</v>
      </c>
      <c r="C22" s="86">
        <f>SUM(C19:C21)</f>
        <v>0</v>
      </c>
      <c r="D22" s="87">
        <f aca="true" t="shared" si="3" ref="D22:Z22">SUM(D19:D21)</f>
        <v>-12909212</v>
      </c>
      <c r="E22" s="88">
        <f t="shared" si="3"/>
        <v>-12909212</v>
      </c>
      <c r="F22" s="88">
        <f t="shared" si="3"/>
        <v>43641169</v>
      </c>
      <c r="G22" s="88">
        <f t="shared" si="3"/>
        <v>-4594583</v>
      </c>
      <c r="H22" s="88">
        <f t="shared" si="3"/>
        <v>-2017581</v>
      </c>
      <c r="I22" s="88">
        <f t="shared" si="3"/>
        <v>37029005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37029005</v>
      </c>
      <c r="W22" s="88">
        <f t="shared" si="3"/>
        <v>0</v>
      </c>
      <c r="X22" s="88">
        <f t="shared" si="3"/>
        <v>37029005</v>
      </c>
      <c r="Y22" s="89">
        <f>+IF(W22&lt;&gt;0,(X22/W22)*100,0)</f>
        <v>0</v>
      </c>
      <c r="Z22" s="90">
        <f t="shared" si="3"/>
        <v>-12909212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22376948</v>
      </c>
      <c r="C24" s="75">
        <f>SUM(C22:C23)</f>
        <v>0</v>
      </c>
      <c r="D24" s="76">
        <f aca="true" t="shared" si="4" ref="D24:Z24">SUM(D22:D23)</f>
        <v>-12909212</v>
      </c>
      <c r="E24" s="77">
        <f t="shared" si="4"/>
        <v>-12909212</v>
      </c>
      <c r="F24" s="77">
        <f t="shared" si="4"/>
        <v>43641169</v>
      </c>
      <c r="G24" s="77">
        <f t="shared" si="4"/>
        <v>-4594583</v>
      </c>
      <c r="H24" s="77">
        <f t="shared" si="4"/>
        <v>-2017581</v>
      </c>
      <c r="I24" s="77">
        <f t="shared" si="4"/>
        <v>37029005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37029005</v>
      </c>
      <c r="W24" s="77">
        <f t="shared" si="4"/>
        <v>0</v>
      </c>
      <c r="X24" s="77">
        <f t="shared" si="4"/>
        <v>37029005</v>
      </c>
      <c r="Y24" s="78">
        <f>+IF(W24&lt;&gt;0,(X24/W24)*100,0)</f>
        <v>0</v>
      </c>
      <c r="Z24" s="79">
        <f t="shared" si="4"/>
        <v>-12909212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32907884</v>
      </c>
      <c r="C27" s="22">
        <v>0</v>
      </c>
      <c r="D27" s="99">
        <v>52797000</v>
      </c>
      <c r="E27" s="100">
        <v>52797000</v>
      </c>
      <c r="F27" s="100">
        <v>657576</v>
      </c>
      <c r="G27" s="100">
        <v>1792579</v>
      </c>
      <c r="H27" s="100">
        <v>126469</v>
      </c>
      <c r="I27" s="100">
        <v>2576624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2576624</v>
      </c>
      <c r="W27" s="100">
        <v>13199250</v>
      </c>
      <c r="X27" s="100">
        <v>-10622626</v>
      </c>
      <c r="Y27" s="101">
        <v>-80.48</v>
      </c>
      <c r="Z27" s="102">
        <v>52797000</v>
      </c>
    </row>
    <row r="28" spans="1:26" ht="12.75">
      <c r="A28" s="103" t="s">
        <v>46</v>
      </c>
      <c r="B28" s="19">
        <v>30334420</v>
      </c>
      <c r="C28" s="19">
        <v>0</v>
      </c>
      <c r="D28" s="59">
        <v>33160000</v>
      </c>
      <c r="E28" s="60">
        <v>33160000</v>
      </c>
      <c r="F28" s="60">
        <v>336876</v>
      </c>
      <c r="G28" s="60">
        <v>1285545</v>
      </c>
      <c r="H28" s="60">
        <v>93419</v>
      </c>
      <c r="I28" s="60">
        <v>1715840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1715840</v>
      </c>
      <c r="W28" s="60">
        <v>8290000</v>
      </c>
      <c r="X28" s="60">
        <v>-6574160</v>
      </c>
      <c r="Y28" s="61">
        <v>-79.3</v>
      </c>
      <c r="Z28" s="62">
        <v>33160000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2573464</v>
      </c>
      <c r="C31" s="19">
        <v>0</v>
      </c>
      <c r="D31" s="59">
        <v>19637000</v>
      </c>
      <c r="E31" s="60">
        <v>19637000</v>
      </c>
      <c r="F31" s="60">
        <v>320700</v>
      </c>
      <c r="G31" s="60">
        <v>507034</v>
      </c>
      <c r="H31" s="60">
        <v>33050</v>
      </c>
      <c r="I31" s="60">
        <v>860784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860784</v>
      </c>
      <c r="W31" s="60">
        <v>4909250</v>
      </c>
      <c r="X31" s="60">
        <v>-4048466</v>
      </c>
      <c r="Y31" s="61">
        <v>-82.47</v>
      </c>
      <c r="Z31" s="62">
        <v>19637000</v>
      </c>
    </row>
    <row r="32" spans="1:26" ht="12.75">
      <c r="A32" s="70" t="s">
        <v>54</v>
      </c>
      <c r="B32" s="22">
        <f>SUM(B28:B31)</f>
        <v>32907884</v>
      </c>
      <c r="C32" s="22">
        <f>SUM(C28:C31)</f>
        <v>0</v>
      </c>
      <c r="D32" s="99">
        <f aca="true" t="shared" si="5" ref="D32:Z32">SUM(D28:D31)</f>
        <v>52797000</v>
      </c>
      <c r="E32" s="100">
        <f t="shared" si="5"/>
        <v>52797000</v>
      </c>
      <c r="F32" s="100">
        <f t="shared" si="5"/>
        <v>657576</v>
      </c>
      <c r="G32" s="100">
        <f t="shared" si="5"/>
        <v>1792579</v>
      </c>
      <c r="H32" s="100">
        <f t="shared" si="5"/>
        <v>126469</v>
      </c>
      <c r="I32" s="100">
        <f t="shared" si="5"/>
        <v>2576624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2576624</v>
      </c>
      <c r="W32" s="100">
        <f t="shared" si="5"/>
        <v>13199250</v>
      </c>
      <c r="X32" s="100">
        <f t="shared" si="5"/>
        <v>-10622626</v>
      </c>
      <c r="Y32" s="101">
        <f>+IF(W32&lt;&gt;0,(X32/W32)*100,0)</f>
        <v>-80.47901206507946</v>
      </c>
      <c r="Z32" s="102">
        <f t="shared" si="5"/>
        <v>52797000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51746281</v>
      </c>
      <c r="C35" s="19">
        <v>0</v>
      </c>
      <c r="D35" s="59">
        <v>34447985</v>
      </c>
      <c r="E35" s="60">
        <v>34447985</v>
      </c>
      <c r="F35" s="60">
        <v>99472671</v>
      </c>
      <c r="G35" s="60">
        <v>94771194</v>
      </c>
      <c r="H35" s="60">
        <v>93297518</v>
      </c>
      <c r="I35" s="60">
        <v>93297518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93297518</v>
      </c>
      <c r="W35" s="60">
        <v>8611996</v>
      </c>
      <c r="X35" s="60">
        <v>84685522</v>
      </c>
      <c r="Y35" s="61">
        <v>983.34</v>
      </c>
      <c r="Z35" s="62">
        <v>34447985</v>
      </c>
    </row>
    <row r="36" spans="1:26" ht="12.75">
      <c r="A36" s="58" t="s">
        <v>57</v>
      </c>
      <c r="B36" s="19">
        <v>503717306</v>
      </c>
      <c r="C36" s="19">
        <v>0</v>
      </c>
      <c r="D36" s="59">
        <v>534210318</v>
      </c>
      <c r="E36" s="60">
        <v>534210318</v>
      </c>
      <c r="F36" s="60">
        <v>504374426</v>
      </c>
      <c r="G36" s="60">
        <v>506167004</v>
      </c>
      <c r="H36" s="60">
        <v>506346318</v>
      </c>
      <c r="I36" s="60">
        <v>506346318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506346318</v>
      </c>
      <c r="W36" s="60">
        <v>133552580</v>
      </c>
      <c r="X36" s="60">
        <v>372793738</v>
      </c>
      <c r="Y36" s="61">
        <v>279.14</v>
      </c>
      <c r="Z36" s="62">
        <v>534210318</v>
      </c>
    </row>
    <row r="37" spans="1:26" ht="12.75">
      <c r="A37" s="58" t="s">
        <v>58</v>
      </c>
      <c r="B37" s="19">
        <v>45195162</v>
      </c>
      <c r="C37" s="19">
        <v>0</v>
      </c>
      <c r="D37" s="59">
        <v>23322683</v>
      </c>
      <c r="E37" s="60">
        <v>23322683</v>
      </c>
      <c r="F37" s="60">
        <v>54495435</v>
      </c>
      <c r="G37" s="60">
        <v>63964478</v>
      </c>
      <c r="H37" s="60">
        <v>66147332</v>
      </c>
      <c r="I37" s="60">
        <v>66147332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66147332</v>
      </c>
      <c r="W37" s="60">
        <v>5830671</v>
      </c>
      <c r="X37" s="60">
        <v>60316661</v>
      </c>
      <c r="Y37" s="61">
        <v>1034.47</v>
      </c>
      <c r="Z37" s="62">
        <v>23322683</v>
      </c>
    </row>
    <row r="38" spans="1:26" ht="12.75">
      <c r="A38" s="58" t="s">
        <v>59</v>
      </c>
      <c r="B38" s="19">
        <v>15689995</v>
      </c>
      <c r="C38" s="19">
        <v>0</v>
      </c>
      <c r="D38" s="59">
        <v>38420374</v>
      </c>
      <c r="E38" s="60">
        <v>38420374</v>
      </c>
      <c r="F38" s="60">
        <v>20089233</v>
      </c>
      <c r="G38" s="60">
        <v>20064735</v>
      </c>
      <c r="H38" s="60">
        <v>8004191</v>
      </c>
      <c r="I38" s="60">
        <v>8004191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8004191</v>
      </c>
      <c r="W38" s="60">
        <v>9605094</v>
      </c>
      <c r="X38" s="60">
        <v>-1600903</v>
      </c>
      <c r="Y38" s="61">
        <v>-16.67</v>
      </c>
      <c r="Z38" s="62">
        <v>38420374</v>
      </c>
    </row>
    <row r="39" spans="1:26" ht="12.75">
      <c r="A39" s="58" t="s">
        <v>60</v>
      </c>
      <c r="B39" s="19">
        <v>494578430</v>
      </c>
      <c r="C39" s="19">
        <v>0</v>
      </c>
      <c r="D39" s="59">
        <v>506915246</v>
      </c>
      <c r="E39" s="60">
        <v>506915246</v>
      </c>
      <c r="F39" s="60">
        <v>529262429</v>
      </c>
      <c r="G39" s="60">
        <v>516908985</v>
      </c>
      <c r="H39" s="60">
        <v>525492313</v>
      </c>
      <c r="I39" s="60">
        <v>525492313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525492313</v>
      </c>
      <c r="W39" s="60">
        <v>126728812</v>
      </c>
      <c r="X39" s="60">
        <v>398763501</v>
      </c>
      <c r="Y39" s="61">
        <v>314.66</v>
      </c>
      <c r="Z39" s="62">
        <v>506915246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23770479</v>
      </c>
      <c r="C42" s="19">
        <v>0</v>
      </c>
      <c r="D42" s="59">
        <v>17393256</v>
      </c>
      <c r="E42" s="60">
        <v>17393256</v>
      </c>
      <c r="F42" s="60">
        <v>1010153</v>
      </c>
      <c r="G42" s="60">
        <v>4112004</v>
      </c>
      <c r="H42" s="60">
        <v>-734872</v>
      </c>
      <c r="I42" s="60">
        <v>4387285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4387285</v>
      </c>
      <c r="W42" s="60">
        <v>4348314</v>
      </c>
      <c r="X42" s="60">
        <v>38971</v>
      </c>
      <c r="Y42" s="61">
        <v>0.9</v>
      </c>
      <c r="Z42" s="62">
        <v>17393256</v>
      </c>
    </row>
    <row r="43" spans="1:26" ht="12.75">
      <c r="A43" s="58" t="s">
        <v>63</v>
      </c>
      <c r="B43" s="19">
        <v>-33091980</v>
      </c>
      <c r="C43" s="19">
        <v>0</v>
      </c>
      <c r="D43" s="59">
        <v>-47772996</v>
      </c>
      <c r="E43" s="60">
        <v>-47772996</v>
      </c>
      <c r="F43" s="60">
        <v>-764818</v>
      </c>
      <c r="G43" s="60">
        <v>-1465521</v>
      </c>
      <c r="H43" s="60">
        <v>-725394</v>
      </c>
      <c r="I43" s="60">
        <v>-2955733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-2955733</v>
      </c>
      <c r="W43" s="60">
        <v>-11943249</v>
      </c>
      <c r="X43" s="60">
        <v>8987516</v>
      </c>
      <c r="Y43" s="61">
        <v>-75.25</v>
      </c>
      <c r="Z43" s="62">
        <v>-47772996</v>
      </c>
    </row>
    <row r="44" spans="1:26" ht="12.75">
      <c r="A44" s="58" t="s">
        <v>64</v>
      </c>
      <c r="B44" s="19">
        <v>-3171460</v>
      </c>
      <c r="C44" s="19">
        <v>0</v>
      </c>
      <c r="D44" s="59">
        <v>0</v>
      </c>
      <c r="E44" s="60">
        <v>0</v>
      </c>
      <c r="F44" s="60">
        <v>-224089</v>
      </c>
      <c r="G44" s="60">
        <v>-219970</v>
      </c>
      <c r="H44" s="60">
        <v>-151156</v>
      </c>
      <c r="I44" s="60">
        <v>-595215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-595215</v>
      </c>
      <c r="W44" s="60"/>
      <c r="X44" s="60">
        <v>-595215</v>
      </c>
      <c r="Y44" s="61">
        <v>0</v>
      </c>
      <c r="Z44" s="62">
        <v>0</v>
      </c>
    </row>
    <row r="45" spans="1:26" ht="12.75">
      <c r="A45" s="70" t="s">
        <v>65</v>
      </c>
      <c r="B45" s="22">
        <v>7870183</v>
      </c>
      <c r="C45" s="22">
        <v>0</v>
      </c>
      <c r="D45" s="99">
        <v>1000000</v>
      </c>
      <c r="E45" s="100">
        <v>1000000</v>
      </c>
      <c r="F45" s="100">
        <v>382910</v>
      </c>
      <c r="G45" s="100">
        <v>2809423</v>
      </c>
      <c r="H45" s="100">
        <v>1198001</v>
      </c>
      <c r="I45" s="100">
        <v>1198001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1198001</v>
      </c>
      <c r="W45" s="100">
        <v>23784805</v>
      </c>
      <c r="X45" s="100">
        <v>-22586804</v>
      </c>
      <c r="Y45" s="101">
        <v>-94.96</v>
      </c>
      <c r="Z45" s="102">
        <v>1000000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10005516</v>
      </c>
      <c r="E49" s="54">
        <v>1489975</v>
      </c>
      <c r="F49" s="54">
        <v>0</v>
      </c>
      <c r="G49" s="54">
        <v>0</v>
      </c>
      <c r="H49" s="54">
        <v>0</v>
      </c>
      <c r="I49" s="54">
        <v>1846129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3119469</v>
      </c>
      <c r="W49" s="54">
        <v>2447761</v>
      </c>
      <c r="X49" s="54">
        <v>-1251295</v>
      </c>
      <c r="Y49" s="54">
        <v>182632367</v>
      </c>
      <c r="Z49" s="130">
        <v>200289922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997018</v>
      </c>
      <c r="C51" s="52">
        <v>0</v>
      </c>
      <c r="D51" s="129">
        <v>453159</v>
      </c>
      <c r="E51" s="54">
        <v>650347</v>
      </c>
      <c r="F51" s="54">
        <v>0</v>
      </c>
      <c r="G51" s="54">
        <v>0</v>
      </c>
      <c r="H51" s="54">
        <v>0</v>
      </c>
      <c r="I51" s="54">
        <v>335216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1530</v>
      </c>
      <c r="W51" s="54">
        <v>960941</v>
      </c>
      <c r="X51" s="54">
        <v>5697506</v>
      </c>
      <c r="Y51" s="54">
        <v>0</v>
      </c>
      <c r="Z51" s="130">
        <v>9095717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78.41319970900688</v>
      </c>
      <c r="C58" s="5">
        <f>IF(C67=0,0,+(C76/C67)*100)</f>
        <v>0</v>
      </c>
      <c r="D58" s="6">
        <f aca="true" t="shared" si="6" ref="D58:Z58">IF(D67=0,0,+(D76/D67)*100)</f>
        <v>36.002515317566086</v>
      </c>
      <c r="E58" s="7">
        <f t="shared" si="6"/>
        <v>36.002515317566086</v>
      </c>
      <c r="F58" s="7">
        <f t="shared" si="6"/>
        <v>6.7912879431055355</v>
      </c>
      <c r="G58" s="7">
        <f t="shared" si="6"/>
        <v>48.086781459830796</v>
      </c>
      <c r="H58" s="7">
        <f t="shared" si="6"/>
        <v>43.18619702605678</v>
      </c>
      <c r="I58" s="7">
        <f t="shared" si="6"/>
        <v>19.532407532022834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19.532407532022834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36.002515317566086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38.54571392132394</v>
      </c>
      <c r="E59" s="10">
        <f t="shared" si="7"/>
        <v>38.54571392132394</v>
      </c>
      <c r="F59" s="10">
        <f t="shared" si="7"/>
        <v>5.975967948886275</v>
      </c>
      <c r="G59" s="10">
        <f t="shared" si="7"/>
        <v>9.62833499235527</v>
      </c>
      <c r="H59" s="10">
        <f t="shared" si="7"/>
        <v>49.71975582981342</v>
      </c>
      <c r="I59" s="10">
        <f t="shared" si="7"/>
        <v>9.394925826260051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9.394925826260051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38.54571392132394</v>
      </c>
    </row>
    <row r="60" spans="1:26" ht="12.75">
      <c r="A60" s="38" t="s">
        <v>32</v>
      </c>
      <c r="B60" s="12">
        <f t="shared" si="7"/>
        <v>157.34649025254538</v>
      </c>
      <c r="C60" s="12">
        <f t="shared" si="7"/>
        <v>0</v>
      </c>
      <c r="D60" s="3">
        <f t="shared" si="7"/>
        <v>32.33656203105448</v>
      </c>
      <c r="E60" s="13">
        <f t="shared" si="7"/>
        <v>32.33656203105448</v>
      </c>
      <c r="F60" s="13">
        <f t="shared" si="7"/>
        <v>13.466619086706602</v>
      </c>
      <c r="G60" s="13">
        <f t="shared" si="7"/>
        <v>76.94921506731848</v>
      </c>
      <c r="H60" s="13">
        <f t="shared" si="7"/>
        <v>49.167662105146675</v>
      </c>
      <c r="I60" s="13">
        <f t="shared" si="7"/>
        <v>47.265056700559676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47.265056700559676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32.33656203105448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78.48017358293325</v>
      </c>
      <c r="E61" s="13">
        <f t="shared" si="7"/>
        <v>78.48017358293325</v>
      </c>
      <c r="F61" s="13">
        <f t="shared" si="7"/>
        <v>17.540678751185126</v>
      </c>
      <c r="G61" s="13">
        <f t="shared" si="7"/>
        <v>2.305879151442875</v>
      </c>
      <c r="H61" s="13">
        <f t="shared" si="7"/>
        <v>83.95069719170401</v>
      </c>
      <c r="I61" s="13">
        <f t="shared" si="7"/>
        <v>35.46262874296575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35.46262874296575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78.48017358293325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14.847274081648726</v>
      </c>
      <c r="E62" s="13">
        <f t="shared" si="7"/>
        <v>14.847274081648726</v>
      </c>
      <c r="F62" s="13">
        <f t="shared" si="7"/>
        <v>15.17743459506749</v>
      </c>
      <c r="G62" s="13">
        <f t="shared" si="7"/>
        <v>14.349483461411245</v>
      </c>
      <c r="H62" s="13">
        <f t="shared" si="7"/>
        <v>31.90029469180772</v>
      </c>
      <c r="I62" s="13">
        <f t="shared" si="7"/>
        <v>20.896175024885917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20.896175024885917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14.847274081648726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8.227968567311091</v>
      </c>
      <c r="E63" s="13">
        <f t="shared" si="7"/>
        <v>8.227968567311091</v>
      </c>
      <c r="F63" s="13">
        <f t="shared" si="7"/>
        <v>5.729545246679728</v>
      </c>
      <c r="G63" s="13">
        <f t="shared" si="7"/>
        <v>1.743061858401592</v>
      </c>
      <c r="H63" s="13">
        <f t="shared" si="7"/>
        <v>6.8106910244440195</v>
      </c>
      <c r="I63" s="13">
        <f t="shared" si="7"/>
        <v>4.814787839167771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4.814787839167771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8.227968567311091</v>
      </c>
    </row>
    <row r="64" spans="1:26" ht="12.75">
      <c r="A64" s="39" t="s">
        <v>106</v>
      </c>
      <c r="B64" s="12">
        <f t="shared" si="7"/>
        <v>981.1208279701614</v>
      </c>
      <c r="C64" s="12">
        <f t="shared" si="7"/>
        <v>0</v>
      </c>
      <c r="D64" s="3">
        <f t="shared" si="7"/>
        <v>10.261509597344494</v>
      </c>
      <c r="E64" s="13">
        <f t="shared" si="7"/>
        <v>10.261509597344494</v>
      </c>
      <c r="F64" s="13">
        <f t="shared" si="7"/>
        <v>6.090445652389005</v>
      </c>
      <c r="G64" s="13">
        <f t="shared" si="7"/>
        <v>1.4467242505977478</v>
      </c>
      <c r="H64" s="13">
        <f t="shared" si="7"/>
        <v>5.486132276744895</v>
      </c>
      <c r="I64" s="13">
        <f t="shared" si="7"/>
        <v>4.338743119261412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4.338743119261412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10.261509597344494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48.688559999999995</v>
      </c>
      <c r="E66" s="16">
        <f t="shared" si="7"/>
        <v>48.688559999999995</v>
      </c>
      <c r="F66" s="16">
        <f t="shared" si="7"/>
        <v>0</v>
      </c>
      <c r="G66" s="16">
        <f t="shared" si="7"/>
        <v>0</v>
      </c>
      <c r="H66" s="16">
        <f t="shared" si="7"/>
        <v>0.06566275608474872</v>
      </c>
      <c r="I66" s="16">
        <f t="shared" si="7"/>
        <v>0.02183324896534659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0.02183324896534659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48.688559999999995</v>
      </c>
    </row>
    <row r="67" spans="1:26" ht="12.75" hidden="1">
      <c r="A67" s="41" t="s">
        <v>286</v>
      </c>
      <c r="B67" s="24">
        <v>78264392</v>
      </c>
      <c r="C67" s="24"/>
      <c r="D67" s="25">
        <v>87004521</v>
      </c>
      <c r="E67" s="26">
        <v>87004521</v>
      </c>
      <c r="F67" s="26">
        <v>26655106</v>
      </c>
      <c r="G67" s="26">
        <v>6444925</v>
      </c>
      <c r="H67" s="26">
        <v>6577597</v>
      </c>
      <c r="I67" s="26">
        <v>39677628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39677628</v>
      </c>
      <c r="W67" s="26"/>
      <c r="X67" s="26"/>
      <c r="Y67" s="25"/>
      <c r="Z67" s="27">
        <v>87004521</v>
      </c>
    </row>
    <row r="68" spans="1:26" ht="12.75" hidden="1">
      <c r="A68" s="37" t="s">
        <v>31</v>
      </c>
      <c r="B68" s="19">
        <v>39261543</v>
      </c>
      <c r="C68" s="19"/>
      <c r="D68" s="20">
        <v>38200792</v>
      </c>
      <c r="E68" s="21">
        <v>38200792</v>
      </c>
      <c r="F68" s="21">
        <v>22278165</v>
      </c>
      <c r="G68" s="21">
        <v>1814322</v>
      </c>
      <c r="H68" s="21">
        <v>1878362</v>
      </c>
      <c r="I68" s="21">
        <v>25970849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25970849</v>
      </c>
      <c r="W68" s="21"/>
      <c r="X68" s="21"/>
      <c r="Y68" s="20"/>
      <c r="Z68" s="23">
        <v>38200792</v>
      </c>
    </row>
    <row r="69" spans="1:26" ht="12.75" hidden="1">
      <c r="A69" s="38" t="s">
        <v>32</v>
      </c>
      <c r="B69" s="19">
        <v>39002849</v>
      </c>
      <c r="C69" s="19"/>
      <c r="D69" s="20">
        <v>43803729</v>
      </c>
      <c r="E69" s="21">
        <v>43803729</v>
      </c>
      <c r="F69" s="21">
        <v>3556119</v>
      </c>
      <c r="G69" s="21">
        <v>3800517</v>
      </c>
      <c r="H69" s="21">
        <v>3876851</v>
      </c>
      <c r="I69" s="21">
        <v>11233487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11233487</v>
      </c>
      <c r="W69" s="21"/>
      <c r="X69" s="21"/>
      <c r="Y69" s="20"/>
      <c r="Z69" s="23">
        <v>43803729</v>
      </c>
    </row>
    <row r="70" spans="1:26" ht="12.75" hidden="1">
      <c r="A70" s="39" t="s">
        <v>103</v>
      </c>
      <c r="B70" s="19">
        <v>19434679</v>
      </c>
      <c r="C70" s="19"/>
      <c r="D70" s="20">
        <v>13097601</v>
      </c>
      <c r="E70" s="21">
        <v>13097601</v>
      </c>
      <c r="F70" s="21">
        <v>1612697</v>
      </c>
      <c r="G70" s="21">
        <v>1749181</v>
      </c>
      <c r="H70" s="21">
        <v>1792190</v>
      </c>
      <c r="I70" s="21">
        <v>5154068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5154068</v>
      </c>
      <c r="W70" s="21"/>
      <c r="X70" s="21"/>
      <c r="Y70" s="20"/>
      <c r="Z70" s="23">
        <v>13097601</v>
      </c>
    </row>
    <row r="71" spans="1:26" ht="12.75" hidden="1">
      <c r="A71" s="39" t="s">
        <v>104</v>
      </c>
      <c r="B71" s="19">
        <v>10220289</v>
      </c>
      <c r="C71" s="19"/>
      <c r="D71" s="20">
        <v>17978088</v>
      </c>
      <c r="E71" s="21">
        <v>17978088</v>
      </c>
      <c r="F71" s="21">
        <v>870997</v>
      </c>
      <c r="G71" s="21">
        <v>1036999</v>
      </c>
      <c r="H71" s="21">
        <v>1069592</v>
      </c>
      <c r="I71" s="21">
        <v>2977588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2977588</v>
      </c>
      <c r="W71" s="21"/>
      <c r="X71" s="21"/>
      <c r="Y71" s="20"/>
      <c r="Z71" s="23">
        <v>17978088</v>
      </c>
    </row>
    <row r="72" spans="1:26" ht="12.75" hidden="1">
      <c r="A72" s="39" t="s">
        <v>105</v>
      </c>
      <c r="B72" s="19">
        <v>3233651</v>
      </c>
      <c r="C72" s="19"/>
      <c r="D72" s="20">
        <v>4413240</v>
      </c>
      <c r="E72" s="21">
        <v>4413240</v>
      </c>
      <c r="F72" s="21">
        <v>415478</v>
      </c>
      <c r="G72" s="21">
        <v>354778</v>
      </c>
      <c r="H72" s="21">
        <v>355588</v>
      </c>
      <c r="I72" s="21">
        <v>1125844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1125844</v>
      </c>
      <c r="W72" s="21"/>
      <c r="X72" s="21"/>
      <c r="Y72" s="20"/>
      <c r="Z72" s="23">
        <v>4413240</v>
      </c>
    </row>
    <row r="73" spans="1:26" ht="12.75" hidden="1">
      <c r="A73" s="39" t="s">
        <v>106</v>
      </c>
      <c r="B73" s="19">
        <v>6114230</v>
      </c>
      <c r="C73" s="19"/>
      <c r="D73" s="20">
        <v>8314800</v>
      </c>
      <c r="E73" s="21">
        <v>8314800</v>
      </c>
      <c r="F73" s="21">
        <v>656947</v>
      </c>
      <c r="G73" s="21">
        <v>659559</v>
      </c>
      <c r="H73" s="21">
        <v>659481</v>
      </c>
      <c r="I73" s="21">
        <v>1975987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1975987</v>
      </c>
      <c r="W73" s="21"/>
      <c r="X73" s="21"/>
      <c r="Y73" s="20"/>
      <c r="Z73" s="23">
        <v>8314800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5000000</v>
      </c>
      <c r="E75" s="30">
        <v>5000000</v>
      </c>
      <c r="F75" s="30">
        <v>820822</v>
      </c>
      <c r="G75" s="30">
        <v>830086</v>
      </c>
      <c r="H75" s="30">
        <v>822384</v>
      </c>
      <c r="I75" s="30">
        <v>2473292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2473292</v>
      </c>
      <c r="W75" s="30"/>
      <c r="X75" s="30"/>
      <c r="Y75" s="29"/>
      <c r="Z75" s="31">
        <v>5000000</v>
      </c>
    </row>
    <row r="76" spans="1:26" ht="12.75" hidden="1">
      <c r="A76" s="42" t="s">
        <v>287</v>
      </c>
      <c r="B76" s="32">
        <v>61369614</v>
      </c>
      <c r="C76" s="32"/>
      <c r="D76" s="33">
        <v>31323816</v>
      </c>
      <c r="E76" s="34">
        <v>31323816</v>
      </c>
      <c r="F76" s="34">
        <v>1810225</v>
      </c>
      <c r="G76" s="34">
        <v>3099157</v>
      </c>
      <c r="H76" s="34">
        <v>2840614</v>
      </c>
      <c r="I76" s="34">
        <v>7749996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7749996</v>
      </c>
      <c r="W76" s="34">
        <v>7830954</v>
      </c>
      <c r="X76" s="34"/>
      <c r="Y76" s="33"/>
      <c r="Z76" s="35">
        <v>31323816</v>
      </c>
    </row>
    <row r="77" spans="1:26" ht="12.75" hidden="1">
      <c r="A77" s="37" t="s">
        <v>31</v>
      </c>
      <c r="B77" s="19"/>
      <c r="C77" s="19"/>
      <c r="D77" s="20">
        <v>14724768</v>
      </c>
      <c r="E77" s="21">
        <v>14724768</v>
      </c>
      <c r="F77" s="21">
        <v>1331336</v>
      </c>
      <c r="G77" s="21">
        <v>174689</v>
      </c>
      <c r="H77" s="21">
        <v>933917</v>
      </c>
      <c r="I77" s="21">
        <v>2439942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2439942</v>
      </c>
      <c r="W77" s="21">
        <v>3681192</v>
      </c>
      <c r="X77" s="21"/>
      <c r="Y77" s="20"/>
      <c r="Z77" s="23">
        <v>14724768</v>
      </c>
    </row>
    <row r="78" spans="1:26" ht="12.75" hidden="1">
      <c r="A78" s="38" t="s">
        <v>32</v>
      </c>
      <c r="B78" s="19">
        <v>61369614</v>
      </c>
      <c r="C78" s="19"/>
      <c r="D78" s="20">
        <v>14164620</v>
      </c>
      <c r="E78" s="21">
        <v>14164620</v>
      </c>
      <c r="F78" s="21">
        <v>478889</v>
      </c>
      <c r="G78" s="21">
        <v>2924468</v>
      </c>
      <c r="H78" s="21">
        <v>1906157</v>
      </c>
      <c r="I78" s="21">
        <v>5309514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5309514</v>
      </c>
      <c r="W78" s="21">
        <v>3541155</v>
      </c>
      <c r="X78" s="21"/>
      <c r="Y78" s="20"/>
      <c r="Z78" s="23">
        <v>14164620</v>
      </c>
    </row>
    <row r="79" spans="1:26" ht="12.75" hidden="1">
      <c r="A79" s="39" t="s">
        <v>103</v>
      </c>
      <c r="B79" s="19"/>
      <c r="C79" s="19"/>
      <c r="D79" s="20">
        <v>10279020</v>
      </c>
      <c r="E79" s="21">
        <v>10279020</v>
      </c>
      <c r="F79" s="21">
        <v>282878</v>
      </c>
      <c r="G79" s="21">
        <v>40334</v>
      </c>
      <c r="H79" s="21">
        <v>1504556</v>
      </c>
      <c r="I79" s="21">
        <v>1827768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1827768</v>
      </c>
      <c r="W79" s="21">
        <v>2569755</v>
      </c>
      <c r="X79" s="21"/>
      <c r="Y79" s="20"/>
      <c r="Z79" s="23">
        <v>10279020</v>
      </c>
    </row>
    <row r="80" spans="1:26" ht="12.75" hidden="1">
      <c r="A80" s="39" t="s">
        <v>104</v>
      </c>
      <c r="B80" s="19"/>
      <c r="C80" s="19"/>
      <c r="D80" s="20">
        <v>2669256</v>
      </c>
      <c r="E80" s="21">
        <v>2669256</v>
      </c>
      <c r="F80" s="21">
        <v>132195</v>
      </c>
      <c r="G80" s="21">
        <v>148804</v>
      </c>
      <c r="H80" s="21">
        <v>341203</v>
      </c>
      <c r="I80" s="21">
        <v>622202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622202</v>
      </c>
      <c r="W80" s="21">
        <v>667314</v>
      </c>
      <c r="X80" s="21"/>
      <c r="Y80" s="20"/>
      <c r="Z80" s="23">
        <v>2669256</v>
      </c>
    </row>
    <row r="81" spans="1:26" ht="12.75" hidden="1">
      <c r="A81" s="39" t="s">
        <v>105</v>
      </c>
      <c r="B81" s="19"/>
      <c r="C81" s="19"/>
      <c r="D81" s="20">
        <v>363120</v>
      </c>
      <c r="E81" s="21">
        <v>363120</v>
      </c>
      <c r="F81" s="21">
        <v>23805</v>
      </c>
      <c r="G81" s="21">
        <v>6184</v>
      </c>
      <c r="H81" s="21">
        <v>24218</v>
      </c>
      <c r="I81" s="21">
        <v>54207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54207</v>
      </c>
      <c r="W81" s="21">
        <v>90780</v>
      </c>
      <c r="X81" s="21"/>
      <c r="Y81" s="20"/>
      <c r="Z81" s="23">
        <v>363120</v>
      </c>
    </row>
    <row r="82" spans="1:26" ht="12.75" hidden="1">
      <c r="A82" s="39" t="s">
        <v>106</v>
      </c>
      <c r="B82" s="19">
        <v>59987984</v>
      </c>
      <c r="C82" s="19"/>
      <c r="D82" s="20">
        <v>853224</v>
      </c>
      <c r="E82" s="21">
        <v>853224</v>
      </c>
      <c r="F82" s="21">
        <v>40011</v>
      </c>
      <c r="G82" s="21">
        <v>9542</v>
      </c>
      <c r="H82" s="21">
        <v>36180</v>
      </c>
      <c r="I82" s="21">
        <v>85733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85733</v>
      </c>
      <c r="W82" s="21">
        <v>213306</v>
      </c>
      <c r="X82" s="21"/>
      <c r="Y82" s="20"/>
      <c r="Z82" s="23">
        <v>853224</v>
      </c>
    </row>
    <row r="83" spans="1:26" ht="12.75" hidden="1">
      <c r="A83" s="39" t="s">
        <v>107</v>
      </c>
      <c r="B83" s="19">
        <v>1381630</v>
      </c>
      <c r="C83" s="19"/>
      <c r="D83" s="20"/>
      <c r="E83" s="21"/>
      <c r="F83" s="21"/>
      <c r="G83" s="21">
        <v>2719604</v>
      </c>
      <c r="H83" s="21"/>
      <c r="I83" s="21">
        <v>2719604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2719604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2434428</v>
      </c>
      <c r="E84" s="30">
        <v>2434428</v>
      </c>
      <c r="F84" s="30"/>
      <c r="G84" s="30"/>
      <c r="H84" s="30">
        <v>540</v>
      </c>
      <c r="I84" s="30">
        <v>540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540</v>
      </c>
      <c r="W84" s="30">
        <v>608607</v>
      </c>
      <c r="X84" s="30"/>
      <c r="Y84" s="29"/>
      <c r="Z84" s="31">
        <v>2434428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3950000</v>
      </c>
      <c r="F5" s="358">
        <f t="shared" si="0"/>
        <v>3950000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987500</v>
      </c>
      <c r="Y5" s="358">
        <f t="shared" si="0"/>
        <v>-987500</v>
      </c>
      <c r="Z5" s="359">
        <f>+IF(X5&lt;&gt;0,+(Y5/X5)*100,0)</f>
        <v>-100</v>
      </c>
      <c r="AA5" s="360">
        <f>+AA6+AA8+AA11+AA13+AA15</f>
        <v>3950000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650000</v>
      </c>
      <c r="F6" s="59">
        <f t="shared" si="1"/>
        <v>650000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162500</v>
      </c>
      <c r="Y6" s="59">
        <f t="shared" si="1"/>
        <v>-162500</v>
      </c>
      <c r="Z6" s="61">
        <f>+IF(X6&lt;&gt;0,+(Y6/X6)*100,0)</f>
        <v>-100</v>
      </c>
      <c r="AA6" s="62">
        <f t="shared" si="1"/>
        <v>650000</v>
      </c>
    </row>
    <row r="7" spans="1:27" ht="12.75">
      <c r="A7" s="291" t="s">
        <v>229</v>
      </c>
      <c r="B7" s="142"/>
      <c r="C7" s="60"/>
      <c r="D7" s="340"/>
      <c r="E7" s="60">
        <v>650000</v>
      </c>
      <c r="F7" s="59">
        <v>650000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162500</v>
      </c>
      <c r="Y7" s="59">
        <v>-162500</v>
      </c>
      <c r="Z7" s="61">
        <v>-100</v>
      </c>
      <c r="AA7" s="62">
        <v>650000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1300000</v>
      </c>
      <c r="F8" s="59">
        <f t="shared" si="2"/>
        <v>1300000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325000</v>
      </c>
      <c r="Y8" s="59">
        <f t="shared" si="2"/>
        <v>-325000</v>
      </c>
      <c r="Z8" s="61">
        <f>+IF(X8&lt;&gt;0,+(Y8/X8)*100,0)</f>
        <v>-100</v>
      </c>
      <c r="AA8" s="62">
        <f>SUM(AA9:AA10)</f>
        <v>1300000</v>
      </c>
    </row>
    <row r="9" spans="1:27" ht="12.75">
      <c r="A9" s="291" t="s">
        <v>230</v>
      </c>
      <c r="B9" s="142"/>
      <c r="C9" s="60"/>
      <c r="D9" s="340"/>
      <c r="E9" s="60">
        <v>1300000</v>
      </c>
      <c r="F9" s="59">
        <v>1300000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325000</v>
      </c>
      <c r="Y9" s="59">
        <v>-325000</v>
      </c>
      <c r="Z9" s="61">
        <v>-100</v>
      </c>
      <c r="AA9" s="62">
        <v>1300000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250000</v>
      </c>
      <c r="Y11" s="364">
        <f t="shared" si="3"/>
        <v>-250000</v>
      </c>
      <c r="Z11" s="365">
        <f>+IF(X11&lt;&gt;0,+(Y11/X11)*100,0)</f>
        <v>-100</v>
      </c>
      <c r="AA11" s="366">
        <f t="shared" si="3"/>
        <v>1000000</v>
      </c>
    </row>
    <row r="12" spans="1:27" ht="12.75">
      <c r="A12" s="291" t="s">
        <v>232</v>
      </c>
      <c r="B12" s="136"/>
      <c r="C12" s="60"/>
      <c r="D12" s="340"/>
      <c r="E12" s="60">
        <v>1000000</v>
      </c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250000</v>
      </c>
      <c r="Y12" s="59">
        <v>-250000</v>
      </c>
      <c r="Z12" s="61">
        <v>-100</v>
      </c>
      <c r="AA12" s="62">
        <v>1000000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</v>
      </c>
      <c r="Y13" s="342">
        <f t="shared" si="4"/>
        <v>-250000</v>
      </c>
      <c r="Z13" s="335">
        <f>+IF(X13&lt;&gt;0,+(Y13/X13)*100,0)</f>
        <v>-100</v>
      </c>
      <c r="AA13" s="273">
        <f t="shared" si="4"/>
        <v>1000000</v>
      </c>
    </row>
    <row r="14" spans="1:27" ht="12.75">
      <c r="A14" s="291" t="s">
        <v>233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</v>
      </c>
      <c r="Y14" s="59">
        <v>-250000</v>
      </c>
      <c r="Z14" s="61">
        <v>-100</v>
      </c>
      <c r="AA14" s="62">
        <v>1000000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1000000</v>
      </c>
      <c r="F22" s="345">
        <f t="shared" si="6"/>
        <v>1000000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</v>
      </c>
      <c r="Y22" s="345">
        <f t="shared" si="6"/>
        <v>-250000</v>
      </c>
      <c r="Z22" s="336">
        <f>+IF(X22&lt;&gt;0,+(Y22/X22)*100,0)</f>
        <v>-100</v>
      </c>
      <c r="AA22" s="350">
        <f>SUM(AA23:AA32)</f>
        <v>1000000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</v>
      </c>
      <c r="F24" s="59">
        <v>1000000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</v>
      </c>
      <c r="Y24" s="59">
        <v>-250000</v>
      </c>
      <c r="Z24" s="61">
        <v>-100</v>
      </c>
      <c r="AA24" s="62">
        <v>1000000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1353752</v>
      </c>
      <c r="F40" s="345">
        <f t="shared" si="9"/>
        <v>1353752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338438</v>
      </c>
      <c r="Y40" s="345">
        <f t="shared" si="9"/>
        <v>-338438</v>
      </c>
      <c r="Z40" s="336">
        <f>+IF(X40&lt;&gt;0,+(Y40/X40)*100,0)</f>
        <v>-100</v>
      </c>
      <c r="AA40" s="350">
        <f>SUM(AA41:AA49)</f>
        <v>1353752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1353752</v>
      </c>
      <c r="F44" s="53">
        <v>1353752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338438</v>
      </c>
      <c r="Y44" s="53">
        <v>-338438</v>
      </c>
      <c r="Z44" s="94">
        <v>-100</v>
      </c>
      <c r="AA44" s="95">
        <v>1353752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6303752</v>
      </c>
      <c r="F60" s="264">
        <f t="shared" si="14"/>
        <v>6303752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1575938</v>
      </c>
      <c r="Y60" s="264">
        <f t="shared" si="14"/>
        <v>-1575938</v>
      </c>
      <c r="Z60" s="337">
        <f>+IF(X60&lt;&gt;0,+(Y60/X60)*100,0)</f>
        <v>-100</v>
      </c>
      <c r="AA60" s="232">
        <f>+AA57+AA54+AA51+AA40+AA37+AA34+AA22+AA5</f>
        <v>6303752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58063738</v>
      </c>
      <c r="D5" s="153">
        <f>SUM(D6:D8)</f>
        <v>0</v>
      </c>
      <c r="E5" s="154">
        <f t="shared" si="0"/>
        <v>71731672</v>
      </c>
      <c r="F5" s="100">
        <f t="shared" si="0"/>
        <v>71731672</v>
      </c>
      <c r="G5" s="100">
        <f t="shared" si="0"/>
        <v>33870599</v>
      </c>
      <c r="H5" s="100">
        <f t="shared" si="0"/>
        <v>3488982</v>
      </c>
      <c r="I5" s="100">
        <f t="shared" si="0"/>
        <v>3329267</v>
      </c>
      <c r="J5" s="100">
        <f t="shared" si="0"/>
        <v>40688848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40688848</v>
      </c>
      <c r="X5" s="100">
        <f t="shared" si="0"/>
        <v>0</v>
      </c>
      <c r="Y5" s="100">
        <f t="shared" si="0"/>
        <v>40688848</v>
      </c>
      <c r="Z5" s="137">
        <f>+IF(X5&lt;&gt;0,+(Y5/X5)*100,0)</f>
        <v>0</v>
      </c>
      <c r="AA5" s="153">
        <f>SUM(AA6:AA8)</f>
        <v>71731672</v>
      </c>
    </row>
    <row r="6" spans="1:27" ht="12.75">
      <c r="A6" s="138" t="s">
        <v>75</v>
      </c>
      <c r="B6" s="136"/>
      <c r="C6" s="155">
        <v>7040601</v>
      </c>
      <c r="D6" s="155"/>
      <c r="E6" s="156">
        <v>10376660</v>
      </c>
      <c r="F6" s="60">
        <v>10376660</v>
      </c>
      <c r="G6" s="60">
        <v>6547079</v>
      </c>
      <c r="H6" s="60"/>
      <c r="I6" s="60"/>
      <c r="J6" s="60">
        <v>6547079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6547079</v>
      </c>
      <c r="X6" s="60"/>
      <c r="Y6" s="60">
        <v>6547079</v>
      </c>
      <c r="Z6" s="140">
        <v>0</v>
      </c>
      <c r="AA6" s="155">
        <v>10376660</v>
      </c>
    </row>
    <row r="7" spans="1:27" ht="12.75">
      <c r="A7" s="138" t="s">
        <v>76</v>
      </c>
      <c r="B7" s="136"/>
      <c r="C7" s="157">
        <v>50933718</v>
      </c>
      <c r="D7" s="157"/>
      <c r="E7" s="158">
        <v>54176082</v>
      </c>
      <c r="F7" s="159">
        <v>54176082</v>
      </c>
      <c r="G7" s="159">
        <v>27323520</v>
      </c>
      <c r="H7" s="159">
        <v>3488982</v>
      </c>
      <c r="I7" s="159">
        <v>692831</v>
      </c>
      <c r="J7" s="159">
        <v>31505333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31505333</v>
      </c>
      <c r="X7" s="159"/>
      <c r="Y7" s="159">
        <v>31505333</v>
      </c>
      <c r="Z7" s="141">
        <v>0</v>
      </c>
      <c r="AA7" s="157">
        <v>54176082</v>
      </c>
    </row>
    <row r="8" spans="1:27" ht="12.75">
      <c r="A8" s="138" t="s">
        <v>77</v>
      </c>
      <c r="B8" s="136"/>
      <c r="C8" s="155">
        <v>89419</v>
      </c>
      <c r="D8" s="155"/>
      <c r="E8" s="156">
        <v>7178930</v>
      </c>
      <c r="F8" s="60">
        <v>7178930</v>
      </c>
      <c r="G8" s="60"/>
      <c r="H8" s="60"/>
      <c r="I8" s="60">
        <v>2636436</v>
      </c>
      <c r="J8" s="60">
        <v>2636436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2636436</v>
      </c>
      <c r="X8" s="60"/>
      <c r="Y8" s="60">
        <v>2636436</v>
      </c>
      <c r="Z8" s="140">
        <v>0</v>
      </c>
      <c r="AA8" s="155">
        <v>7178930</v>
      </c>
    </row>
    <row r="9" spans="1:27" ht="12.75">
      <c r="A9" s="135" t="s">
        <v>78</v>
      </c>
      <c r="B9" s="136"/>
      <c r="C9" s="153">
        <f aca="true" t="shared" si="1" ref="C9:Y9">SUM(C10:C14)</f>
        <v>15932255</v>
      </c>
      <c r="D9" s="153">
        <f>SUM(D10:D14)</f>
        <v>0</v>
      </c>
      <c r="E9" s="154">
        <f t="shared" si="1"/>
        <v>16871112</v>
      </c>
      <c r="F9" s="100">
        <f t="shared" si="1"/>
        <v>16871112</v>
      </c>
      <c r="G9" s="100">
        <f t="shared" si="1"/>
        <v>3371065</v>
      </c>
      <c r="H9" s="100">
        <f t="shared" si="1"/>
        <v>385396</v>
      </c>
      <c r="I9" s="100">
        <f t="shared" si="1"/>
        <v>444438</v>
      </c>
      <c r="J9" s="100">
        <f t="shared" si="1"/>
        <v>4200899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4200899</v>
      </c>
      <c r="X9" s="100">
        <f t="shared" si="1"/>
        <v>0</v>
      </c>
      <c r="Y9" s="100">
        <f t="shared" si="1"/>
        <v>4200899</v>
      </c>
      <c r="Z9" s="137">
        <f>+IF(X9&lt;&gt;0,+(Y9/X9)*100,0)</f>
        <v>0</v>
      </c>
      <c r="AA9" s="153">
        <f>SUM(AA10:AA14)</f>
        <v>16871112</v>
      </c>
    </row>
    <row r="10" spans="1:27" ht="12.75">
      <c r="A10" s="138" t="s">
        <v>79</v>
      </c>
      <c r="B10" s="136"/>
      <c r="C10" s="155">
        <v>8717136</v>
      </c>
      <c r="D10" s="155"/>
      <c r="E10" s="156">
        <v>8886935</v>
      </c>
      <c r="F10" s="60">
        <v>8886935</v>
      </c>
      <c r="G10" s="60">
        <v>2934600</v>
      </c>
      <c r="H10" s="60">
        <v>5786</v>
      </c>
      <c r="I10" s="60">
        <v>8217</v>
      </c>
      <c r="J10" s="60">
        <v>2948603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2948603</v>
      </c>
      <c r="X10" s="60"/>
      <c r="Y10" s="60">
        <v>2948603</v>
      </c>
      <c r="Z10" s="140">
        <v>0</v>
      </c>
      <c r="AA10" s="155">
        <v>8886935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7215119</v>
      </c>
      <c r="D12" s="155"/>
      <c r="E12" s="156">
        <v>7984177</v>
      </c>
      <c r="F12" s="60">
        <v>7984177</v>
      </c>
      <c r="G12" s="60">
        <v>436465</v>
      </c>
      <c r="H12" s="60">
        <v>379610</v>
      </c>
      <c r="I12" s="60">
        <v>436221</v>
      </c>
      <c r="J12" s="60">
        <v>1252296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1252296</v>
      </c>
      <c r="X12" s="60"/>
      <c r="Y12" s="60">
        <v>1252296</v>
      </c>
      <c r="Z12" s="140">
        <v>0</v>
      </c>
      <c r="AA12" s="155">
        <v>7984177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33072980</v>
      </c>
      <c r="D15" s="153">
        <f>SUM(D16:D18)</f>
        <v>0</v>
      </c>
      <c r="E15" s="154">
        <f t="shared" si="2"/>
        <v>32296533</v>
      </c>
      <c r="F15" s="100">
        <f t="shared" si="2"/>
        <v>32296533</v>
      </c>
      <c r="G15" s="100">
        <f t="shared" si="2"/>
        <v>919254</v>
      </c>
      <c r="H15" s="100">
        <f t="shared" si="2"/>
        <v>1575114</v>
      </c>
      <c r="I15" s="100">
        <f t="shared" si="2"/>
        <v>176120</v>
      </c>
      <c r="J15" s="100">
        <f t="shared" si="2"/>
        <v>2670488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2670488</v>
      </c>
      <c r="X15" s="100">
        <f t="shared" si="2"/>
        <v>0</v>
      </c>
      <c r="Y15" s="100">
        <f t="shared" si="2"/>
        <v>2670488</v>
      </c>
      <c r="Z15" s="137">
        <f>+IF(X15&lt;&gt;0,+(Y15/X15)*100,0)</f>
        <v>0</v>
      </c>
      <c r="AA15" s="153">
        <f>SUM(AA16:AA18)</f>
        <v>32296533</v>
      </c>
    </row>
    <row r="16" spans="1:27" ht="12.75">
      <c r="A16" s="138" t="s">
        <v>85</v>
      </c>
      <c r="B16" s="136"/>
      <c r="C16" s="155">
        <v>33072980</v>
      </c>
      <c r="D16" s="155"/>
      <c r="E16" s="156">
        <v>32296533</v>
      </c>
      <c r="F16" s="60">
        <v>32296533</v>
      </c>
      <c r="G16" s="60">
        <v>919254</v>
      </c>
      <c r="H16" s="60">
        <v>1575114</v>
      </c>
      <c r="I16" s="60">
        <v>176120</v>
      </c>
      <c r="J16" s="60">
        <v>2670488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2670488</v>
      </c>
      <c r="X16" s="60"/>
      <c r="Y16" s="60">
        <v>2670488</v>
      </c>
      <c r="Z16" s="140">
        <v>0</v>
      </c>
      <c r="AA16" s="155">
        <v>32296533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79104513</v>
      </c>
      <c r="D19" s="153">
        <f>SUM(D20:D23)</f>
        <v>0</v>
      </c>
      <c r="E19" s="154">
        <f t="shared" si="3"/>
        <v>83294639</v>
      </c>
      <c r="F19" s="100">
        <f t="shared" si="3"/>
        <v>83294639</v>
      </c>
      <c r="G19" s="100">
        <f t="shared" si="3"/>
        <v>20847128</v>
      </c>
      <c r="H19" s="100">
        <f t="shared" si="3"/>
        <v>4298518</v>
      </c>
      <c r="I19" s="100">
        <f t="shared" si="3"/>
        <v>5031618</v>
      </c>
      <c r="J19" s="100">
        <f t="shared" si="3"/>
        <v>30177264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30177264</v>
      </c>
      <c r="X19" s="100">
        <f t="shared" si="3"/>
        <v>0</v>
      </c>
      <c r="Y19" s="100">
        <f t="shared" si="3"/>
        <v>30177264</v>
      </c>
      <c r="Z19" s="137">
        <f>+IF(X19&lt;&gt;0,+(Y19/X19)*100,0)</f>
        <v>0</v>
      </c>
      <c r="AA19" s="153">
        <f>SUM(AA20:AA23)</f>
        <v>83294639</v>
      </c>
    </row>
    <row r="20" spans="1:27" ht="12.75">
      <c r="A20" s="138" t="s">
        <v>89</v>
      </c>
      <c r="B20" s="136"/>
      <c r="C20" s="155">
        <v>29078277</v>
      </c>
      <c r="D20" s="155"/>
      <c r="E20" s="156">
        <v>37052979</v>
      </c>
      <c r="F20" s="60">
        <v>37052979</v>
      </c>
      <c r="G20" s="60">
        <v>13850487</v>
      </c>
      <c r="H20" s="60">
        <v>2247011</v>
      </c>
      <c r="I20" s="60">
        <v>2946820</v>
      </c>
      <c r="J20" s="60">
        <v>19044318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19044318</v>
      </c>
      <c r="X20" s="60"/>
      <c r="Y20" s="60">
        <v>19044318</v>
      </c>
      <c r="Z20" s="140">
        <v>0</v>
      </c>
      <c r="AA20" s="155">
        <v>37052979</v>
      </c>
    </row>
    <row r="21" spans="1:27" ht="12.75">
      <c r="A21" s="138" t="s">
        <v>90</v>
      </c>
      <c r="B21" s="136"/>
      <c r="C21" s="155">
        <v>22492325</v>
      </c>
      <c r="D21" s="155"/>
      <c r="E21" s="156">
        <v>25083849</v>
      </c>
      <c r="F21" s="60">
        <v>25083849</v>
      </c>
      <c r="G21" s="60">
        <v>3831980</v>
      </c>
      <c r="H21" s="60">
        <v>1037170</v>
      </c>
      <c r="I21" s="60">
        <v>1069729</v>
      </c>
      <c r="J21" s="60">
        <v>5938879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5938879</v>
      </c>
      <c r="X21" s="60"/>
      <c r="Y21" s="60">
        <v>5938879</v>
      </c>
      <c r="Z21" s="140">
        <v>0</v>
      </c>
      <c r="AA21" s="155">
        <v>25083849</v>
      </c>
    </row>
    <row r="22" spans="1:27" ht="12.75">
      <c r="A22" s="138" t="s">
        <v>91</v>
      </c>
      <c r="B22" s="136"/>
      <c r="C22" s="157">
        <v>13126598</v>
      </c>
      <c r="D22" s="157"/>
      <c r="E22" s="158">
        <v>9434775</v>
      </c>
      <c r="F22" s="159">
        <v>9434775</v>
      </c>
      <c r="G22" s="159">
        <v>2507714</v>
      </c>
      <c r="H22" s="159">
        <v>354778</v>
      </c>
      <c r="I22" s="159">
        <v>355588</v>
      </c>
      <c r="J22" s="159">
        <v>3218080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3218080</v>
      </c>
      <c r="X22" s="159"/>
      <c r="Y22" s="159">
        <v>3218080</v>
      </c>
      <c r="Z22" s="141">
        <v>0</v>
      </c>
      <c r="AA22" s="157">
        <v>9434775</v>
      </c>
    </row>
    <row r="23" spans="1:27" ht="12.75">
      <c r="A23" s="138" t="s">
        <v>92</v>
      </c>
      <c r="B23" s="136"/>
      <c r="C23" s="155">
        <v>14407313</v>
      </c>
      <c r="D23" s="155"/>
      <c r="E23" s="156">
        <v>11723036</v>
      </c>
      <c r="F23" s="60">
        <v>11723036</v>
      </c>
      <c r="G23" s="60">
        <v>656947</v>
      </c>
      <c r="H23" s="60">
        <v>659559</v>
      </c>
      <c r="I23" s="60">
        <v>659481</v>
      </c>
      <c r="J23" s="60">
        <v>1975987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1975987</v>
      </c>
      <c r="X23" s="60"/>
      <c r="Y23" s="60">
        <v>1975987</v>
      </c>
      <c r="Z23" s="140">
        <v>0</v>
      </c>
      <c r="AA23" s="155">
        <v>11723036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186173486</v>
      </c>
      <c r="D25" s="168">
        <f>+D5+D9+D15+D19+D24</f>
        <v>0</v>
      </c>
      <c r="E25" s="169">
        <f t="shared" si="4"/>
        <v>204193956</v>
      </c>
      <c r="F25" s="73">
        <f t="shared" si="4"/>
        <v>204193956</v>
      </c>
      <c r="G25" s="73">
        <f t="shared" si="4"/>
        <v>59008046</v>
      </c>
      <c r="H25" s="73">
        <f t="shared" si="4"/>
        <v>9748010</v>
      </c>
      <c r="I25" s="73">
        <f t="shared" si="4"/>
        <v>8981443</v>
      </c>
      <c r="J25" s="73">
        <f t="shared" si="4"/>
        <v>77737499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77737499</v>
      </c>
      <c r="X25" s="73">
        <f t="shared" si="4"/>
        <v>0</v>
      </c>
      <c r="Y25" s="73">
        <f t="shared" si="4"/>
        <v>77737499</v>
      </c>
      <c r="Z25" s="170">
        <f>+IF(X25&lt;&gt;0,+(Y25/X25)*100,0)</f>
        <v>0</v>
      </c>
      <c r="AA25" s="168">
        <f>+AA5+AA9+AA15+AA19+AA24</f>
        <v>204193956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94891640</v>
      </c>
      <c r="D28" s="153">
        <f>SUM(D29:D31)</f>
        <v>0</v>
      </c>
      <c r="E28" s="154">
        <f t="shared" si="5"/>
        <v>76443013</v>
      </c>
      <c r="F28" s="100">
        <f t="shared" si="5"/>
        <v>76443013</v>
      </c>
      <c r="G28" s="100">
        <f t="shared" si="5"/>
        <v>11260268</v>
      </c>
      <c r="H28" s="100">
        <f t="shared" si="5"/>
        <v>5095304</v>
      </c>
      <c r="I28" s="100">
        <f t="shared" si="5"/>
        <v>4168486</v>
      </c>
      <c r="J28" s="100">
        <f t="shared" si="5"/>
        <v>20524058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20524058</v>
      </c>
      <c r="X28" s="100">
        <f t="shared" si="5"/>
        <v>0</v>
      </c>
      <c r="Y28" s="100">
        <f t="shared" si="5"/>
        <v>20524058</v>
      </c>
      <c r="Z28" s="137">
        <f>+IF(X28&lt;&gt;0,+(Y28/X28)*100,0)</f>
        <v>0</v>
      </c>
      <c r="AA28" s="153">
        <f>SUM(AA29:AA31)</f>
        <v>76443013</v>
      </c>
    </row>
    <row r="29" spans="1:27" ht="12.75">
      <c r="A29" s="138" t="s">
        <v>75</v>
      </c>
      <c r="B29" s="136"/>
      <c r="C29" s="155">
        <v>15251023</v>
      </c>
      <c r="D29" s="155"/>
      <c r="E29" s="156">
        <v>20953965</v>
      </c>
      <c r="F29" s="60">
        <v>20953965</v>
      </c>
      <c r="G29" s="60">
        <v>971743</v>
      </c>
      <c r="H29" s="60">
        <v>1199953</v>
      </c>
      <c r="I29" s="60">
        <v>1274656</v>
      </c>
      <c r="J29" s="60">
        <v>3446352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3446352</v>
      </c>
      <c r="X29" s="60"/>
      <c r="Y29" s="60">
        <v>3446352</v>
      </c>
      <c r="Z29" s="140">
        <v>0</v>
      </c>
      <c r="AA29" s="155">
        <v>20953965</v>
      </c>
    </row>
    <row r="30" spans="1:27" ht="12.75">
      <c r="A30" s="138" t="s">
        <v>76</v>
      </c>
      <c r="B30" s="136"/>
      <c r="C30" s="157">
        <v>69628876</v>
      </c>
      <c r="D30" s="157"/>
      <c r="E30" s="158">
        <v>43330343</v>
      </c>
      <c r="F30" s="159">
        <v>43330343</v>
      </c>
      <c r="G30" s="159">
        <v>9519022</v>
      </c>
      <c r="H30" s="159">
        <v>2727884</v>
      </c>
      <c r="I30" s="159">
        <v>2249268</v>
      </c>
      <c r="J30" s="159">
        <v>14496174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14496174</v>
      </c>
      <c r="X30" s="159"/>
      <c r="Y30" s="159">
        <v>14496174</v>
      </c>
      <c r="Z30" s="141">
        <v>0</v>
      </c>
      <c r="AA30" s="157">
        <v>43330343</v>
      </c>
    </row>
    <row r="31" spans="1:27" ht="12.75">
      <c r="A31" s="138" t="s">
        <v>77</v>
      </c>
      <c r="B31" s="136"/>
      <c r="C31" s="155">
        <v>10011741</v>
      </c>
      <c r="D31" s="155"/>
      <c r="E31" s="156">
        <v>12158705</v>
      </c>
      <c r="F31" s="60">
        <v>12158705</v>
      </c>
      <c r="G31" s="60">
        <v>769503</v>
      </c>
      <c r="H31" s="60">
        <v>1167467</v>
      </c>
      <c r="I31" s="60">
        <v>644562</v>
      </c>
      <c r="J31" s="60">
        <v>2581532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2581532</v>
      </c>
      <c r="X31" s="60"/>
      <c r="Y31" s="60">
        <v>2581532</v>
      </c>
      <c r="Z31" s="140">
        <v>0</v>
      </c>
      <c r="AA31" s="155">
        <v>12158705</v>
      </c>
    </row>
    <row r="32" spans="1:27" ht="12.75">
      <c r="A32" s="135" t="s">
        <v>78</v>
      </c>
      <c r="B32" s="136"/>
      <c r="C32" s="153">
        <f aca="true" t="shared" si="6" ref="C32:Y32">SUM(C33:C37)</f>
        <v>16381577</v>
      </c>
      <c r="D32" s="153">
        <f>SUM(D33:D37)</f>
        <v>0</v>
      </c>
      <c r="E32" s="154">
        <f t="shared" si="6"/>
        <v>19595922</v>
      </c>
      <c r="F32" s="100">
        <f t="shared" si="6"/>
        <v>19595922</v>
      </c>
      <c r="G32" s="100">
        <f t="shared" si="6"/>
        <v>1229307</v>
      </c>
      <c r="H32" s="100">
        <f t="shared" si="6"/>
        <v>1488002</v>
      </c>
      <c r="I32" s="100">
        <f t="shared" si="6"/>
        <v>1558463</v>
      </c>
      <c r="J32" s="100">
        <f t="shared" si="6"/>
        <v>4275772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4275772</v>
      </c>
      <c r="X32" s="100">
        <f t="shared" si="6"/>
        <v>0</v>
      </c>
      <c r="Y32" s="100">
        <f t="shared" si="6"/>
        <v>4275772</v>
      </c>
      <c r="Z32" s="137">
        <f>+IF(X32&lt;&gt;0,+(Y32/X32)*100,0)</f>
        <v>0</v>
      </c>
      <c r="AA32" s="153">
        <f>SUM(AA33:AA37)</f>
        <v>19595922</v>
      </c>
    </row>
    <row r="33" spans="1:27" ht="12.75">
      <c r="A33" s="138" t="s">
        <v>79</v>
      </c>
      <c r="B33" s="136"/>
      <c r="C33" s="155">
        <v>6511575</v>
      </c>
      <c r="D33" s="155"/>
      <c r="E33" s="156">
        <v>9466730</v>
      </c>
      <c r="F33" s="60">
        <v>9466730</v>
      </c>
      <c r="G33" s="60">
        <v>398393</v>
      </c>
      <c r="H33" s="60">
        <v>653231</v>
      </c>
      <c r="I33" s="60">
        <v>541468</v>
      </c>
      <c r="J33" s="60">
        <v>1593092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1593092</v>
      </c>
      <c r="X33" s="60"/>
      <c r="Y33" s="60">
        <v>1593092</v>
      </c>
      <c r="Z33" s="140">
        <v>0</v>
      </c>
      <c r="AA33" s="155">
        <v>9466730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9870002</v>
      </c>
      <c r="D35" s="155"/>
      <c r="E35" s="156">
        <v>10129192</v>
      </c>
      <c r="F35" s="60">
        <v>10129192</v>
      </c>
      <c r="G35" s="60">
        <v>830914</v>
      </c>
      <c r="H35" s="60">
        <v>834771</v>
      </c>
      <c r="I35" s="60">
        <v>1016995</v>
      </c>
      <c r="J35" s="60">
        <v>2682680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2682680</v>
      </c>
      <c r="X35" s="60"/>
      <c r="Y35" s="60">
        <v>2682680</v>
      </c>
      <c r="Z35" s="140">
        <v>0</v>
      </c>
      <c r="AA35" s="155">
        <v>10129192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9505427</v>
      </c>
      <c r="D38" s="153">
        <f>SUM(D39:D41)</f>
        <v>0</v>
      </c>
      <c r="E38" s="154">
        <f t="shared" si="7"/>
        <v>19524790</v>
      </c>
      <c r="F38" s="100">
        <f t="shared" si="7"/>
        <v>19524790</v>
      </c>
      <c r="G38" s="100">
        <f t="shared" si="7"/>
        <v>695914</v>
      </c>
      <c r="H38" s="100">
        <f t="shared" si="7"/>
        <v>1566553</v>
      </c>
      <c r="I38" s="100">
        <f t="shared" si="7"/>
        <v>700276</v>
      </c>
      <c r="J38" s="100">
        <f t="shared" si="7"/>
        <v>2962743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2962743</v>
      </c>
      <c r="X38" s="100">
        <f t="shared" si="7"/>
        <v>0</v>
      </c>
      <c r="Y38" s="100">
        <f t="shared" si="7"/>
        <v>2962743</v>
      </c>
      <c r="Z38" s="137">
        <f>+IF(X38&lt;&gt;0,+(Y38/X38)*100,0)</f>
        <v>0</v>
      </c>
      <c r="AA38" s="153">
        <f>SUM(AA39:AA41)</f>
        <v>19524790</v>
      </c>
    </row>
    <row r="39" spans="1:27" ht="12.75">
      <c r="A39" s="138" t="s">
        <v>85</v>
      </c>
      <c r="B39" s="136"/>
      <c r="C39" s="155">
        <v>9505427</v>
      </c>
      <c r="D39" s="155"/>
      <c r="E39" s="156">
        <v>19524790</v>
      </c>
      <c r="F39" s="60">
        <v>19524790</v>
      </c>
      <c r="G39" s="60">
        <v>695914</v>
      </c>
      <c r="H39" s="60">
        <v>1566553</v>
      </c>
      <c r="I39" s="60">
        <v>700276</v>
      </c>
      <c r="J39" s="60">
        <v>2962743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2962743</v>
      </c>
      <c r="X39" s="60"/>
      <c r="Y39" s="60">
        <v>2962743</v>
      </c>
      <c r="Z39" s="140">
        <v>0</v>
      </c>
      <c r="AA39" s="155">
        <v>19524790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43017894</v>
      </c>
      <c r="D42" s="153">
        <f>SUM(D43:D46)</f>
        <v>0</v>
      </c>
      <c r="E42" s="154">
        <f t="shared" si="8"/>
        <v>101539443</v>
      </c>
      <c r="F42" s="100">
        <f t="shared" si="8"/>
        <v>101539443</v>
      </c>
      <c r="G42" s="100">
        <f t="shared" si="8"/>
        <v>2181388</v>
      </c>
      <c r="H42" s="100">
        <f t="shared" si="8"/>
        <v>6192734</v>
      </c>
      <c r="I42" s="100">
        <f t="shared" si="8"/>
        <v>4571799</v>
      </c>
      <c r="J42" s="100">
        <f t="shared" si="8"/>
        <v>12945921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12945921</v>
      </c>
      <c r="X42" s="100">
        <f t="shared" si="8"/>
        <v>0</v>
      </c>
      <c r="Y42" s="100">
        <f t="shared" si="8"/>
        <v>12945921</v>
      </c>
      <c r="Z42" s="137">
        <f>+IF(X42&lt;&gt;0,+(Y42/X42)*100,0)</f>
        <v>0</v>
      </c>
      <c r="AA42" s="153">
        <f>SUM(AA43:AA46)</f>
        <v>101539443</v>
      </c>
    </row>
    <row r="43" spans="1:27" ht="12.75">
      <c r="A43" s="138" t="s">
        <v>89</v>
      </c>
      <c r="B43" s="136"/>
      <c r="C43" s="155">
        <v>21678184</v>
      </c>
      <c r="D43" s="155"/>
      <c r="E43" s="156">
        <v>27839113</v>
      </c>
      <c r="F43" s="60">
        <v>27839113</v>
      </c>
      <c r="G43" s="60">
        <v>165392</v>
      </c>
      <c r="H43" s="60">
        <v>3767007</v>
      </c>
      <c r="I43" s="60">
        <v>2259844</v>
      </c>
      <c r="J43" s="60">
        <v>6192243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6192243</v>
      </c>
      <c r="X43" s="60"/>
      <c r="Y43" s="60">
        <v>6192243</v>
      </c>
      <c r="Z43" s="140">
        <v>0</v>
      </c>
      <c r="AA43" s="155">
        <v>27839113</v>
      </c>
    </row>
    <row r="44" spans="1:27" ht="12.75">
      <c r="A44" s="138" t="s">
        <v>90</v>
      </c>
      <c r="B44" s="136"/>
      <c r="C44" s="155">
        <v>11463186</v>
      </c>
      <c r="D44" s="155"/>
      <c r="E44" s="156">
        <v>39980008</v>
      </c>
      <c r="F44" s="60">
        <v>39980008</v>
      </c>
      <c r="G44" s="60">
        <v>750930</v>
      </c>
      <c r="H44" s="60">
        <v>1158043</v>
      </c>
      <c r="I44" s="60">
        <v>1094048</v>
      </c>
      <c r="J44" s="60">
        <v>3003021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3003021</v>
      </c>
      <c r="X44" s="60"/>
      <c r="Y44" s="60">
        <v>3003021</v>
      </c>
      <c r="Z44" s="140">
        <v>0</v>
      </c>
      <c r="AA44" s="155">
        <v>39980008</v>
      </c>
    </row>
    <row r="45" spans="1:27" ht="12.75">
      <c r="A45" s="138" t="s">
        <v>91</v>
      </c>
      <c r="B45" s="136"/>
      <c r="C45" s="157">
        <v>5817010</v>
      </c>
      <c r="D45" s="157"/>
      <c r="E45" s="158">
        <v>17491455</v>
      </c>
      <c r="F45" s="159">
        <v>17491455</v>
      </c>
      <c r="G45" s="159">
        <v>804032</v>
      </c>
      <c r="H45" s="159">
        <v>803186</v>
      </c>
      <c r="I45" s="159">
        <v>688143</v>
      </c>
      <c r="J45" s="159">
        <v>2295361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2295361</v>
      </c>
      <c r="X45" s="159"/>
      <c r="Y45" s="159">
        <v>2295361</v>
      </c>
      <c r="Z45" s="141">
        <v>0</v>
      </c>
      <c r="AA45" s="157">
        <v>17491455</v>
      </c>
    </row>
    <row r="46" spans="1:27" ht="12.75">
      <c r="A46" s="138" t="s">
        <v>92</v>
      </c>
      <c r="B46" s="136"/>
      <c r="C46" s="155">
        <v>4059514</v>
      </c>
      <c r="D46" s="155"/>
      <c r="E46" s="156">
        <v>16228867</v>
      </c>
      <c r="F46" s="60">
        <v>16228867</v>
      </c>
      <c r="G46" s="60">
        <v>461034</v>
      </c>
      <c r="H46" s="60">
        <v>464498</v>
      </c>
      <c r="I46" s="60">
        <v>529764</v>
      </c>
      <c r="J46" s="60">
        <v>1455296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1455296</v>
      </c>
      <c r="X46" s="60"/>
      <c r="Y46" s="60">
        <v>1455296</v>
      </c>
      <c r="Z46" s="140">
        <v>0</v>
      </c>
      <c r="AA46" s="155">
        <v>16228867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163796538</v>
      </c>
      <c r="D48" s="168">
        <f>+D28+D32+D38+D42+D47</f>
        <v>0</v>
      </c>
      <c r="E48" s="169">
        <f t="shared" si="9"/>
        <v>217103168</v>
      </c>
      <c r="F48" s="73">
        <f t="shared" si="9"/>
        <v>217103168</v>
      </c>
      <c r="G48" s="73">
        <f t="shared" si="9"/>
        <v>15366877</v>
      </c>
      <c r="H48" s="73">
        <f t="shared" si="9"/>
        <v>14342593</v>
      </c>
      <c r="I48" s="73">
        <f t="shared" si="9"/>
        <v>10999024</v>
      </c>
      <c r="J48" s="73">
        <f t="shared" si="9"/>
        <v>40708494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40708494</v>
      </c>
      <c r="X48" s="73">
        <f t="shared" si="9"/>
        <v>0</v>
      </c>
      <c r="Y48" s="73">
        <f t="shared" si="9"/>
        <v>40708494</v>
      </c>
      <c r="Z48" s="170">
        <f>+IF(X48&lt;&gt;0,+(Y48/X48)*100,0)</f>
        <v>0</v>
      </c>
      <c r="AA48" s="168">
        <f>+AA28+AA32+AA38+AA42+AA47</f>
        <v>217103168</v>
      </c>
    </row>
    <row r="49" spans="1:27" ht="12.75">
      <c r="A49" s="148" t="s">
        <v>49</v>
      </c>
      <c r="B49" s="149"/>
      <c r="C49" s="171">
        <f aca="true" t="shared" si="10" ref="C49:Y49">+C25-C48</f>
        <v>22376948</v>
      </c>
      <c r="D49" s="171">
        <f>+D25-D48</f>
        <v>0</v>
      </c>
      <c r="E49" s="172">
        <f t="shared" si="10"/>
        <v>-12909212</v>
      </c>
      <c r="F49" s="173">
        <f t="shared" si="10"/>
        <v>-12909212</v>
      </c>
      <c r="G49" s="173">
        <f t="shared" si="10"/>
        <v>43641169</v>
      </c>
      <c r="H49" s="173">
        <f t="shared" si="10"/>
        <v>-4594583</v>
      </c>
      <c r="I49" s="173">
        <f t="shared" si="10"/>
        <v>-2017581</v>
      </c>
      <c r="J49" s="173">
        <f t="shared" si="10"/>
        <v>37029005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37029005</v>
      </c>
      <c r="X49" s="173">
        <f>IF(F25=F48,0,X25-X48)</f>
        <v>0</v>
      </c>
      <c r="Y49" s="173">
        <f t="shared" si="10"/>
        <v>37029005</v>
      </c>
      <c r="Z49" s="174">
        <f>+IF(X49&lt;&gt;0,+(Y49/X49)*100,0)</f>
        <v>0</v>
      </c>
      <c r="AA49" s="171">
        <f>+AA25-AA48</f>
        <v>-12909212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39261543</v>
      </c>
      <c r="D5" s="155">
        <v>0</v>
      </c>
      <c r="E5" s="156">
        <v>38200792</v>
      </c>
      <c r="F5" s="60">
        <v>38200792</v>
      </c>
      <c r="G5" s="60">
        <v>22278165</v>
      </c>
      <c r="H5" s="60">
        <v>1814322</v>
      </c>
      <c r="I5" s="60">
        <v>1878362</v>
      </c>
      <c r="J5" s="60">
        <v>25970849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25970849</v>
      </c>
      <c r="X5" s="60"/>
      <c r="Y5" s="60">
        <v>25970849</v>
      </c>
      <c r="Z5" s="140">
        <v>0</v>
      </c>
      <c r="AA5" s="155">
        <v>38200792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19434679</v>
      </c>
      <c r="D7" s="155">
        <v>0</v>
      </c>
      <c r="E7" s="156">
        <v>13097601</v>
      </c>
      <c r="F7" s="60">
        <v>13097601</v>
      </c>
      <c r="G7" s="60">
        <v>1612697</v>
      </c>
      <c r="H7" s="60">
        <v>1749181</v>
      </c>
      <c r="I7" s="60">
        <v>1792190</v>
      </c>
      <c r="J7" s="60">
        <v>5154068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5154068</v>
      </c>
      <c r="X7" s="60"/>
      <c r="Y7" s="60">
        <v>5154068</v>
      </c>
      <c r="Z7" s="140">
        <v>0</v>
      </c>
      <c r="AA7" s="155">
        <v>13097601</v>
      </c>
    </row>
    <row r="8" spans="1:27" ht="12.75">
      <c r="A8" s="183" t="s">
        <v>104</v>
      </c>
      <c r="B8" s="182"/>
      <c r="C8" s="155">
        <v>10220289</v>
      </c>
      <c r="D8" s="155">
        <v>0</v>
      </c>
      <c r="E8" s="156">
        <v>17978088</v>
      </c>
      <c r="F8" s="60">
        <v>17978088</v>
      </c>
      <c r="G8" s="60">
        <v>870997</v>
      </c>
      <c r="H8" s="60">
        <v>1036999</v>
      </c>
      <c r="I8" s="60">
        <v>1069592</v>
      </c>
      <c r="J8" s="60">
        <v>2977588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2977588</v>
      </c>
      <c r="X8" s="60"/>
      <c r="Y8" s="60">
        <v>2977588</v>
      </c>
      <c r="Z8" s="140">
        <v>0</v>
      </c>
      <c r="AA8" s="155">
        <v>17978088</v>
      </c>
    </row>
    <row r="9" spans="1:27" ht="12.75">
      <c r="A9" s="183" t="s">
        <v>105</v>
      </c>
      <c r="B9" s="182"/>
      <c r="C9" s="155">
        <v>3233651</v>
      </c>
      <c r="D9" s="155">
        <v>0</v>
      </c>
      <c r="E9" s="156">
        <v>4413240</v>
      </c>
      <c r="F9" s="60">
        <v>4413240</v>
      </c>
      <c r="G9" s="60">
        <v>415478</v>
      </c>
      <c r="H9" s="60">
        <v>354778</v>
      </c>
      <c r="I9" s="60">
        <v>355588</v>
      </c>
      <c r="J9" s="60">
        <v>1125844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1125844</v>
      </c>
      <c r="X9" s="60"/>
      <c r="Y9" s="60">
        <v>1125844</v>
      </c>
      <c r="Z9" s="140">
        <v>0</v>
      </c>
      <c r="AA9" s="155">
        <v>4413240</v>
      </c>
    </row>
    <row r="10" spans="1:27" ht="12.75">
      <c r="A10" s="183" t="s">
        <v>106</v>
      </c>
      <c r="B10" s="182"/>
      <c r="C10" s="155">
        <v>6114230</v>
      </c>
      <c r="D10" s="155">
        <v>0</v>
      </c>
      <c r="E10" s="156">
        <v>8314800</v>
      </c>
      <c r="F10" s="54">
        <v>8314800</v>
      </c>
      <c r="G10" s="54">
        <v>656947</v>
      </c>
      <c r="H10" s="54">
        <v>659559</v>
      </c>
      <c r="I10" s="54">
        <v>659481</v>
      </c>
      <c r="J10" s="54">
        <v>1975987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1975987</v>
      </c>
      <c r="X10" s="54"/>
      <c r="Y10" s="54">
        <v>1975987</v>
      </c>
      <c r="Z10" s="184">
        <v>0</v>
      </c>
      <c r="AA10" s="130">
        <v>8314800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22730</v>
      </c>
      <c r="D12" s="155">
        <v>0</v>
      </c>
      <c r="E12" s="156">
        <v>27278</v>
      </c>
      <c r="F12" s="60">
        <v>27278</v>
      </c>
      <c r="G12" s="60">
        <v>2265</v>
      </c>
      <c r="H12" s="60">
        <v>2020</v>
      </c>
      <c r="I12" s="60">
        <v>3489</v>
      </c>
      <c r="J12" s="60">
        <v>7774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7774</v>
      </c>
      <c r="X12" s="60"/>
      <c r="Y12" s="60">
        <v>7774</v>
      </c>
      <c r="Z12" s="140">
        <v>0</v>
      </c>
      <c r="AA12" s="155">
        <v>27278</v>
      </c>
    </row>
    <row r="13" spans="1:27" ht="12.75">
      <c r="A13" s="181" t="s">
        <v>109</v>
      </c>
      <c r="B13" s="185"/>
      <c r="C13" s="155">
        <v>1381630</v>
      </c>
      <c r="D13" s="155">
        <v>0</v>
      </c>
      <c r="E13" s="156">
        <v>1533468</v>
      </c>
      <c r="F13" s="60">
        <v>1533468</v>
      </c>
      <c r="G13" s="60">
        <v>102012</v>
      </c>
      <c r="H13" s="60">
        <v>176661</v>
      </c>
      <c r="I13" s="60">
        <v>157758</v>
      </c>
      <c r="J13" s="60">
        <v>436431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436431</v>
      </c>
      <c r="X13" s="60"/>
      <c r="Y13" s="60">
        <v>436431</v>
      </c>
      <c r="Z13" s="140">
        <v>0</v>
      </c>
      <c r="AA13" s="155">
        <v>1533468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5000000</v>
      </c>
      <c r="F14" s="60">
        <v>5000000</v>
      </c>
      <c r="G14" s="60">
        <v>820822</v>
      </c>
      <c r="H14" s="60">
        <v>830086</v>
      </c>
      <c r="I14" s="60">
        <v>822384</v>
      </c>
      <c r="J14" s="60">
        <v>2473292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2473292</v>
      </c>
      <c r="X14" s="60"/>
      <c r="Y14" s="60">
        <v>2473292</v>
      </c>
      <c r="Z14" s="140">
        <v>0</v>
      </c>
      <c r="AA14" s="155">
        <v>5000000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2869046</v>
      </c>
      <c r="D16" s="155">
        <v>0</v>
      </c>
      <c r="E16" s="156">
        <v>4239540</v>
      </c>
      <c r="F16" s="60">
        <v>4239540</v>
      </c>
      <c r="G16" s="60">
        <v>48500</v>
      </c>
      <c r="H16" s="60">
        <v>15250</v>
      </c>
      <c r="I16" s="60">
        <v>51950</v>
      </c>
      <c r="J16" s="60">
        <v>115700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115700</v>
      </c>
      <c r="X16" s="60"/>
      <c r="Y16" s="60">
        <v>115700</v>
      </c>
      <c r="Z16" s="140">
        <v>0</v>
      </c>
      <c r="AA16" s="155">
        <v>4239540</v>
      </c>
    </row>
    <row r="17" spans="1:27" ht="12.75">
      <c r="A17" s="181" t="s">
        <v>113</v>
      </c>
      <c r="B17" s="185"/>
      <c r="C17" s="155">
        <v>1889020</v>
      </c>
      <c r="D17" s="155">
        <v>0</v>
      </c>
      <c r="E17" s="156">
        <v>1644292</v>
      </c>
      <c r="F17" s="60">
        <v>1644292</v>
      </c>
      <c r="G17" s="60">
        <v>206577</v>
      </c>
      <c r="H17" s="60">
        <v>192807</v>
      </c>
      <c r="I17" s="60">
        <v>196887</v>
      </c>
      <c r="J17" s="60">
        <v>596271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596271</v>
      </c>
      <c r="X17" s="60"/>
      <c r="Y17" s="60">
        <v>596271</v>
      </c>
      <c r="Z17" s="140">
        <v>0</v>
      </c>
      <c r="AA17" s="155">
        <v>1644292</v>
      </c>
    </row>
    <row r="18" spans="1:27" ht="12.75">
      <c r="A18" s="183" t="s">
        <v>114</v>
      </c>
      <c r="B18" s="182"/>
      <c r="C18" s="155">
        <v>2083242</v>
      </c>
      <c r="D18" s="155">
        <v>0</v>
      </c>
      <c r="E18" s="156">
        <v>1727884</v>
      </c>
      <c r="F18" s="60">
        <v>1727884</v>
      </c>
      <c r="G18" s="60">
        <v>181388</v>
      </c>
      <c r="H18" s="60">
        <v>171553</v>
      </c>
      <c r="I18" s="60">
        <v>187384</v>
      </c>
      <c r="J18" s="60">
        <v>540325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540325</v>
      </c>
      <c r="X18" s="60"/>
      <c r="Y18" s="60">
        <v>540325</v>
      </c>
      <c r="Z18" s="140">
        <v>0</v>
      </c>
      <c r="AA18" s="155">
        <v>1727884</v>
      </c>
    </row>
    <row r="19" spans="1:27" ht="12.75">
      <c r="A19" s="181" t="s">
        <v>34</v>
      </c>
      <c r="B19" s="185"/>
      <c r="C19" s="155">
        <v>62743437</v>
      </c>
      <c r="D19" s="155">
        <v>0</v>
      </c>
      <c r="E19" s="156">
        <v>67055270</v>
      </c>
      <c r="F19" s="60">
        <v>67055270</v>
      </c>
      <c r="G19" s="60">
        <v>25434845</v>
      </c>
      <c r="H19" s="60">
        <v>665560</v>
      </c>
      <c r="I19" s="60">
        <v>467375</v>
      </c>
      <c r="J19" s="60">
        <v>26567780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26567780</v>
      </c>
      <c r="X19" s="60"/>
      <c r="Y19" s="60">
        <v>26567780</v>
      </c>
      <c r="Z19" s="140">
        <v>0</v>
      </c>
      <c r="AA19" s="155">
        <v>67055270</v>
      </c>
    </row>
    <row r="20" spans="1:27" ht="12.75">
      <c r="A20" s="181" t="s">
        <v>35</v>
      </c>
      <c r="B20" s="185"/>
      <c r="C20" s="155">
        <v>4626219</v>
      </c>
      <c r="D20" s="155">
        <v>0</v>
      </c>
      <c r="E20" s="156">
        <v>7515703</v>
      </c>
      <c r="F20" s="54">
        <v>7515703</v>
      </c>
      <c r="G20" s="54">
        <v>577268</v>
      </c>
      <c r="H20" s="54">
        <v>526844</v>
      </c>
      <c r="I20" s="54">
        <v>517479</v>
      </c>
      <c r="J20" s="54">
        <v>1621591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1621591</v>
      </c>
      <c r="X20" s="54"/>
      <c r="Y20" s="54">
        <v>1621591</v>
      </c>
      <c r="Z20" s="184">
        <v>0</v>
      </c>
      <c r="AA20" s="130">
        <v>7515703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153879716</v>
      </c>
      <c r="D22" s="188">
        <f>SUM(D5:D21)</f>
        <v>0</v>
      </c>
      <c r="E22" s="189">
        <f t="shared" si="0"/>
        <v>170747956</v>
      </c>
      <c r="F22" s="190">
        <f t="shared" si="0"/>
        <v>170747956</v>
      </c>
      <c r="G22" s="190">
        <f t="shared" si="0"/>
        <v>53207961</v>
      </c>
      <c r="H22" s="190">
        <f t="shared" si="0"/>
        <v>8195620</v>
      </c>
      <c r="I22" s="190">
        <f t="shared" si="0"/>
        <v>8159919</v>
      </c>
      <c r="J22" s="190">
        <f t="shared" si="0"/>
        <v>69563500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69563500</v>
      </c>
      <c r="X22" s="190">
        <f t="shared" si="0"/>
        <v>0</v>
      </c>
      <c r="Y22" s="190">
        <f t="shared" si="0"/>
        <v>69563500</v>
      </c>
      <c r="Z22" s="191">
        <f>+IF(X22&lt;&gt;0,+(Y22/X22)*100,0)</f>
        <v>0</v>
      </c>
      <c r="AA22" s="188">
        <f>SUM(AA5:AA21)</f>
        <v>170747956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47555559</v>
      </c>
      <c r="D25" s="155">
        <v>0</v>
      </c>
      <c r="E25" s="156">
        <v>53417883</v>
      </c>
      <c r="F25" s="60">
        <v>53417883</v>
      </c>
      <c r="G25" s="60">
        <v>4010951</v>
      </c>
      <c r="H25" s="60">
        <v>4144529</v>
      </c>
      <c r="I25" s="60">
        <v>4164992</v>
      </c>
      <c r="J25" s="60">
        <v>12320472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12320472</v>
      </c>
      <c r="X25" s="60"/>
      <c r="Y25" s="60">
        <v>12320472</v>
      </c>
      <c r="Z25" s="140">
        <v>0</v>
      </c>
      <c r="AA25" s="155">
        <v>53417883</v>
      </c>
    </row>
    <row r="26" spans="1:27" ht="12.75">
      <c r="A26" s="183" t="s">
        <v>38</v>
      </c>
      <c r="B26" s="182"/>
      <c r="C26" s="155">
        <v>6110264</v>
      </c>
      <c r="D26" s="155">
        <v>0</v>
      </c>
      <c r="E26" s="156">
        <v>6310266</v>
      </c>
      <c r="F26" s="60">
        <v>6310266</v>
      </c>
      <c r="G26" s="60">
        <v>496330</v>
      </c>
      <c r="H26" s="60">
        <v>571014</v>
      </c>
      <c r="I26" s="60">
        <v>503289</v>
      </c>
      <c r="J26" s="60">
        <v>1570633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1570633</v>
      </c>
      <c r="X26" s="60"/>
      <c r="Y26" s="60">
        <v>1570633</v>
      </c>
      <c r="Z26" s="140">
        <v>0</v>
      </c>
      <c r="AA26" s="155">
        <v>6310266</v>
      </c>
    </row>
    <row r="27" spans="1:27" ht="12.75">
      <c r="A27" s="183" t="s">
        <v>118</v>
      </c>
      <c r="B27" s="182"/>
      <c r="C27" s="155">
        <v>7655894</v>
      </c>
      <c r="D27" s="155">
        <v>0</v>
      </c>
      <c r="E27" s="156">
        <v>34966566</v>
      </c>
      <c r="F27" s="60">
        <v>34966566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34966566</v>
      </c>
    </row>
    <row r="28" spans="1:27" ht="12.75">
      <c r="A28" s="183" t="s">
        <v>39</v>
      </c>
      <c r="B28" s="182"/>
      <c r="C28" s="155">
        <v>26238635</v>
      </c>
      <c r="D28" s="155">
        <v>0</v>
      </c>
      <c r="E28" s="156">
        <v>35000000</v>
      </c>
      <c r="F28" s="60">
        <v>35000000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35000000</v>
      </c>
    </row>
    <row r="29" spans="1:27" ht="12.75">
      <c r="A29" s="183" t="s">
        <v>40</v>
      </c>
      <c r="B29" s="182"/>
      <c r="C29" s="155">
        <v>1726903</v>
      </c>
      <c r="D29" s="155">
        <v>0</v>
      </c>
      <c r="E29" s="156">
        <v>2643958</v>
      </c>
      <c r="F29" s="60">
        <v>2643958</v>
      </c>
      <c r="G29" s="60">
        <v>-31875</v>
      </c>
      <c r="H29" s="60">
        <v>59787</v>
      </c>
      <c r="I29" s="60">
        <v>24209</v>
      </c>
      <c r="J29" s="60">
        <v>52121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52121</v>
      </c>
      <c r="X29" s="60"/>
      <c r="Y29" s="60">
        <v>52121</v>
      </c>
      <c r="Z29" s="140">
        <v>0</v>
      </c>
      <c r="AA29" s="155">
        <v>2643958</v>
      </c>
    </row>
    <row r="30" spans="1:27" ht="12.75">
      <c r="A30" s="183" t="s">
        <v>119</v>
      </c>
      <c r="B30" s="182"/>
      <c r="C30" s="155">
        <v>20022175</v>
      </c>
      <c r="D30" s="155">
        <v>0</v>
      </c>
      <c r="E30" s="156">
        <v>20495305</v>
      </c>
      <c r="F30" s="60">
        <v>20495305</v>
      </c>
      <c r="G30" s="60">
        <v>214098</v>
      </c>
      <c r="H30" s="60">
        <v>4053863</v>
      </c>
      <c r="I30" s="60">
        <v>1782532</v>
      </c>
      <c r="J30" s="60">
        <v>6050493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6050493</v>
      </c>
      <c r="X30" s="60"/>
      <c r="Y30" s="60">
        <v>6050493</v>
      </c>
      <c r="Z30" s="140">
        <v>0</v>
      </c>
      <c r="AA30" s="155">
        <v>20495305</v>
      </c>
    </row>
    <row r="31" spans="1:27" ht="12.75">
      <c r="A31" s="183" t="s">
        <v>120</v>
      </c>
      <c r="B31" s="182"/>
      <c r="C31" s="155">
        <v>4380220</v>
      </c>
      <c r="D31" s="155">
        <v>0</v>
      </c>
      <c r="E31" s="156">
        <v>6303696</v>
      </c>
      <c r="F31" s="60">
        <v>6303696</v>
      </c>
      <c r="G31" s="60">
        <v>480386</v>
      </c>
      <c r="H31" s="60">
        <v>487793</v>
      </c>
      <c r="I31" s="60">
        <v>490685</v>
      </c>
      <c r="J31" s="60">
        <v>1458864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1458864</v>
      </c>
      <c r="X31" s="60"/>
      <c r="Y31" s="60">
        <v>1458864</v>
      </c>
      <c r="Z31" s="140">
        <v>0</v>
      </c>
      <c r="AA31" s="155">
        <v>6303696</v>
      </c>
    </row>
    <row r="32" spans="1:27" ht="12.75">
      <c r="A32" s="183" t="s">
        <v>121</v>
      </c>
      <c r="B32" s="182"/>
      <c r="C32" s="155">
        <v>6701163</v>
      </c>
      <c r="D32" s="155">
        <v>0</v>
      </c>
      <c r="E32" s="156">
        <v>4026114</v>
      </c>
      <c r="F32" s="60">
        <v>4026114</v>
      </c>
      <c r="G32" s="60">
        <v>560263</v>
      </c>
      <c r="H32" s="60">
        <v>360103</v>
      </c>
      <c r="I32" s="60">
        <v>274916</v>
      </c>
      <c r="J32" s="60">
        <v>1195282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1195282</v>
      </c>
      <c r="X32" s="60"/>
      <c r="Y32" s="60">
        <v>1195282</v>
      </c>
      <c r="Z32" s="140">
        <v>0</v>
      </c>
      <c r="AA32" s="155">
        <v>4026114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17969520</v>
      </c>
      <c r="F33" s="60">
        <v>17969520</v>
      </c>
      <c r="G33" s="60">
        <v>8449422</v>
      </c>
      <c r="H33" s="60">
        <v>844915</v>
      </c>
      <c r="I33" s="60">
        <v>1798655</v>
      </c>
      <c r="J33" s="60">
        <v>11092992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11092992</v>
      </c>
      <c r="X33" s="60"/>
      <c r="Y33" s="60">
        <v>11092992</v>
      </c>
      <c r="Z33" s="140">
        <v>0</v>
      </c>
      <c r="AA33" s="155">
        <v>17969520</v>
      </c>
    </row>
    <row r="34" spans="1:27" ht="12.75">
      <c r="A34" s="183" t="s">
        <v>43</v>
      </c>
      <c r="B34" s="182"/>
      <c r="C34" s="155">
        <v>42960237</v>
      </c>
      <c r="D34" s="155">
        <v>0</v>
      </c>
      <c r="E34" s="156">
        <v>35969860</v>
      </c>
      <c r="F34" s="60">
        <v>35969860</v>
      </c>
      <c r="G34" s="60">
        <v>1187302</v>
      </c>
      <c r="H34" s="60">
        <v>3820589</v>
      </c>
      <c r="I34" s="60">
        <v>1959746</v>
      </c>
      <c r="J34" s="60">
        <v>6967637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6967637</v>
      </c>
      <c r="X34" s="60"/>
      <c r="Y34" s="60">
        <v>6967637</v>
      </c>
      <c r="Z34" s="140">
        <v>0</v>
      </c>
      <c r="AA34" s="155">
        <v>35969860</v>
      </c>
    </row>
    <row r="35" spans="1:27" ht="12.75">
      <c r="A35" s="181" t="s">
        <v>122</v>
      </c>
      <c r="B35" s="185"/>
      <c r="C35" s="155">
        <v>445488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163796538</v>
      </c>
      <c r="D36" s="188">
        <f>SUM(D25:D35)</f>
        <v>0</v>
      </c>
      <c r="E36" s="189">
        <f t="shared" si="1"/>
        <v>217103168</v>
      </c>
      <c r="F36" s="190">
        <f t="shared" si="1"/>
        <v>217103168</v>
      </c>
      <c r="G36" s="190">
        <f t="shared" si="1"/>
        <v>15366877</v>
      </c>
      <c r="H36" s="190">
        <f t="shared" si="1"/>
        <v>14342593</v>
      </c>
      <c r="I36" s="190">
        <f t="shared" si="1"/>
        <v>10999024</v>
      </c>
      <c r="J36" s="190">
        <f t="shared" si="1"/>
        <v>40708494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40708494</v>
      </c>
      <c r="X36" s="190">
        <f t="shared" si="1"/>
        <v>0</v>
      </c>
      <c r="Y36" s="190">
        <f t="shared" si="1"/>
        <v>40708494</v>
      </c>
      <c r="Z36" s="191">
        <f>+IF(X36&lt;&gt;0,+(Y36/X36)*100,0)</f>
        <v>0</v>
      </c>
      <c r="AA36" s="188">
        <f>SUM(AA25:AA35)</f>
        <v>217103168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-9916822</v>
      </c>
      <c r="D38" s="199">
        <f>+D22-D36</f>
        <v>0</v>
      </c>
      <c r="E38" s="200">
        <f t="shared" si="2"/>
        <v>-46355212</v>
      </c>
      <c r="F38" s="106">
        <f t="shared" si="2"/>
        <v>-46355212</v>
      </c>
      <c r="G38" s="106">
        <f t="shared" si="2"/>
        <v>37841084</v>
      </c>
      <c r="H38" s="106">
        <f t="shared" si="2"/>
        <v>-6146973</v>
      </c>
      <c r="I38" s="106">
        <f t="shared" si="2"/>
        <v>-2839105</v>
      </c>
      <c r="J38" s="106">
        <f t="shared" si="2"/>
        <v>28855006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28855006</v>
      </c>
      <c r="X38" s="106">
        <f>IF(F22=F36,0,X22-X36)</f>
        <v>0</v>
      </c>
      <c r="Y38" s="106">
        <f t="shared" si="2"/>
        <v>28855006</v>
      </c>
      <c r="Z38" s="201">
        <f>+IF(X38&lt;&gt;0,+(Y38/X38)*100,0)</f>
        <v>0</v>
      </c>
      <c r="AA38" s="199">
        <f>+AA22-AA36</f>
        <v>-46355212</v>
      </c>
    </row>
    <row r="39" spans="1:27" ht="12.75">
      <c r="A39" s="181" t="s">
        <v>46</v>
      </c>
      <c r="B39" s="185"/>
      <c r="C39" s="155">
        <v>32293770</v>
      </c>
      <c r="D39" s="155">
        <v>0</v>
      </c>
      <c r="E39" s="156">
        <v>33446000</v>
      </c>
      <c r="F39" s="60">
        <v>33446000</v>
      </c>
      <c r="G39" s="60">
        <v>5800085</v>
      </c>
      <c r="H39" s="60">
        <v>1552390</v>
      </c>
      <c r="I39" s="60">
        <v>821524</v>
      </c>
      <c r="J39" s="60">
        <v>8173999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8173999</v>
      </c>
      <c r="X39" s="60"/>
      <c r="Y39" s="60">
        <v>8173999</v>
      </c>
      <c r="Z39" s="140">
        <v>0</v>
      </c>
      <c r="AA39" s="155">
        <v>33446000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22376948</v>
      </c>
      <c r="D42" s="206">
        <f>SUM(D38:D41)</f>
        <v>0</v>
      </c>
      <c r="E42" s="207">
        <f t="shared" si="3"/>
        <v>-12909212</v>
      </c>
      <c r="F42" s="88">
        <f t="shared" si="3"/>
        <v>-12909212</v>
      </c>
      <c r="G42" s="88">
        <f t="shared" si="3"/>
        <v>43641169</v>
      </c>
      <c r="H42" s="88">
        <f t="shared" si="3"/>
        <v>-4594583</v>
      </c>
      <c r="I42" s="88">
        <f t="shared" si="3"/>
        <v>-2017581</v>
      </c>
      <c r="J42" s="88">
        <f t="shared" si="3"/>
        <v>37029005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37029005</v>
      </c>
      <c r="X42" s="88">
        <f t="shared" si="3"/>
        <v>0</v>
      </c>
      <c r="Y42" s="88">
        <f t="shared" si="3"/>
        <v>37029005</v>
      </c>
      <c r="Z42" s="208">
        <f>+IF(X42&lt;&gt;0,+(Y42/X42)*100,0)</f>
        <v>0</v>
      </c>
      <c r="AA42" s="206">
        <f>SUM(AA38:AA41)</f>
        <v>-12909212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22376948</v>
      </c>
      <c r="D44" s="210">
        <f>+D42-D43</f>
        <v>0</v>
      </c>
      <c r="E44" s="211">
        <f t="shared" si="4"/>
        <v>-12909212</v>
      </c>
      <c r="F44" s="77">
        <f t="shared" si="4"/>
        <v>-12909212</v>
      </c>
      <c r="G44" s="77">
        <f t="shared" si="4"/>
        <v>43641169</v>
      </c>
      <c r="H44" s="77">
        <f t="shared" si="4"/>
        <v>-4594583</v>
      </c>
      <c r="I44" s="77">
        <f t="shared" si="4"/>
        <v>-2017581</v>
      </c>
      <c r="J44" s="77">
        <f t="shared" si="4"/>
        <v>37029005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37029005</v>
      </c>
      <c r="X44" s="77">
        <f t="shared" si="4"/>
        <v>0</v>
      </c>
      <c r="Y44" s="77">
        <f t="shared" si="4"/>
        <v>37029005</v>
      </c>
      <c r="Z44" s="212">
        <f>+IF(X44&lt;&gt;0,+(Y44/X44)*100,0)</f>
        <v>0</v>
      </c>
      <c r="AA44" s="210">
        <f>+AA42-AA43</f>
        <v>-12909212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22376948</v>
      </c>
      <c r="D46" s="206">
        <f>SUM(D44:D45)</f>
        <v>0</v>
      </c>
      <c r="E46" s="207">
        <f t="shared" si="5"/>
        <v>-12909212</v>
      </c>
      <c r="F46" s="88">
        <f t="shared" si="5"/>
        <v>-12909212</v>
      </c>
      <c r="G46" s="88">
        <f t="shared" si="5"/>
        <v>43641169</v>
      </c>
      <c r="H46" s="88">
        <f t="shared" si="5"/>
        <v>-4594583</v>
      </c>
      <c r="I46" s="88">
        <f t="shared" si="5"/>
        <v>-2017581</v>
      </c>
      <c r="J46" s="88">
        <f t="shared" si="5"/>
        <v>37029005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37029005</v>
      </c>
      <c r="X46" s="88">
        <f t="shared" si="5"/>
        <v>0</v>
      </c>
      <c r="Y46" s="88">
        <f t="shared" si="5"/>
        <v>37029005</v>
      </c>
      <c r="Z46" s="208">
        <f>+IF(X46&lt;&gt;0,+(Y46/X46)*100,0)</f>
        <v>0</v>
      </c>
      <c r="AA46" s="206">
        <f>SUM(AA44:AA45)</f>
        <v>-12909212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22376948</v>
      </c>
      <c r="D48" s="217">
        <f>SUM(D46:D47)</f>
        <v>0</v>
      </c>
      <c r="E48" s="218">
        <f t="shared" si="6"/>
        <v>-12909212</v>
      </c>
      <c r="F48" s="219">
        <f t="shared" si="6"/>
        <v>-12909212</v>
      </c>
      <c r="G48" s="219">
        <f t="shared" si="6"/>
        <v>43641169</v>
      </c>
      <c r="H48" s="220">
        <f t="shared" si="6"/>
        <v>-4594583</v>
      </c>
      <c r="I48" s="220">
        <f t="shared" si="6"/>
        <v>-2017581</v>
      </c>
      <c r="J48" s="220">
        <f t="shared" si="6"/>
        <v>37029005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37029005</v>
      </c>
      <c r="X48" s="220">
        <f t="shared" si="6"/>
        <v>0</v>
      </c>
      <c r="Y48" s="220">
        <f t="shared" si="6"/>
        <v>37029005</v>
      </c>
      <c r="Z48" s="221">
        <f>+IF(X48&lt;&gt;0,+(Y48/X48)*100,0)</f>
        <v>0</v>
      </c>
      <c r="AA48" s="222">
        <f>SUM(AA46:AA47)</f>
        <v>-12909212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1415014</v>
      </c>
      <c r="D5" s="153">
        <f>SUM(D6:D8)</f>
        <v>0</v>
      </c>
      <c r="E5" s="154">
        <f t="shared" si="0"/>
        <v>15562000</v>
      </c>
      <c r="F5" s="100">
        <f t="shared" si="0"/>
        <v>15562000</v>
      </c>
      <c r="G5" s="100">
        <f t="shared" si="0"/>
        <v>237093</v>
      </c>
      <c r="H5" s="100">
        <f t="shared" si="0"/>
        <v>10290</v>
      </c>
      <c r="I5" s="100">
        <f t="shared" si="0"/>
        <v>4050</v>
      </c>
      <c r="J5" s="100">
        <f t="shared" si="0"/>
        <v>251433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251433</v>
      </c>
      <c r="X5" s="100">
        <f t="shared" si="0"/>
        <v>0</v>
      </c>
      <c r="Y5" s="100">
        <f t="shared" si="0"/>
        <v>251433</v>
      </c>
      <c r="Z5" s="137">
        <f>+IF(X5&lt;&gt;0,+(Y5/X5)*100,0)</f>
        <v>0</v>
      </c>
      <c r="AA5" s="153">
        <f>SUM(AA6:AA8)</f>
        <v>15562000</v>
      </c>
    </row>
    <row r="6" spans="1:27" ht="12.75">
      <c r="A6" s="138" t="s">
        <v>75</v>
      </c>
      <c r="B6" s="136"/>
      <c r="C6" s="155"/>
      <c r="D6" s="155"/>
      <c r="E6" s="156">
        <v>12433500</v>
      </c>
      <c r="F6" s="60">
        <v>12433500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12433500</v>
      </c>
    </row>
    <row r="7" spans="1:27" ht="12.75">
      <c r="A7" s="138" t="s">
        <v>76</v>
      </c>
      <c r="B7" s="136"/>
      <c r="C7" s="157">
        <v>364727</v>
      </c>
      <c r="D7" s="157"/>
      <c r="E7" s="158">
        <v>260000</v>
      </c>
      <c r="F7" s="159">
        <v>260000</v>
      </c>
      <c r="G7" s="159"/>
      <c r="H7" s="159"/>
      <c r="I7" s="159">
        <v>4050</v>
      </c>
      <c r="J7" s="159">
        <v>4050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4050</v>
      </c>
      <c r="X7" s="159"/>
      <c r="Y7" s="159">
        <v>4050</v>
      </c>
      <c r="Z7" s="141"/>
      <c r="AA7" s="225">
        <v>260000</v>
      </c>
    </row>
    <row r="8" spans="1:27" ht="12.75">
      <c r="A8" s="138" t="s">
        <v>77</v>
      </c>
      <c r="B8" s="136"/>
      <c r="C8" s="155">
        <v>1050287</v>
      </c>
      <c r="D8" s="155"/>
      <c r="E8" s="156">
        <v>2868500</v>
      </c>
      <c r="F8" s="60">
        <v>2868500</v>
      </c>
      <c r="G8" s="60">
        <v>237093</v>
      </c>
      <c r="H8" s="60">
        <v>10290</v>
      </c>
      <c r="I8" s="60"/>
      <c r="J8" s="60">
        <v>247383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247383</v>
      </c>
      <c r="X8" s="60"/>
      <c r="Y8" s="60">
        <v>247383</v>
      </c>
      <c r="Z8" s="140"/>
      <c r="AA8" s="62">
        <v>2868500</v>
      </c>
    </row>
    <row r="9" spans="1:27" ht="12.75">
      <c r="A9" s="135" t="s">
        <v>78</v>
      </c>
      <c r="B9" s="136"/>
      <c r="C9" s="153">
        <f aca="true" t="shared" si="1" ref="C9:Y9">SUM(C10:C14)</f>
        <v>5405104</v>
      </c>
      <c r="D9" s="153">
        <f>SUM(D10:D14)</f>
        <v>0</v>
      </c>
      <c r="E9" s="154">
        <f t="shared" si="1"/>
        <v>4360000</v>
      </c>
      <c r="F9" s="100">
        <f t="shared" si="1"/>
        <v>4360000</v>
      </c>
      <c r="G9" s="100">
        <f t="shared" si="1"/>
        <v>255146</v>
      </c>
      <c r="H9" s="100">
        <f t="shared" si="1"/>
        <v>184636</v>
      </c>
      <c r="I9" s="100">
        <f t="shared" si="1"/>
        <v>114028</v>
      </c>
      <c r="J9" s="100">
        <f t="shared" si="1"/>
        <v>553810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553810</v>
      </c>
      <c r="X9" s="100">
        <f t="shared" si="1"/>
        <v>0</v>
      </c>
      <c r="Y9" s="100">
        <f t="shared" si="1"/>
        <v>553810</v>
      </c>
      <c r="Z9" s="137">
        <f>+IF(X9&lt;&gt;0,+(Y9/X9)*100,0)</f>
        <v>0</v>
      </c>
      <c r="AA9" s="102">
        <f>SUM(AA10:AA14)</f>
        <v>4360000</v>
      </c>
    </row>
    <row r="10" spans="1:27" ht="12.75">
      <c r="A10" s="138" t="s">
        <v>79</v>
      </c>
      <c r="B10" s="136"/>
      <c r="C10" s="155"/>
      <c r="D10" s="155"/>
      <c r="E10" s="156">
        <v>315000</v>
      </c>
      <c r="F10" s="60">
        <v>315000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315000</v>
      </c>
    </row>
    <row r="11" spans="1:27" ht="12.75">
      <c r="A11" s="138" t="s">
        <v>80</v>
      </c>
      <c r="B11" s="136"/>
      <c r="C11" s="155">
        <v>5405104</v>
      </c>
      <c r="D11" s="155"/>
      <c r="E11" s="156">
        <v>1250000</v>
      </c>
      <c r="F11" s="60">
        <v>1250000</v>
      </c>
      <c r="G11" s="60">
        <v>245470</v>
      </c>
      <c r="H11" s="60">
        <v>184636</v>
      </c>
      <c r="I11" s="60">
        <v>85028</v>
      </c>
      <c r="J11" s="60">
        <v>515134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515134</v>
      </c>
      <c r="X11" s="60"/>
      <c r="Y11" s="60">
        <v>515134</v>
      </c>
      <c r="Z11" s="140"/>
      <c r="AA11" s="62">
        <v>1250000</v>
      </c>
    </row>
    <row r="12" spans="1:27" ht="12.75">
      <c r="A12" s="138" t="s">
        <v>81</v>
      </c>
      <c r="B12" s="136"/>
      <c r="C12" s="155"/>
      <c r="D12" s="155"/>
      <c r="E12" s="156">
        <v>2795000</v>
      </c>
      <c r="F12" s="60">
        <v>2795000</v>
      </c>
      <c r="G12" s="60">
        <v>9676</v>
      </c>
      <c r="H12" s="60"/>
      <c r="I12" s="60">
        <v>29000</v>
      </c>
      <c r="J12" s="60">
        <v>38676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38676</v>
      </c>
      <c r="X12" s="60"/>
      <c r="Y12" s="60">
        <v>38676</v>
      </c>
      <c r="Z12" s="140"/>
      <c r="AA12" s="62">
        <v>2795000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17737559</v>
      </c>
      <c r="D15" s="153">
        <f>SUM(D16:D18)</f>
        <v>0</v>
      </c>
      <c r="E15" s="154">
        <f t="shared" si="2"/>
        <v>10912000</v>
      </c>
      <c r="F15" s="100">
        <f t="shared" si="2"/>
        <v>10912000</v>
      </c>
      <c r="G15" s="100">
        <f t="shared" si="2"/>
        <v>0</v>
      </c>
      <c r="H15" s="100">
        <f t="shared" si="2"/>
        <v>1100909</v>
      </c>
      <c r="I15" s="100">
        <f t="shared" si="2"/>
        <v>0</v>
      </c>
      <c r="J15" s="100">
        <f t="shared" si="2"/>
        <v>1100909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1100909</v>
      </c>
      <c r="X15" s="100">
        <f t="shared" si="2"/>
        <v>0</v>
      </c>
      <c r="Y15" s="100">
        <f t="shared" si="2"/>
        <v>1100909</v>
      </c>
      <c r="Z15" s="137">
        <f>+IF(X15&lt;&gt;0,+(Y15/X15)*100,0)</f>
        <v>0</v>
      </c>
      <c r="AA15" s="102">
        <f>SUM(AA16:AA18)</f>
        <v>10912000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17737559</v>
      </c>
      <c r="D17" s="155"/>
      <c r="E17" s="156">
        <v>10912000</v>
      </c>
      <c r="F17" s="60">
        <v>10912000</v>
      </c>
      <c r="G17" s="60"/>
      <c r="H17" s="60">
        <v>1100909</v>
      </c>
      <c r="I17" s="60"/>
      <c r="J17" s="60">
        <v>1100909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1100909</v>
      </c>
      <c r="X17" s="60"/>
      <c r="Y17" s="60">
        <v>1100909</v>
      </c>
      <c r="Z17" s="140"/>
      <c r="AA17" s="62">
        <v>10912000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8350207</v>
      </c>
      <c r="D19" s="153">
        <f>SUM(D20:D23)</f>
        <v>0</v>
      </c>
      <c r="E19" s="154">
        <f t="shared" si="3"/>
        <v>21963000</v>
      </c>
      <c r="F19" s="100">
        <f t="shared" si="3"/>
        <v>21963000</v>
      </c>
      <c r="G19" s="100">
        <f t="shared" si="3"/>
        <v>165337</v>
      </c>
      <c r="H19" s="100">
        <f t="shared" si="3"/>
        <v>496744</v>
      </c>
      <c r="I19" s="100">
        <f t="shared" si="3"/>
        <v>8391</v>
      </c>
      <c r="J19" s="100">
        <f t="shared" si="3"/>
        <v>670472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670472</v>
      </c>
      <c r="X19" s="100">
        <f t="shared" si="3"/>
        <v>0</v>
      </c>
      <c r="Y19" s="100">
        <f t="shared" si="3"/>
        <v>670472</v>
      </c>
      <c r="Z19" s="137">
        <f>+IF(X19&lt;&gt;0,+(Y19/X19)*100,0)</f>
        <v>0</v>
      </c>
      <c r="AA19" s="102">
        <f>SUM(AA20:AA23)</f>
        <v>21963000</v>
      </c>
    </row>
    <row r="20" spans="1:27" ht="12.75">
      <c r="A20" s="138" t="s">
        <v>89</v>
      </c>
      <c r="B20" s="136"/>
      <c r="C20" s="155">
        <v>6613632</v>
      </c>
      <c r="D20" s="155"/>
      <c r="E20" s="156">
        <v>10085000</v>
      </c>
      <c r="F20" s="60">
        <v>10085000</v>
      </c>
      <c r="G20" s="60">
        <v>28931</v>
      </c>
      <c r="H20" s="60"/>
      <c r="I20" s="60"/>
      <c r="J20" s="60">
        <v>28931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28931</v>
      </c>
      <c r="X20" s="60"/>
      <c r="Y20" s="60">
        <v>28931</v>
      </c>
      <c r="Z20" s="140"/>
      <c r="AA20" s="62">
        <v>10085000</v>
      </c>
    </row>
    <row r="21" spans="1:27" ht="12.75">
      <c r="A21" s="138" t="s">
        <v>90</v>
      </c>
      <c r="B21" s="136"/>
      <c r="C21" s="155">
        <v>1504885</v>
      </c>
      <c r="D21" s="155"/>
      <c r="E21" s="156">
        <v>2374000</v>
      </c>
      <c r="F21" s="60">
        <v>2374000</v>
      </c>
      <c r="G21" s="60">
        <v>45000</v>
      </c>
      <c r="H21" s="60"/>
      <c r="I21" s="60"/>
      <c r="J21" s="60">
        <v>45000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45000</v>
      </c>
      <c r="X21" s="60"/>
      <c r="Y21" s="60">
        <v>45000</v>
      </c>
      <c r="Z21" s="140"/>
      <c r="AA21" s="62">
        <v>2374000</v>
      </c>
    </row>
    <row r="22" spans="1:27" ht="12.75">
      <c r="A22" s="138" t="s">
        <v>91</v>
      </c>
      <c r="B22" s="136"/>
      <c r="C22" s="157">
        <v>231690</v>
      </c>
      <c r="D22" s="157"/>
      <c r="E22" s="158">
        <v>9204000</v>
      </c>
      <c r="F22" s="159">
        <v>9204000</v>
      </c>
      <c r="G22" s="159">
        <v>91406</v>
      </c>
      <c r="H22" s="159"/>
      <c r="I22" s="159">
        <v>8391</v>
      </c>
      <c r="J22" s="159">
        <v>99797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99797</v>
      </c>
      <c r="X22" s="159"/>
      <c r="Y22" s="159">
        <v>99797</v>
      </c>
      <c r="Z22" s="141"/>
      <c r="AA22" s="225">
        <v>9204000</v>
      </c>
    </row>
    <row r="23" spans="1:27" ht="12.75">
      <c r="A23" s="138" t="s">
        <v>92</v>
      </c>
      <c r="B23" s="136"/>
      <c r="C23" s="155"/>
      <c r="D23" s="155"/>
      <c r="E23" s="156">
        <v>300000</v>
      </c>
      <c r="F23" s="60">
        <v>300000</v>
      </c>
      <c r="G23" s="60"/>
      <c r="H23" s="60">
        <v>496744</v>
      </c>
      <c r="I23" s="60"/>
      <c r="J23" s="60">
        <v>496744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496744</v>
      </c>
      <c r="X23" s="60"/>
      <c r="Y23" s="60">
        <v>496744</v>
      </c>
      <c r="Z23" s="140"/>
      <c r="AA23" s="62">
        <v>300000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32907884</v>
      </c>
      <c r="D25" s="217">
        <f>+D5+D9+D15+D19+D24</f>
        <v>0</v>
      </c>
      <c r="E25" s="230">
        <f t="shared" si="4"/>
        <v>52797000</v>
      </c>
      <c r="F25" s="219">
        <f t="shared" si="4"/>
        <v>52797000</v>
      </c>
      <c r="G25" s="219">
        <f t="shared" si="4"/>
        <v>657576</v>
      </c>
      <c r="H25" s="219">
        <f t="shared" si="4"/>
        <v>1792579</v>
      </c>
      <c r="I25" s="219">
        <f t="shared" si="4"/>
        <v>126469</v>
      </c>
      <c r="J25" s="219">
        <f t="shared" si="4"/>
        <v>2576624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2576624</v>
      </c>
      <c r="X25" s="219">
        <f t="shared" si="4"/>
        <v>0</v>
      </c>
      <c r="Y25" s="219">
        <f t="shared" si="4"/>
        <v>2576624</v>
      </c>
      <c r="Z25" s="231">
        <f>+IF(X25&lt;&gt;0,+(Y25/X25)*100,0)</f>
        <v>0</v>
      </c>
      <c r="AA25" s="232">
        <f>+AA5+AA9+AA15+AA19+AA24</f>
        <v>52797000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30334420</v>
      </c>
      <c r="D28" s="155"/>
      <c r="E28" s="156">
        <v>33160000</v>
      </c>
      <c r="F28" s="60">
        <v>33160000</v>
      </c>
      <c r="G28" s="60">
        <v>336876</v>
      </c>
      <c r="H28" s="60">
        <v>1285545</v>
      </c>
      <c r="I28" s="60">
        <v>93419</v>
      </c>
      <c r="J28" s="60">
        <v>1715840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1715840</v>
      </c>
      <c r="X28" s="60"/>
      <c r="Y28" s="60">
        <v>1715840</v>
      </c>
      <c r="Z28" s="140"/>
      <c r="AA28" s="155">
        <v>33160000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30334420</v>
      </c>
      <c r="D32" s="210">
        <f>SUM(D28:D31)</f>
        <v>0</v>
      </c>
      <c r="E32" s="211">
        <f t="shared" si="5"/>
        <v>33160000</v>
      </c>
      <c r="F32" s="77">
        <f t="shared" si="5"/>
        <v>33160000</v>
      </c>
      <c r="G32" s="77">
        <f t="shared" si="5"/>
        <v>336876</v>
      </c>
      <c r="H32" s="77">
        <f t="shared" si="5"/>
        <v>1285545</v>
      </c>
      <c r="I32" s="77">
        <f t="shared" si="5"/>
        <v>93419</v>
      </c>
      <c r="J32" s="77">
        <f t="shared" si="5"/>
        <v>1715840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1715840</v>
      </c>
      <c r="X32" s="77">
        <f t="shared" si="5"/>
        <v>0</v>
      </c>
      <c r="Y32" s="77">
        <f t="shared" si="5"/>
        <v>1715840</v>
      </c>
      <c r="Z32" s="212">
        <f>+IF(X32&lt;&gt;0,+(Y32/X32)*100,0)</f>
        <v>0</v>
      </c>
      <c r="AA32" s="79">
        <f>SUM(AA28:AA31)</f>
        <v>33160000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2573464</v>
      </c>
      <c r="D35" s="155"/>
      <c r="E35" s="156">
        <v>19637000</v>
      </c>
      <c r="F35" s="60">
        <v>19637000</v>
      </c>
      <c r="G35" s="60">
        <v>320700</v>
      </c>
      <c r="H35" s="60">
        <v>507034</v>
      </c>
      <c r="I35" s="60">
        <v>33050</v>
      </c>
      <c r="J35" s="60">
        <v>860784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860784</v>
      </c>
      <c r="X35" s="60"/>
      <c r="Y35" s="60">
        <v>860784</v>
      </c>
      <c r="Z35" s="140"/>
      <c r="AA35" s="62">
        <v>19637000</v>
      </c>
    </row>
    <row r="36" spans="1:27" ht="12.75">
      <c r="A36" s="238" t="s">
        <v>139</v>
      </c>
      <c r="B36" s="149"/>
      <c r="C36" s="222">
        <f aca="true" t="shared" si="6" ref="C36:Y36">SUM(C32:C35)</f>
        <v>32907884</v>
      </c>
      <c r="D36" s="222">
        <f>SUM(D32:D35)</f>
        <v>0</v>
      </c>
      <c r="E36" s="218">
        <f t="shared" si="6"/>
        <v>52797000</v>
      </c>
      <c r="F36" s="220">
        <f t="shared" si="6"/>
        <v>52797000</v>
      </c>
      <c r="G36" s="220">
        <f t="shared" si="6"/>
        <v>657576</v>
      </c>
      <c r="H36" s="220">
        <f t="shared" si="6"/>
        <v>1792579</v>
      </c>
      <c r="I36" s="220">
        <f t="shared" si="6"/>
        <v>126469</v>
      </c>
      <c r="J36" s="220">
        <f t="shared" si="6"/>
        <v>2576624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2576624</v>
      </c>
      <c r="X36" s="220">
        <f t="shared" si="6"/>
        <v>0</v>
      </c>
      <c r="Y36" s="220">
        <f t="shared" si="6"/>
        <v>2576624</v>
      </c>
      <c r="Z36" s="221">
        <f>+IF(X36&lt;&gt;0,+(Y36/X36)*100,0)</f>
        <v>0</v>
      </c>
      <c r="AA36" s="239">
        <f>SUM(AA32:AA35)</f>
        <v>52797000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1000000</v>
      </c>
      <c r="F6" s="60">
        <v>1000000</v>
      </c>
      <c r="G6" s="60">
        <v>462887</v>
      </c>
      <c r="H6" s="60">
        <v>4614147</v>
      </c>
      <c r="I6" s="60">
        <v>1200132</v>
      </c>
      <c r="J6" s="60">
        <v>1200132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1200132</v>
      </c>
      <c r="X6" s="60">
        <v>250000</v>
      </c>
      <c r="Y6" s="60">
        <v>950132</v>
      </c>
      <c r="Z6" s="140">
        <v>380.05</v>
      </c>
      <c r="AA6" s="62">
        <v>1000000</v>
      </c>
    </row>
    <row r="7" spans="1:27" ht="12.75">
      <c r="A7" s="249" t="s">
        <v>144</v>
      </c>
      <c r="B7" s="182"/>
      <c r="C7" s="155">
        <v>7870183</v>
      </c>
      <c r="D7" s="155"/>
      <c r="E7" s="59">
        <v>4562000</v>
      </c>
      <c r="F7" s="60">
        <v>4562000</v>
      </c>
      <c r="G7" s="60">
        <v>40499735</v>
      </c>
      <c r="H7" s="60">
        <v>31935499</v>
      </c>
      <c r="I7" s="60">
        <v>25195519</v>
      </c>
      <c r="J7" s="60">
        <v>25195519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25195519</v>
      </c>
      <c r="X7" s="60">
        <v>1140500</v>
      </c>
      <c r="Y7" s="60">
        <v>24055019</v>
      </c>
      <c r="Z7" s="140">
        <v>2109.16</v>
      </c>
      <c r="AA7" s="62">
        <v>4562000</v>
      </c>
    </row>
    <row r="8" spans="1:27" ht="12.75">
      <c r="A8" s="249" t="s">
        <v>145</v>
      </c>
      <c r="B8" s="182"/>
      <c r="C8" s="155">
        <v>21188648</v>
      </c>
      <c r="D8" s="155"/>
      <c r="E8" s="59">
        <v>28490200</v>
      </c>
      <c r="F8" s="60">
        <v>28490200</v>
      </c>
      <c r="G8" s="60">
        <v>53246600</v>
      </c>
      <c r="H8" s="60">
        <v>52966988</v>
      </c>
      <c r="I8" s="60">
        <v>56896245</v>
      </c>
      <c r="J8" s="60">
        <v>56896245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56896245</v>
      </c>
      <c r="X8" s="60">
        <v>7122550</v>
      </c>
      <c r="Y8" s="60">
        <v>49773695</v>
      </c>
      <c r="Z8" s="140">
        <v>698.82</v>
      </c>
      <c r="AA8" s="62">
        <v>28490200</v>
      </c>
    </row>
    <row r="9" spans="1:27" ht="12.75">
      <c r="A9" s="249" t="s">
        <v>146</v>
      </c>
      <c r="B9" s="182"/>
      <c r="C9" s="155">
        <v>22459562</v>
      </c>
      <c r="D9" s="155"/>
      <c r="E9" s="59"/>
      <c r="F9" s="60"/>
      <c r="G9" s="60">
        <v>4750280</v>
      </c>
      <c r="H9" s="60">
        <v>4757824</v>
      </c>
      <c r="I9" s="60">
        <v>9811760</v>
      </c>
      <c r="J9" s="60">
        <v>9811760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9811760</v>
      </c>
      <c r="X9" s="60"/>
      <c r="Y9" s="60">
        <v>9811760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>
        <v>3497</v>
      </c>
      <c r="F10" s="60">
        <v>3497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874</v>
      </c>
      <c r="Y10" s="159">
        <v>-874</v>
      </c>
      <c r="Z10" s="141">
        <v>-100</v>
      </c>
      <c r="AA10" s="225">
        <v>3497</v>
      </c>
    </row>
    <row r="11" spans="1:27" ht="12.75">
      <c r="A11" s="249" t="s">
        <v>148</v>
      </c>
      <c r="B11" s="182"/>
      <c r="C11" s="155">
        <v>227888</v>
      </c>
      <c r="D11" s="155"/>
      <c r="E11" s="59">
        <v>392288</v>
      </c>
      <c r="F11" s="60">
        <v>392288</v>
      </c>
      <c r="G11" s="60">
        <v>513169</v>
      </c>
      <c r="H11" s="60">
        <v>496736</v>
      </c>
      <c r="I11" s="60">
        <v>193862</v>
      </c>
      <c r="J11" s="60">
        <v>193862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193862</v>
      </c>
      <c r="X11" s="60">
        <v>98072</v>
      </c>
      <c r="Y11" s="60">
        <v>95790</v>
      </c>
      <c r="Z11" s="140">
        <v>97.67</v>
      </c>
      <c r="AA11" s="62">
        <v>392288</v>
      </c>
    </row>
    <row r="12" spans="1:27" ht="12.75">
      <c r="A12" s="250" t="s">
        <v>56</v>
      </c>
      <c r="B12" s="251"/>
      <c r="C12" s="168">
        <f aca="true" t="shared" si="0" ref="C12:Y12">SUM(C6:C11)</f>
        <v>51746281</v>
      </c>
      <c r="D12" s="168">
        <f>SUM(D6:D11)</f>
        <v>0</v>
      </c>
      <c r="E12" s="72">
        <f t="shared" si="0"/>
        <v>34447985</v>
      </c>
      <c r="F12" s="73">
        <f t="shared" si="0"/>
        <v>34447985</v>
      </c>
      <c r="G12" s="73">
        <f t="shared" si="0"/>
        <v>99472671</v>
      </c>
      <c r="H12" s="73">
        <f t="shared" si="0"/>
        <v>94771194</v>
      </c>
      <c r="I12" s="73">
        <f t="shared" si="0"/>
        <v>93297518</v>
      </c>
      <c r="J12" s="73">
        <f t="shared" si="0"/>
        <v>93297518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93297518</v>
      </c>
      <c r="X12" s="73">
        <f t="shared" si="0"/>
        <v>8611996</v>
      </c>
      <c r="Y12" s="73">
        <f t="shared" si="0"/>
        <v>84685522</v>
      </c>
      <c r="Z12" s="170">
        <f>+IF(X12&lt;&gt;0,+(Y12/X12)*100,0)</f>
        <v>983.3437219432057</v>
      </c>
      <c r="AA12" s="74">
        <f>SUM(AA6:AA11)</f>
        <v>34447985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21409000</v>
      </c>
      <c r="D17" s="155"/>
      <c r="E17" s="59">
        <v>22808300</v>
      </c>
      <c r="F17" s="60">
        <v>22808300</v>
      </c>
      <c r="G17" s="60">
        <v>21409000</v>
      </c>
      <c r="H17" s="60">
        <v>21409000</v>
      </c>
      <c r="I17" s="60">
        <v>21409000</v>
      </c>
      <c r="J17" s="60">
        <v>21409000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21409000</v>
      </c>
      <c r="X17" s="60">
        <v>5702075</v>
      </c>
      <c r="Y17" s="60">
        <v>15706925</v>
      </c>
      <c r="Z17" s="140">
        <v>275.46</v>
      </c>
      <c r="AA17" s="62">
        <v>22808300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481517622</v>
      </c>
      <c r="D19" s="155"/>
      <c r="E19" s="59">
        <v>510652018</v>
      </c>
      <c r="F19" s="60">
        <v>510652018</v>
      </c>
      <c r="G19" s="60">
        <v>482497226</v>
      </c>
      <c r="H19" s="60">
        <v>484279514</v>
      </c>
      <c r="I19" s="60">
        <v>484458828</v>
      </c>
      <c r="J19" s="60">
        <v>484458828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484458828</v>
      </c>
      <c r="X19" s="60">
        <v>127663005</v>
      </c>
      <c r="Y19" s="60">
        <v>356795823</v>
      </c>
      <c r="Z19" s="140">
        <v>279.48</v>
      </c>
      <c r="AA19" s="62">
        <v>510652018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322483</v>
      </c>
      <c r="D22" s="155"/>
      <c r="E22" s="59">
        <v>750000</v>
      </c>
      <c r="F22" s="60">
        <v>750000</v>
      </c>
      <c r="G22" s="60">
        <v>468200</v>
      </c>
      <c r="H22" s="60">
        <v>478490</v>
      </c>
      <c r="I22" s="60">
        <v>478490</v>
      </c>
      <c r="J22" s="60">
        <v>478490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478490</v>
      </c>
      <c r="X22" s="60">
        <v>187500</v>
      </c>
      <c r="Y22" s="60">
        <v>290990</v>
      </c>
      <c r="Z22" s="140">
        <v>155.19</v>
      </c>
      <c r="AA22" s="62">
        <v>750000</v>
      </c>
    </row>
    <row r="23" spans="1:27" ht="12.75">
      <c r="A23" s="249" t="s">
        <v>158</v>
      </c>
      <c r="B23" s="182"/>
      <c r="C23" s="155">
        <v>468201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503717306</v>
      </c>
      <c r="D24" s="168">
        <f>SUM(D15:D23)</f>
        <v>0</v>
      </c>
      <c r="E24" s="76">
        <f t="shared" si="1"/>
        <v>534210318</v>
      </c>
      <c r="F24" s="77">
        <f t="shared" si="1"/>
        <v>534210318</v>
      </c>
      <c r="G24" s="77">
        <f t="shared" si="1"/>
        <v>504374426</v>
      </c>
      <c r="H24" s="77">
        <f t="shared" si="1"/>
        <v>506167004</v>
      </c>
      <c r="I24" s="77">
        <f t="shared" si="1"/>
        <v>506346318</v>
      </c>
      <c r="J24" s="77">
        <f t="shared" si="1"/>
        <v>506346318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506346318</v>
      </c>
      <c r="X24" s="77">
        <f t="shared" si="1"/>
        <v>133552580</v>
      </c>
      <c r="Y24" s="77">
        <f t="shared" si="1"/>
        <v>372793738</v>
      </c>
      <c r="Z24" s="212">
        <f>+IF(X24&lt;&gt;0,+(Y24/X24)*100,0)</f>
        <v>279.1363057156964</v>
      </c>
      <c r="AA24" s="79">
        <f>SUM(AA15:AA23)</f>
        <v>534210318</v>
      </c>
    </row>
    <row r="25" spans="1:27" ht="12.75">
      <c r="A25" s="250" t="s">
        <v>159</v>
      </c>
      <c r="B25" s="251"/>
      <c r="C25" s="168">
        <f aca="true" t="shared" si="2" ref="C25:Y25">+C12+C24</f>
        <v>555463587</v>
      </c>
      <c r="D25" s="168">
        <f>+D12+D24</f>
        <v>0</v>
      </c>
      <c r="E25" s="72">
        <f t="shared" si="2"/>
        <v>568658303</v>
      </c>
      <c r="F25" s="73">
        <f t="shared" si="2"/>
        <v>568658303</v>
      </c>
      <c r="G25" s="73">
        <f t="shared" si="2"/>
        <v>603847097</v>
      </c>
      <c r="H25" s="73">
        <f t="shared" si="2"/>
        <v>600938198</v>
      </c>
      <c r="I25" s="73">
        <f t="shared" si="2"/>
        <v>599643836</v>
      </c>
      <c r="J25" s="73">
        <f t="shared" si="2"/>
        <v>599643836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599643836</v>
      </c>
      <c r="X25" s="73">
        <f t="shared" si="2"/>
        <v>142164576</v>
      </c>
      <c r="Y25" s="73">
        <f t="shared" si="2"/>
        <v>457479260</v>
      </c>
      <c r="Z25" s="170">
        <f>+IF(X25&lt;&gt;0,+(Y25/X25)*100,0)</f>
        <v>321.795536463317</v>
      </c>
      <c r="AA25" s="74">
        <f>+AA12+AA24</f>
        <v>568658303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1436421</v>
      </c>
      <c r="D30" s="155"/>
      <c r="E30" s="59">
        <v>1482841</v>
      </c>
      <c r="F30" s="60">
        <v>1482841</v>
      </c>
      <c r="G30" s="60">
        <v>1439187</v>
      </c>
      <c r="H30" s="60">
        <v>1439187</v>
      </c>
      <c r="I30" s="60">
        <v>1162875</v>
      </c>
      <c r="J30" s="60">
        <v>1162875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1162875</v>
      </c>
      <c r="X30" s="60">
        <v>370710</v>
      </c>
      <c r="Y30" s="60">
        <v>792165</v>
      </c>
      <c r="Z30" s="140">
        <v>213.69</v>
      </c>
      <c r="AA30" s="62">
        <v>1482841</v>
      </c>
    </row>
    <row r="31" spans="1:27" ht="12.75">
      <c r="A31" s="249" t="s">
        <v>163</v>
      </c>
      <c r="B31" s="182"/>
      <c r="C31" s="155">
        <v>284662</v>
      </c>
      <c r="D31" s="155"/>
      <c r="E31" s="59">
        <v>299842</v>
      </c>
      <c r="F31" s="60">
        <v>299842</v>
      </c>
      <c r="G31" s="60">
        <v>285482</v>
      </c>
      <c r="H31" s="60">
        <v>286655</v>
      </c>
      <c r="I31" s="60">
        <v>286655</v>
      </c>
      <c r="J31" s="60">
        <v>286655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286655</v>
      </c>
      <c r="X31" s="60">
        <v>74961</v>
      </c>
      <c r="Y31" s="60">
        <v>211694</v>
      </c>
      <c r="Z31" s="140">
        <v>282.41</v>
      </c>
      <c r="AA31" s="62">
        <v>299842</v>
      </c>
    </row>
    <row r="32" spans="1:27" ht="12.75">
      <c r="A32" s="249" t="s">
        <v>164</v>
      </c>
      <c r="B32" s="182"/>
      <c r="C32" s="155">
        <v>33050762</v>
      </c>
      <c r="D32" s="155"/>
      <c r="E32" s="59">
        <v>21540000</v>
      </c>
      <c r="F32" s="60">
        <v>21540000</v>
      </c>
      <c r="G32" s="60">
        <v>52770766</v>
      </c>
      <c r="H32" s="60">
        <v>62238636</v>
      </c>
      <c r="I32" s="60">
        <v>64697802</v>
      </c>
      <c r="J32" s="60">
        <v>64697802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64697802</v>
      </c>
      <c r="X32" s="60">
        <v>5385000</v>
      </c>
      <c r="Y32" s="60">
        <v>59312802</v>
      </c>
      <c r="Z32" s="140">
        <v>1101.44</v>
      </c>
      <c r="AA32" s="62">
        <v>21540000</v>
      </c>
    </row>
    <row r="33" spans="1:27" ht="12.75">
      <c r="A33" s="249" t="s">
        <v>165</v>
      </c>
      <c r="B33" s="182"/>
      <c r="C33" s="155">
        <v>10423317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45195162</v>
      </c>
      <c r="D34" s="168">
        <f>SUM(D29:D33)</f>
        <v>0</v>
      </c>
      <c r="E34" s="72">
        <f t="shared" si="3"/>
        <v>23322683</v>
      </c>
      <c r="F34" s="73">
        <f t="shared" si="3"/>
        <v>23322683</v>
      </c>
      <c r="G34" s="73">
        <f t="shared" si="3"/>
        <v>54495435</v>
      </c>
      <c r="H34" s="73">
        <f t="shared" si="3"/>
        <v>63964478</v>
      </c>
      <c r="I34" s="73">
        <f t="shared" si="3"/>
        <v>66147332</v>
      </c>
      <c r="J34" s="73">
        <f t="shared" si="3"/>
        <v>66147332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66147332</v>
      </c>
      <c r="X34" s="73">
        <f t="shared" si="3"/>
        <v>5830671</v>
      </c>
      <c r="Y34" s="73">
        <f t="shared" si="3"/>
        <v>60316661</v>
      </c>
      <c r="Z34" s="170">
        <f>+IF(X34&lt;&gt;0,+(Y34/X34)*100,0)</f>
        <v>1034.472035894325</v>
      </c>
      <c r="AA34" s="74">
        <f>SUM(AA29:AA33)</f>
        <v>23322683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396657</v>
      </c>
      <c r="D37" s="155"/>
      <c r="E37" s="59">
        <v>396559</v>
      </c>
      <c r="F37" s="60">
        <v>396559</v>
      </c>
      <c r="G37" s="60">
        <v>377817</v>
      </c>
      <c r="H37" s="60">
        <v>377817</v>
      </c>
      <c r="I37" s="60">
        <v>377817</v>
      </c>
      <c r="J37" s="60">
        <v>377817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377817</v>
      </c>
      <c r="X37" s="60">
        <v>99140</v>
      </c>
      <c r="Y37" s="60">
        <v>278677</v>
      </c>
      <c r="Z37" s="140">
        <v>281.09</v>
      </c>
      <c r="AA37" s="62">
        <v>396559</v>
      </c>
    </row>
    <row r="38" spans="1:27" ht="12.75">
      <c r="A38" s="249" t="s">
        <v>165</v>
      </c>
      <c r="B38" s="182"/>
      <c r="C38" s="155">
        <v>15293338</v>
      </c>
      <c r="D38" s="155"/>
      <c r="E38" s="59">
        <v>38023815</v>
      </c>
      <c r="F38" s="60">
        <v>38023815</v>
      </c>
      <c r="G38" s="60">
        <v>19711416</v>
      </c>
      <c r="H38" s="60">
        <v>19686918</v>
      </c>
      <c r="I38" s="60">
        <v>7626374</v>
      </c>
      <c r="J38" s="60">
        <v>7626374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7626374</v>
      </c>
      <c r="X38" s="60">
        <v>9505954</v>
      </c>
      <c r="Y38" s="60">
        <v>-1879580</v>
      </c>
      <c r="Z38" s="140">
        <v>-19.77</v>
      </c>
      <c r="AA38" s="62">
        <v>38023815</v>
      </c>
    </row>
    <row r="39" spans="1:27" ht="12.75">
      <c r="A39" s="250" t="s">
        <v>59</v>
      </c>
      <c r="B39" s="253"/>
      <c r="C39" s="168">
        <f aca="true" t="shared" si="4" ref="C39:Y39">SUM(C37:C38)</f>
        <v>15689995</v>
      </c>
      <c r="D39" s="168">
        <f>SUM(D37:D38)</f>
        <v>0</v>
      </c>
      <c r="E39" s="76">
        <f t="shared" si="4"/>
        <v>38420374</v>
      </c>
      <c r="F39" s="77">
        <f t="shared" si="4"/>
        <v>38420374</v>
      </c>
      <c r="G39" s="77">
        <f t="shared" si="4"/>
        <v>20089233</v>
      </c>
      <c r="H39" s="77">
        <f t="shared" si="4"/>
        <v>20064735</v>
      </c>
      <c r="I39" s="77">
        <f t="shared" si="4"/>
        <v>8004191</v>
      </c>
      <c r="J39" s="77">
        <f t="shared" si="4"/>
        <v>8004191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8004191</v>
      </c>
      <c r="X39" s="77">
        <f t="shared" si="4"/>
        <v>9605094</v>
      </c>
      <c r="Y39" s="77">
        <f t="shared" si="4"/>
        <v>-1600903</v>
      </c>
      <c r="Z39" s="212">
        <f>+IF(X39&lt;&gt;0,+(Y39/X39)*100,0)</f>
        <v>-16.6672288683484</v>
      </c>
      <c r="AA39" s="79">
        <f>SUM(AA37:AA38)</f>
        <v>38420374</v>
      </c>
    </row>
    <row r="40" spans="1:27" ht="12.75">
      <c r="A40" s="250" t="s">
        <v>167</v>
      </c>
      <c r="B40" s="251"/>
      <c r="C40" s="168">
        <f aca="true" t="shared" si="5" ref="C40:Y40">+C34+C39</f>
        <v>60885157</v>
      </c>
      <c r="D40" s="168">
        <f>+D34+D39</f>
        <v>0</v>
      </c>
      <c r="E40" s="72">
        <f t="shared" si="5"/>
        <v>61743057</v>
      </c>
      <c r="F40" s="73">
        <f t="shared" si="5"/>
        <v>61743057</v>
      </c>
      <c r="G40" s="73">
        <f t="shared" si="5"/>
        <v>74584668</v>
      </c>
      <c r="H40" s="73">
        <f t="shared" si="5"/>
        <v>84029213</v>
      </c>
      <c r="I40" s="73">
        <f t="shared" si="5"/>
        <v>74151523</v>
      </c>
      <c r="J40" s="73">
        <f t="shared" si="5"/>
        <v>74151523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74151523</v>
      </c>
      <c r="X40" s="73">
        <f t="shared" si="5"/>
        <v>15435765</v>
      </c>
      <c r="Y40" s="73">
        <f t="shared" si="5"/>
        <v>58715758</v>
      </c>
      <c r="Z40" s="170">
        <f>+IF(X40&lt;&gt;0,+(Y40/X40)*100,0)</f>
        <v>380.3877423632713</v>
      </c>
      <c r="AA40" s="74">
        <f>+AA34+AA39</f>
        <v>61743057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494578430</v>
      </c>
      <c r="D42" s="257">
        <f>+D25-D40</f>
        <v>0</v>
      </c>
      <c r="E42" s="258">
        <f t="shared" si="6"/>
        <v>506915246</v>
      </c>
      <c r="F42" s="259">
        <f t="shared" si="6"/>
        <v>506915246</v>
      </c>
      <c r="G42" s="259">
        <f t="shared" si="6"/>
        <v>529262429</v>
      </c>
      <c r="H42" s="259">
        <f t="shared" si="6"/>
        <v>516908985</v>
      </c>
      <c r="I42" s="259">
        <f t="shared" si="6"/>
        <v>525492313</v>
      </c>
      <c r="J42" s="259">
        <f t="shared" si="6"/>
        <v>525492313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525492313</v>
      </c>
      <c r="X42" s="259">
        <f t="shared" si="6"/>
        <v>126728811</v>
      </c>
      <c r="Y42" s="259">
        <f t="shared" si="6"/>
        <v>398763502</v>
      </c>
      <c r="Z42" s="260">
        <f>+IF(X42&lt;&gt;0,+(Y42/X42)*100,0)</f>
        <v>314.65891524856175</v>
      </c>
      <c r="AA42" s="261">
        <f>+AA25-AA40</f>
        <v>506915246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494578430</v>
      </c>
      <c r="D45" s="155"/>
      <c r="E45" s="59">
        <v>506915246</v>
      </c>
      <c r="F45" s="60">
        <v>506915246</v>
      </c>
      <c r="G45" s="60">
        <v>529262429</v>
      </c>
      <c r="H45" s="60">
        <v>516908985</v>
      </c>
      <c r="I45" s="60">
        <v>525492313</v>
      </c>
      <c r="J45" s="60">
        <v>525492313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525492313</v>
      </c>
      <c r="X45" s="60">
        <v>126728812</v>
      </c>
      <c r="Y45" s="60">
        <v>398763501</v>
      </c>
      <c r="Z45" s="139">
        <v>314.66</v>
      </c>
      <c r="AA45" s="62">
        <v>506915246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494578430</v>
      </c>
      <c r="D48" s="217">
        <f>SUM(D45:D47)</f>
        <v>0</v>
      </c>
      <c r="E48" s="264">
        <f t="shared" si="7"/>
        <v>506915246</v>
      </c>
      <c r="F48" s="219">
        <f t="shared" si="7"/>
        <v>506915246</v>
      </c>
      <c r="G48" s="219">
        <f t="shared" si="7"/>
        <v>529262429</v>
      </c>
      <c r="H48" s="219">
        <f t="shared" si="7"/>
        <v>516908985</v>
      </c>
      <c r="I48" s="219">
        <f t="shared" si="7"/>
        <v>525492313</v>
      </c>
      <c r="J48" s="219">
        <f t="shared" si="7"/>
        <v>525492313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525492313</v>
      </c>
      <c r="X48" s="219">
        <f t="shared" si="7"/>
        <v>126728812</v>
      </c>
      <c r="Y48" s="219">
        <f t="shared" si="7"/>
        <v>398763501</v>
      </c>
      <c r="Z48" s="265">
        <f>+IF(X48&lt;&gt;0,+(Y48/X48)*100,0)</f>
        <v>314.65891197654406</v>
      </c>
      <c r="AA48" s="232">
        <f>SUM(AA45:AA47)</f>
        <v>506915246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14724768</v>
      </c>
      <c r="F6" s="60">
        <v>14724768</v>
      </c>
      <c r="G6" s="60">
        <v>1331336</v>
      </c>
      <c r="H6" s="60">
        <v>174689</v>
      </c>
      <c r="I6" s="60">
        <v>933917</v>
      </c>
      <c r="J6" s="60">
        <v>2439942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2439942</v>
      </c>
      <c r="X6" s="60">
        <v>3681192</v>
      </c>
      <c r="Y6" s="60">
        <v>-1241250</v>
      </c>
      <c r="Z6" s="140">
        <v>-33.72</v>
      </c>
      <c r="AA6" s="62">
        <v>14724768</v>
      </c>
    </row>
    <row r="7" spans="1:27" ht="12.75">
      <c r="A7" s="249" t="s">
        <v>32</v>
      </c>
      <c r="B7" s="182"/>
      <c r="C7" s="155">
        <v>61369614</v>
      </c>
      <c r="D7" s="155"/>
      <c r="E7" s="59">
        <v>14164620</v>
      </c>
      <c r="F7" s="60">
        <v>14164620</v>
      </c>
      <c r="G7" s="60">
        <v>478889</v>
      </c>
      <c r="H7" s="60">
        <v>2924468</v>
      </c>
      <c r="I7" s="60">
        <v>1906157</v>
      </c>
      <c r="J7" s="60">
        <v>5309514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5309514</v>
      </c>
      <c r="X7" s="60">
        <v>3541155</v>
      </c>
      <c r="Y7" s="60">
        <v>1768359</v>
      </c>
      <c r="Z7" s="140">
        <v>49.94</v>
      </c>
      <c r="AA7" s="62">
        <v>14164620</v>
      </c>
    </row>
    <row r="8" spans="1:27" ht="12.75">
      <c r="A8" s="249" t="s">
        <v>178</v>
      </c>
      <c r="B8" s="182"/>
      <c r="C8" s="155">
        <v>6950920</v>
      </c>
      <c r="D8" s="155"/>
      <c r="E8" s="59">
        <v>15158556</v>
      </c>
      <c r="F8" s="60">
        <v>15158556</v>
      </c>
      <c r="G8" s="60">
        <v>13109576</v>
      </c>
      <c r="H8" s="60">
        <v>10141289</v>
      </c>
      <c r="I8" s="60">
        <v>11249370</v>
      </c>
      <c r="J8" s="60">
        <v>34500235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34500235</v>
      </c>
      <c r="X8" s="60">
        <v>3789639</v>
      </c>
      <c r="Y8" s="60">
        <v>30710596</v>
      </c>
      <c r="Z8" s="140">
        <v>810.38</v>
      </c>
      <c r="AA8" s="62">
        <v>15158556</v>
      </c>
    </row>
    <row r="9" spans="1:27" ht="12.75">
      <c r="A9" s="249" t="s">
        <v>179</v>
      </c>
      <c r="B9" s="182"/>
      <c r="C9" s="155">
        <v>60765290</v>
      </c>
      <c r="D9" s="155"/>
      <c r="E9" s="59">
        <v>65310036</v>
      </c>
      <c r="F9" s="60">
        <v>65310036</v>
      </c>
      <c r="G9" s="60">
        <v>26398951</v>
      </c>
      <c r="H9" s="60">
        <v>2260000</v>
      </c>
      <c r="I9" s="60"/>
      <c r="J9" s="60">
        <v>28658951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28658951</v>
      </c>
      <c r="X9" s="60">
        <v>16327509</v>
      </c>
      <c r="Y9" s="60">
        <v>12331442</v>
      </c>
      <c r="Z9" s="140">
        <v>75.53</v>
      </c>
      <c r="AA9" s="62">
        <v>65310036</v>
      </c>
    </row>
    <row r="10" spans="1:27" ht="12.75">
      <c r="A10" s="249" t="s">
        <v>180</v>
      </c>
      <c r="B10" s="182"/>
      <c r="C10" s="155">
        <v>29241302</v>
      </c>
      <c r="D10" s="155"/>
      <c r="E10" s="59">
        <v>38895996</v>
      </c>
      <c r="F10" s="60">
        <v>38895996</v>
      </c>
      <c r="G10" s="60">
        <v>21255000</v>
      </c>
      <c r="H10" s="60"/>
      <c r="I10" s="60"/>
      <c r="J10" s="60">
        <v>21255000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21255000</v>
      </c>
      <c r="X10" s="60">
        <v>9723999</v>
      </c>
      <c r="Y10" s="60">
        <v>11531001</v>
      </c>
      <c r="Z10" s="140">
        <v>118.58</v>
      </c>
      <c r="AA10" s="62">
        <v>38895996</v>
      </c>
    </row>
    <row r="11" spans="1:27" ht="12.75">
      <c r="A11" s="249" t="s">
        <v>181</v>
      </c>
      <c r="B11" s="182"/>
      <c r="C11" s="155"/>
      <c r="D11" s="155"/>
      <c r="E11" s="59">
        <v>3967896</v>
      </c>
      <c r="F11" s="60">
        <v>3967896</v>
      </c>
      <c r="G11" s="60">
        <v>102012</v>
      </c>
      <c r="H11" s="60">
        <v>176661</v>
      </c>
      <c r="I11" s="60">
        <v>158298</v>
      </c>
      <c r="J11" s="60">
        <v>436971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436971</v>
      </c>
      <c r="X11" s="60">
        <v>991974</v>
      </c>
      <c r="Y11" s="60">
        <v>-555003</v>
      </c>
      <c r="Z11" s="140">
        <v>-55.95</v>
      </c>
      <c r="AA11" s="62">
        <v>3967896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-132829744</v>
      </c>
      <c r="D14" s="155"/>
      <c r="E14" s="59">
        <v>-131605068</v>
      </c>
      <c r="F14" s="60">
        <v>-131605068</v>
      </c>
      <c r="G14" s="60">
        <v>-61660959</v>
      </c>
      <c r="H14" s="60">
        <v>-11506762</v>
      </c>
      <c r="I14" s="60">
        <v>-14958516</v>
      </c>
      <c r="J14" s="60">
        <v>-88126237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-88126237</v>
      </c>
      <c r="X14" s="60">
        <v>-32901267</v>
      </c>
      <c r="Y14" s="60">
        <v>-55224970</v>
      </c>
      <c r="Z14" s="140">
        <v>167.85</v>
      </c>
      <c r="AA14" s="62">
        <v>-131605068</v>
      </c>
    </row>
    <row r="15" spans="1:27" ht="12.75">
      <c r="A15" s="249" t="s">
        <v>40</v>
      </c>
      <c r="B15" s="182"/>
      <c r="C15" s="155">
        <v>-1726903</v>
      </c>
      <c r="D15" s="155"/>
      <c r="E15" s="59">
        <v>-3223548</v>
      </c>
      <c r="F15" s="60">
        <v>-3223548</v>
      </c>
      <c r="G15" s="60">
        <v>-4652</v>
      </c>
      <c r="H15" s="60">
        <v>-58341</v>
      </c>
      <c r="I15" s="60">
        <v>-24098</v>
      </c>
      <c r="J15" s="60">
        <v>-87091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-87091</v>
      </c>
      <c r="X15" s="60">
        <v>-805887</v>
      </c>
      <c r="Y15" s="60">
        <v>718796</v>
      </c>
      <c r="Z15" s="140">
        <v>-89.19</v>
      </c>
      <c r="AA15" s="62">
        <v>-3223548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23770479</v>
      </c>
      <c r="D17" s="168">
        <f t="shared" si="0"/>
        <v>0</v>
      </c>
      <c r="E17" s="72">
        <f t="shared" si="0"/>
        <v>17393256</v>
      </c>
      <c r="F17" s="73">
        <f t="shared" si="0"/>
        <v>17393256</v>
      </c>
      <c r="G17" s="73">
        <f t="shared" si="0"/>
        <v>1010153</v>
      </c>
      <c r="H17" s="73">
        <f t="shared" si="0"/>
        <v>4112004</v>
      </c>
      <c r="I17" s="73">
        <f t="shared" si="0"/>
        <v>-734872</v>
      </c>
      <c r="J17" s="73">
        <f t="shared" si="0"/>
        <v>4387285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4387285</v>
      </c>
      <c r="X17" s="73">
        <f t="shared" si="0"/>
        <v>4348314</v>
      </c>
      <c r="Y17" s="73">
        <f t="shared" si="0"/>
        <v>38971</v>
      </c>
      <c r="Z17" s="170">
        <f>+IF(X17&lt;&gt;0,+(Y17/X17)*100,0)</f>
        <v>0.8962324247972893</v>
      </c>
      <c r="AA17" s="74">
        <f>SUM(AA6:AA16)</f>
        <v>17393256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-33091980</v>
      </c>
      <c r="D26" s="155"/>
      <c r="E26" s="59">
        <v>-47772996</v>
      </c>
      <c r="F26" s="60">
        <v>-47772996</v>
      </c>
      <c r="G26" s="60">
        <v>-764818</v>
      </c>
      <c r="H26" s="60">
        <v>-1465521</v>
      </c>
      <c r="I26" s="60">
        <v>-725394</v>
      </c>
      <c r="J26" s="60">
        <v>-2955733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-2955733</v>
      </c>
      <c r="X26" s="60">
        <v>-11943249</v>
      </c>
      <c r="Y26" s="60">
        <v>8987516</v>
      </c>
      <c r="Z26" s="140">
        <v>-75.25</v>
      </c>
      <c r="AA26" s="62">
        <v>-47772996</v>
      </c>
    </row>
    <row r="27" spans="1:27" ht="12.75">
      <c r="A27" s="250" t="s">
        <v>192</v>
      </c>
      <c r="B27" s="251"/>
      <c r="C27" s="168">
        <f aca="true" t="shared" si="1" ref="C27:Y27">SUM(C21:C26)</f>
        <v>-33091980</v>
      </c>
      <c r="D27" s="168">
        <f>SUM(D21:D26)</f>
        <v>0</v>
      </c>
      <c r="E27" s="72">
        <f t="shared" si="1"/>
        <v>-47772996</v>
      </c>
      <c r="F27" s="73">
        <f t="shared" si="1"/>
        <v>-47772996</v>
      </c>
      <c r="G27" s="73">
        <f t="shared" si="1"/>
        <v>-764818</v>
      </c>
      <c r="H27" s="73">
        <f t="shared" si="1"/>
        <v>-1465521</v>
      </c>
      <c r="I27" s="73">
        <f t="shared" si="1"/>
        <v>-725394</v>
      </c>
      <c r="J27" s="73">
        <f t="shared" si="1"/>
        <v>-2955733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-2955733</v>
      </c>
      <c r="X27" s="73">
        <f t="shared" si="1"/>
        <v>-11943249</v>
      </c>
      <c r="Y27" s="73">
        <f t="shared" si="1"/>
        <v>8987516</v>
      </c>
      <c r="Z27" s="170">
        <f>+IF(X27&lt;&gt;0,+(Y27/X27)*100,0)</f>
        <v>-75.25185148530353</v>
      </c>
      <c r="AA27" s="74">
        <f>SUM(AA21:AA26)</f>
        <v>-47772996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-3171460</v>
      </c>
      <c r="D35" s="155"/>
      <c r="E35" s="59"/>
      <c r="F35" s="60"/>
      <c r="G35" s="60">
        <v>-224089</v>
      </c>
      <c r="H35" s="60">
        <v>-219970</v>
      </c>
      <c r="I35" s="60">
        <v>-151156</v>
      </c>
      <c r="J35" s="60">
        <v>-595215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-595215</v>
      </c>
      <c r="X35" s="60"/>
      <c r="Y35" s="60">
        <v>-595215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-3171460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-224089</v>
      </c>
      <c r="H36" s="73">
        <f t="shared" si="2"/>
        <v>-219970</v>
      </c>
      <c r="I36" s="73">
        <f t="shared" si="2"/>
        <v>-151156</v>
      </c>
      <c r="J36" s="73">
        <f t="shared" si="2"/>
        <v>-595215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-595215</v>
      </c>
      <c r="X36" s="73">
        <f t="shared" si="2"/>
        <v>0</v>
      </c>
      <c r="Y36" s="73">
        <f t="shared" si="2"/>
        <v>-595215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-12492961</v>
      </c>
      <c r="D38" s="153">
        <f>+D17+D27+D36</f>
        <v>0</v>
      </c>
      <c r="E38" s="99">
        <f t="shared" si="3"/>
        <v>-30379740</v>
      </c>
      <c r="F38" s="100">
        <f t="shared" si="3"/>
        <v>-30379740</v>
      </c>
      <c r="G38" s="100">
        <f t="shared" si="3"/>
        <v>21246</v>
      </c>
      <c r="H38" s="100">
        <f t="shared" si="3"/>
        <v>2426513</v>
      </c>
      <c r="I38" s="100">
        <f t="shared" si="3"/>
        <v>-1611422</v>
      </c>
      <c r="J38" s="100">
        <f t="shared" si="3"/>
        <v>836337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836337</v>
      </c>
      <c r="X38" s="100">
        <f t="shared" si="3"/>
        <v>-7594935</v>
      </c>
      <c r="Y38" s="100">
        <f t="shared" si="3"/>
        <v>8431272</v>
      </c>
      <c r="Z38" s="137">
        <f>+IF(X38&lt;&gt;0,+(Y38/X38)*100,0)</f>
        <v>-111.01177297764893</v>
      </c>
      <c r="AA38" s="102">
        <f>+AA17+AA27+AA36</f>
        <v>-30379740</v>
      </c>
    </row>
    <row r="39" spans="1:27" ht="12.75">
      <c r="A39" s="249" t="s">
        <v>200</v>
      </c>
      <c r="B39" s="182"/>
      <c r="C39" s="153">
        <v>20363144</v>
      </c>
      <c r="D39" s="153"/>
      <c r="E39" s="99">
        <v>31379740</v>
      </c>
      <c r="F39" s="100">
        <v>31379740</v>
      </c>
      <c r="G39" s="100">
        <v>361664</v>
      </c>
      <c r="H39" s="100">
        <v>382910</v>
      </c>
      <c r="I39" s="100">
        <v>2809423</v>
      </c>
      <c r="J39" s="100">
        <v>361664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361664</v>
      </c>
      <c r="X39" s="100">
        <v>31379740</v>
      </c>
      <c r="Y39" s="100">
        <v>-31018076</v>
      </c>
      <c r="Z39" s="137">
        <v>-98.85</v>
      </c>
      <c r="AA39" s="102">
        <v>31379740</v>
      </c>
    </row>
    <row r="40" spans="1:27" ht="12.75">
      <c r="A40" s="269" t="s">
        <v>201</v>
      </c>
      <c r="B40" s="256"/>
      <c r="C40" s="257">
        <v>7870183</v>
      </c>
      <c r="D40" s="257"/>
      <c r="E40" s="258">
        <v>1000000</v>
      </c>
      <c r="F40" s="259">
        <v>1000000</v>
      </c>
      <c r="G40" s="259">
        <v>382910</v>
      </c>
      <c r="H40" s="259">
        <v>2809423</v>
      </c>
      <c r="I40" s="259">
        <v>1198001</v>
      </c>
      <c r="J40" s="259">
        <v>1198001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1198001</v>
      </c>
      <c r="X40" s="259">
        <v>23784805</v>
      </c>
      <c r="Y40" s="259">
        <v>-22586804</v>
      </c>
      <c r="Z40" s="260">
        <v>-94.96</v>
      </c>
      <c r="AA40" s="261">
        <v>1000000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2573464</v>
      </c>
      <c r="D5" s="200">
        <f t="shared" si="0"/>
        <v>0</v>
      </c>
      <c r="E5" s="106">
        <f t="shared" si="0"/>
        <v>20637000</v>
      </c>
      <c r="F5" s="106">
        <f t="shared" si="0"/>
        <v>20637000</v>
      </c>
      <c r="G5" s="106">
        <f t="shared" si="0"/>
        <v>291769</v>
      </c>
      <c r="H5" s="106">
        <f t="shared" si="0"/>
        <v>507034</v>
      </c>
      <c r="I5" s="106">
        <f t="shared" si="0"/>
        <v>33050</v>
      </c>
      <c r="J5" s="106">
        <f t="shared" si="0"/>
        <v>831853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831853</v>
      </c>
      <c r="X5" s="106">
        <f t="shared" si="0"/>
        <v>5159250</v>
      </c>
      <c r="Y5" s="106">
        <f t="shared" si="0"/>
        <v>-4327397</v>
      </c>
      <c r="Z5" s="201">
        <f>+IF(X5&lt;&gt;0,+(Y5/X5)*100,0)</f>
        <v>-83.87647429374424</v>
      </c>
      <c r="AA5" s="199">
        <f>SUM(AA11:AA18)</f>
        <v>20637000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>
        <v>985000</v>
      </c>
      <c r="F7" s="60">
        <v>985000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246250</v>
      </c>
      <c r="Y7" s="60">
        <v>-246250</v>
      </c>
      <c r="Z7" s="140">
        <v>-100</v>
      </c>
      <c r="AA7" s="155">
        <v>985000</v>
      </c>
    </row>
    <row r="8" spans="1:27" ht="12.75">
      <c r="A8" s="291" t="s">
        <v>207</v>
      </c>
      <c r="B8" s="142"/>
      <c r="C8" s="62"/>
      <c r="D8" s="156"/>
      <c r="E8" s="60">
        <v>300000</v>
      </c>
      <c r="F8" s="60">
        <v>300000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75000</v>
      </c>
      <c r="Y8" s="60">
        <v>-75000</v>
      </c>
      <c r="Z8" s="140">
        <v>-100</v>
      </c>
      <c r="AA8" s="155">
        <v>300000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1285000</v>
      </c>
      <c r="F11" s="295">
        <f t="shared" si="1"/>
        <v>1285000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321250</v>
      </c>
      <c r="Y11" s="295">
        <f t="shared" si="1"/>
        <v>-321250</v>
      </c>
      <c r="Z11" s="296">
        <f>+IF(X11&lt;&gt;0,+(Y11/X11)*100,0)</f>
        <v>-100</v>
      </c>
      <c r="AA11" s="297">
        <f>SUM(AA6:AA10)</f>
        <v>1285000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2387837</v>
      </c>
      <c r="D15" s="156"/>
      <c r="E15" s="60">
        <v>19102000</v>
      </c>
      <c r="F15" s="60">
        <v>19102000</v>
      </c>
      <c r="G15" s="60">
        <v>291769</v>
      </c>
      <c r="H15" s="60">
        <v>496744</v>
      </c>
      <c r="I15" s="60">
        <v>33050</v>
      </c>
      <c r="J15" s="60">
        <v>821563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821563</v>
      </c>
      <c r="X15" s="60">
        <v>4775500</v>
      </c>
      <c r="Y15" s="60">
        <v>-3953937</v>
      </c>
      <c r="Z15" s="140">
        <v>-82.8</v>
      </c>
      <c r="AA15" s="155">
        <v>19102000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185627</v>
      </c>
      <c r="D18" s="276"/>
      <c r="E18" s="82">
        <v>250000</v>
      </c>
      <c r="F18" s="82">
        <v>250000</v>
      </c>
      <c r="G18" s="82"/>
      <c r="H18" s="82">
        <v>10290</v>
      </c>
      <c r="I18" s="82"/>
      <c r="J18" s="82">
        <v>10290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10290</v>
      </c>
      <c r="X18" s="82">
        <v>62500</v>
      </c>
      <c r="Y18" s="82">
        <v>-52210</v>
      </c>
      <c r="Z18" s="270">
        <v>-83.54</v>
      </c>
      <c r="AA18" s="278">
        <v>250000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30334420</v>
      </c>
      <c r="D20" s="154">
        <f t="shared" si="2"/>
        <v>0</v>
      </c>
      <c r="E20" s="100">
        <f t="shared" si="2"/>
        <v>32160000</v>
      </c>
      <c r="F20" s="100">
        <f t="shared" si="2"/>
        <v>32160000</v>
      </c>
      <c r="G20" s="100">
        <f t="shared" si="2"/>
        <v>365807</v>
      </c>
      <c r="H20" s="100">
        <f t="shared" si="2"/>
        <v>1285545</v>
      </c>
      <c r="I20" s="100">
        <f t="shared" si="2"/>
        <v>93419</v>
      </c>
      <c r="J20" s="100">
        <f t="shared" si="2"/>
        <v>1744771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1744771</v>
      </c>
      <c r="X20" s="100">
        <f t="shared" si="2"/>
        <v>8040000</v>
      </c>
      <c r="Y20" s="100">
        <f t="shared" si="2"/>
        <v>-6295229</v>
      </c>
      <c r="Z20" s="137">
        <f>+IF(X20&lt;&gt;0,+(Y20/X20)*100,0)</f>
        <v>-78.29886815920398</v>
      </c>
      <c r="AA20" s="153">
        <f>SUM(AA26:AA33)</f>
        <v>32160000</v>
      </c>
    </row>
    <row r="21" spans="1:27" ht="12.75">
      <c r="A21" s="291" t="s">
        <v>205</v>
      </c>
      <c r="B21" s="142"/>
      <c r="C21" s="62">
        <v>17505869</v>
      </c>
      <c r="D21" s="156"/>
      <c r="E21" s="60">
        <v>10632000</v>
      </c>
      <c r="F21" s="60">
        <v>10632000</v>
      </c>
      <c r="G21" s="60"/>
      <c r="H21" s="60">
        <v>1100909</v>
      </c>
      <c r="I21" s="60"/>
      <c r="J21" s="60">
        <v>1100909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1100909</v>
      </c>
      <c r="X21" s="60">
        <v>2658000</v>
      </c>
      <c r="Y21" s="60">
        <v>-1557091</v>
      </c>
      <c r="Z21" s="140">
        <v>-58.58</v>
      </c>
      <c r="AA21" s="155">
        <v>10632000</v>
      </c>
    </row>
    <row r="22" spans="1:27" ht="12.75">
      <c r="A22" s="291" t="s">
        <v>206</v>
      </c>
      <c r="B22" s="142"/>
      <c r="C22" s="62">
        <v>6381942</v>
      </c>
      <c r="D22" s="156"/>
      <c r="E22" s="60">
        <v>9000000</v>
      </c>
      <c r="F22" s="60">
        <v>9000000</v>
      </c>
      <c r="G22" s="60">
        <v>28931</v>
      </c>
      <c r="H22" s="60"/>
      <c r="I22" s="60"/>
      <c r="J22" s="60">
        <v>28931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28931</v>
      </c>
      <c r="X22" s="60">
        <v>2250000</v>
      </c>
      <c r="Y22" s="60">
        <v>-2221069</v>
      </c>
      <c r="Z22" s="140">
        <v>-98.71</v>
      </c>
      <c r="AA22" s="155">
        <v>9000000</v>
      </c>
    </row>
    <row r="23" spans="1:27" ht="12.75">
      <c r="A23" s="291" t="s">
        <v>207</v>
      </c>
      <c r="B23" s="142"/>
      <c r="C23" s="62">
        <v>1041505</v>
      </c>
      <c r="D23" s="156"/>
      <c r="E23" s="60">
        <v>2074000</v>
      </c>
      <c r="F23" s="60">
        <v>2074000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518500</v>
      </c>
      <c r="Y23" s="60">
        <v>-518500</v>
      </c>
      <c r="Z23" s="140">
        <v>-100</v>
      </c>
      <c r="AA23" s="155">
        <v>2074000</v>
      </c>
    </row>
    <row r="24" spans="1:27" ht="12.75">
      <c r="A24" s="291" t="s">
        <v>208</v>
      </c>
      <c r="B24" s="142"/>
      <c r="C24" s="62"/>
      <c r="D24" s="156"/>
      <c r="E24" s="60">
        <v>9204000</v>
      </c>
      <c r="F24" s="60">
        <v>9204000</v>
      </c>
      <c r="G24" s="60">
        <v>91406</v>
      </c>
      <c r="H24" s="60"/>
      <c r="I24" s="60">
        <v>8391</v>
      </c>
      <c r="J24" s="60">
        <v>99797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99797</v>
      </c>
      <c r="X24" s="60">
        <v>2301000</v>
      </c>
      <c r="Y24" s="60">
        <v>-2201203</v>
      </c>
      <c r="Z24" s="140">
        <v>-95.66</v>
      </c>
      <c r="AA24" s="155">
        <v>9204000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24929316</v>
      </c>
      <c r="D26" s="294">
        <f t="shared" si="3"/>
        <v>0</v>
      </c>
      <c r="E26" s="295">
        <f t="shared" si="3"/>
        <v>30910000</v>
      </c>
      <c r="F26" s="295">
        <f t="shared" si="3"/>
        <v>30910000</v>
      </c>
      <c r="G26" s="295">
        <f t="shared" si="3"/>
        <v>120337</v>
      </c>
      <c r="H26" s="295">
        <f t="shared" si="3"/>
        <v>1100909</v>
      </c>
      <c r="I26" s="295">
        <f t="shared" si="3"/>
        <v>8391</v>
      </c>
      <c r="J26" s="295">
        <f t="shared" si="3"/>
        <v>1229637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1229637</v>
      </c>
      <c r="X26" s="295">
        <f t="shared" si="3"/>
        <v>7727500</v>
      </c>
      <c r="Y26" s="295">
        <f t="shared" si="3"/>
        <v>-6497863</v>
      </c>
      <c r="Z26" s="296">
        <f>+IF(X26&lt;&gt;0,+(Y26/X26)*100,0)</f>
        <v>-84.08751860239406</v>
      </c>
      <c r="AA26" s="297">
        <f>SUM(AA21:AA25)</f>
        <v>30910000</v>
      </c>
    </row>
    <row r="27" spans="1:27" ht="12.75">
      <c r="A27" s="298" t="s">
        <v>211</v>
      </c>
      <c r="B27" s="147"/>
      <c r="C27" s="62">
        <v>5405104</v>
      </c>
      <c r="D27" s="156"/>
      <c r="E27" s="60">
        <v>1250000</v>
      </c>
      <c r="F27" s="60">
        <v>1250000</v>
      </c>
      <c r="G27" s="60">
        <v>245470</v>
      </c>
      <c r="H27" s="60">
        <v>184636</v>
      </c>
      <c r="I27" s="60">
        <v>85028</v>
      </c>
      <c r="J27" s="60">
        <v>515134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515134</v>
      </c>
      <c r="X27" s="60">
        <v>312500</v>
      </c>
      <c r="Y27" s="60">
        <v>202634</v>
      </c>
      <c r="Z27" s="140">
        <v>64.84</v>
      </c>
      <c r="AA27" s="155">
        <v>1250000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17505869</v>
      </c>
      <c r="D36" s="156">
        <f t="shared" si="4"/>
        <v>0</v>
      </c>
      <c r="E36" s="60">
        <f t="shared" si="4"/>
        <v>10632000</v>
      </c>
      <c r="F36" s="60">
        <f t="shared" si="4"/>
        <v>10632000</v>
      </c>
      <c r="G36" s="60">
        <f t="shared" si="4"/>
        <v>0</v>
      </c>
      <c r="H36" s="60">
        <f t="shared" si="4"/>
        <v>1100909</v>
      </c>
      <c r="I36" s="60">
        <f t="shared" si="4"/>
        <v>0</v>
      </c>
      <c r="J36" s="60">
        <f t="shared" si="4"/>
        <v>1100909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1100909</v>
      </c>
      <c r="X36" s="60">
        <f t="shared" si="4"/>
        <v>2658000</v>
      </c>
      <c r="Y36" s="60">
        <f t="shared" si="4"/>
        <v>-1557091</v>
      </c>
      <c r="Z36" s="140">
        <f aca="true" t="shared" si="5" ref="Z36:Z49">+IF(X36&lt;&gt;0,+(Y36/X36)*100,0)</f>
        <v>-58.581301730624524</v>
      </c>
      <c r="AA36" s="155">
        <f>AA6+AA21</f>
        <v>10632000</v>
      </c>
    </row>
    <row r="37" spans="1:27" ht="12.75">
      <c r="A37" s="291" t="s">
        <v>206</v>
      </c>
      <c r="B37" s="142"/>
      <c r="C37" s="62">
        <f t="shared" si="4"/>
        <v>6381942</v>
      </c>
      <c r="D37" s="156">
        <f t="shared" si="4"/>
        <v>0</v>
      </c>
      <c r="E37" s="60">
        <f t="shared" si="4"/>
        <v>9985000</v>
      </c>
      <c r="F37" s="60">
        <f t="shared" si="4"/>
        <v>9985000</v>
      </c>
      <c r="G37" s="60">
        <f t="shared" si="4"/>
        <v>28931</v>
      </c>
      <c r="H37" s="60">
        <f t="shared" si="4"/>
        <v>0</v>
      </c>
      <c r="I37" s="60">
        <f t="shared" si="4"/>
        <v>0</v>
      </c>
      <c r="J37" s="60">
        <f t="shared" si="4"/>
        <v>28931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28931</v>
      </c>
      <c r="X37" s="60">
        <f t="shared" si="4"/>
        <v>2496250</v>
      </c>
      <c r="Y37" s="60">
        <f t="shared" si="4"/>
        <v>-2467319</v>
      </c>
      <c r="Z37" s="140">
        <f t="shared" si="5"/>
        <v>-98.84102153229844</v>
      </c>
      <c r="AA37" s="155">
        <f>AA7+AA22</f>
        <v>9985000</v>
      </c>
    </row>
    <row r="38" spans="1:27" ht="12.75">
      <c r="A38" s="291" t="s">
        <v>207</v>
      </c>
      <c r="B38" s="142"/>
      <c r="C38" s="62">
        <f t="shared" si="4"/>
        <v>1041505</v>
      </c>
      <c r="D38" s="156">
        <f t="shared" si="4"/>
        <v>0</v>
      </c>
      <c r="E38" s="60">
        <f t="shared" si="4"/>
        <v>2374000</v>
      </c>
      <c r="F38" s="60">
        <f t="shared" si="4"/>
        <v>2374000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593500</v>
      </c>
      <c r="Y38" s="60">
        <f t="shared" si="4"/>
        <v>-593500</v>
      </c>
      <c r="Z38" s="140">
        <f t="shared" si="5"/>
        <v>-100</v>
      </c>
      <c r="AA38" s="155">
        <f>AA8+AA23</f>
        <v>2374000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9204000</v>
      </c>
      <c r="F39" s="60">
        <f t="shared" si="4"/>
        <v>9204000</v>
      </c>
      <c r="G39" s="60">
        <f t="shared" si="4"/>
        <v>91406</v>
      </c>
      <c r="H39" s="60">
        <f t="shared" si="4"/>
        <v>0</v>
      </c>
      <c r="I39" s="60">
        <f t="shared" si="4"/>
        <v>8391</v>
      </c>
      <c r="J39" s="60">
        <f t="shared" si="4"/>
        <v>99797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99797</v>
      </c>
      <c r="X39" s="60">
        <f t="shared" si="4"/>
        <v>2301000</v>
      </c>
      <c r="Y39" s="60">
        <f t="shared" si="4"/>
        <v>-2201203</v>
      </c>
      <c r="Z39" s="140">
        <f t="shared" si="5"/>
        <v>-95.66288570186875</v>
      </c>
      <c r="AA39" s="155">
        <f>AA9+AA24</f>
        <v>9204000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24929316</v>
      </c>
      <c r="D41" s="294">
        <f t="shared" si="6"/>
        <v>0</v>
      </c>
      <c r="E41" s="295">
        <f t="shared" si="6"/>
        <v>32195000</v>
      </c>
      <c r="F41" s="295">
        <f t="shared" si="6"/>
        <v>32195000</v>
      </c>
      <c r="G41" s="295">
        <f t="shared" si="6"/>
        <v>120337</v>
      </c>
      <c r="H41" s="295">
        <f t="shared" si="6"/>
        <v>1100909</v>
      </c>
      <c r="I41" s="295">
        <f t="shared" si="6"/>
        <v>8391</v>
      </c>
      <c r="J41" s="295">
        <f t="shared" si="6"/>
        <v>1229637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1229637</v>
      </c>
      <c r="X41" s="295">
        <f t="shared" si="6"/>
        <v>8048750</v>
      </c>
      <c r="Y41" s="295">
        <f t="shared" si="6"/>
        <v>-6819113</v>
      </c>
      <c r="Z41" s="296">
        <f t="shared" si="5"/>
        <v>-84.72263394937102</v>
      </c>
      <c r="AA41" s="297">
        <f>SUM(AA36:AA40)</f>
        <v>32195000</v>
      </c>
    </row>
    <row r="42" spans="1:27" ht="12.75">
      <c r="A42" s="298" t="s">
        <v>211</v>
      </c>
      <c r="B42" s="136"/>
      <c r="C42" s="95">
        <f aca="true" t="shared" si="7" ref="C42:Y48">C12+C27</f>
        <v>5405104</v>
      </c>
      <c r="D42" s="129">
        <f t="shared" si="7"/>
        <v>0</v>
      </c>
      <c r="E42" s="54">
        <f t="shared" si="7"/>
        <v>1250000</v>
      </c>
      <c r="F42" s="54">
        <f t="shared" si="7"/>
        <v>1250000</v>
      </c>
      <c r="G42" s="54">
        <f t="shared" si="7"/>
        <v>245470</v>
      </c>
      <c r="H42" s="54">
        <f t="shared" si="7"/>
        <v>184636</v>
      </c>
      <c r="I42" s="54">
        <f t="shared" si="7"/>
        <v>85028</v>
      </c>
      <c r="J42" s="54">
        <f t="shared" si="7"/>
        <v>515134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515134</v>
      </c>
      <c r="X42" s="54">
        <f t="shared" si="7"/>
        <v>312500</v>
      </c>
      <c r="Y42" s="54">
        <f t="shared" si="7"/>
        <v>202634</v>
      </c>
      <c r="Z42" s="184">
        <f t="shared" si="5"/>
        <v>64.84288000000001</v>
      </c>
      <c r="AA42" s="130">
        <f aca="true" t="shared" si="8" ref="AA42:AA48">AA12+AA27</f>
        <v>1250000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2387837</v>
      </c>
      <c r="D45" s="129">
        <f t="shared" si="7"/>
        <v>0</v>
      </c>
      <c r="E45" s="54">
        <f t="shared" si="7"/>
        <v>19102000</v>
      </c>
      <c r="F45" s="54">
        <f t="shared" si="7"/>
        <v>19102000</v>
      </c>
      <c r="G45" s="54">
        <f t="shared" si="7"/>
        <v>291769</v>
      </c>
      <c r="H45" s="54">
        <f t="shared" si="7"/>
        <v>496744</v>
      </c>
      <c r="I45" s="54">
        <f t="shared" si="7"/>
        <v>33050</v>
      </c>
      <c r="J45" s="54">
        <f t="shared" si="7"/>
        <v>821563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821563</v>
      </c>
      <c r="X45" s="54">
        <f t="shared" si="7"/>
        <v>4775500</v>
      </c>
      <c r="Y45" s="54">
        <f t="shared" si="7"/>
        <v>-3953937</v>
      </c>
      <c r="Z45" s="184">
        <f t="shared" si="5"/>
        <v>-82.79629358182389</v>
      </c>
      <c r="AA45" s="130">
        <f t="shared" si="8"/>
        <v>19102000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185627</v>
      </c>
      <c r="D48" s="129">
        <f t="shared" si="7"/>
        <v>0</v>
      </c>
      <c r="E48" s="54">
        <f t="shared" si="7"/>
        <v>250000</v>
      </c>
      <c r="F48" s="54">
        <f t="shared" si="7"/>
        <v>250000</v>
      </c>
      <c r="G48" s="54">
        <f t="shared" si="7"/>
        <v>0</v>
      </c>
      <c r="H48" s="54">
        <f t="shared" si="7"/>
        <v>10290</v>
      </c>
      <c r="I48" s="54">
        <f t="shared" si="7"/>
        <v>0</v>
      </c>
      <c r="J48" s="54">
        <f t="shared" si="7"/>
        <v>10290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10290</v>
      </c>
      <c r="X48" s="54">
        <f t="shared" si="7"/>
        <v>62500</v>
      </c>
      <c r="Y48" s="54">
        <f t="shared" si="7"/>
        <v>-52210</v>
      </c>
      <c r="Z48" s="184">
        <f t="shared" si="5"/>
        <v>-83.536</v>
      </c>
      <c r="AA48" s="130">
        <f t="shared" si="8"/>
        <v>250000</v>
      </c>
    </row>
    <row r="49" spans="1:27" ht="12.75">
      <c r="A49" s="308" t="s">
        <v>220</v>
      </c>
      <c r="B49" s="149"/>
      <c r="C49" s="239">
        <f aca="true" t="shared" si="9" ref="C49:Y49">SUM(C41:C48)</f>
        <v>32907884</v>
      </c>
      <c r="D49" s="218">
        <f t="shared" si="9"/>
        <v>0</v>
      </c>
      <c r="E49" s="220">
        <f t="shared" si="9"/>
        <v>52797000</v>
      </c>
      <c r="F49" s="220">
        <f t="shared" si="9"/>
        <v>52797000</v>
      </c>
      <c r="G49" s="220">
        <f t="shared" si="9"/>
        <v>657576</v>
      </c>
      <c r="H49" s="220">
        <f t="shared" si="9"/>
        <v>1792579</v>
      </c>
      <c r="I49" s="220">
        <f t="shared" si="9"/>
        <v>126469</v>
      </c>
      <c r="J49" s="220">
        <f t="shared" si="9"/>
        <v>2576624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2576624</v>
      </c>
      <c r="X49" s="220">
        <f t="shared" si="9"/>
        <v>13199250</v>
      </c>
      <c r="Y49" s="220">
        <f t="shared" si="9"/>
        <v>-10622626</v>
      </c>
      <c r="Z49" s="221">
        <f t="shared" si="5"/>
        <v>-80.47901206507946</v>
      </c>
      <c r="AA49" s="222">
        <f>SUM(AA41:AA48)</f>
        <v>52797000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6303752</v>
      </c>
      <c r="F51" s="54">
        <f t="shared" si="10"/>
        <v>6303752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1575938</v>
      </c>
      <c r="Y51" s="54">
        <f t="shared" si="10"/>
        <v>-1575938</v>
      </c>
      <c r="Z51" s="184">
        <f>+IF(X51&lt;&gt;0,+(Y51/X51)*100,0)</f>
        <v>-100</v>
      </c>
      <c r="AA51" s="130">
        <f>SUM(AA57:AA61)</f>
        <v>6303752</v>
      </c>
    </row>
    <row r="52" spans="1:27" ht="12.75">
      <c r="A52" s="310" t="s">
        <v>205</v>
      </c>
      <c r="B52" s="142"/>
      <c r="C52" s="62"/>
      <c r="D52" s="156"/>
      <c r="E52" s="60">
        <v>650000</v>
      </c>
      <c r="F52" s="60">
        <v>650000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162500</v>
      </c>
      <c r="Y52" s="60">
        <v>-162500</v>
      </c>
      <c r="Z52" s="140">
        <v>-100</v>
      </c>
      <c r="AA52" s="155">
        <v>650000</v>
      </c>
    </row>
    <row r="53" spans="1:27" ht="12.75">
      <c r="A53" s="310" t="s">
        <v>206</v>
      </c>
      <c r="B53" s="142"/>
      <c r="C53" s="62"/>
      <c r="D53" s="156"/>
      <c r="E53" s="60">
        <v>1300000</v>
      </c>
      <c r="F53" s="60">
        <v>1300000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325000</v>
      </c>
      <c r="Y53" s="60">
        <v>-325000</v>
      </c>
      <c r="Z53" s="140">
        <v>-100</v>
      </c>
      <c r="AA53" s="155">
        <v>1300000</v>
      </c>
    </row>
    <row r="54" spans="1:27" ht="12.75">
      <c r="A54" s="310" t="s">
        <v>207</v>
      </c>
      <c r="B54" s="142"/>
      <c r="C54" s="62"/>
      <c r="D54" s="156"/>
      <c r="E54" s="60">
        <v>1000000</v>
      </c>
      <c r="F54" s="60">
        <v>1000000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250000</v>
      </c>
      <c r="Y54" s="60">
        <v>-250000</v>
      </c>
      <c r="Z54" s="140">
        <v>-100</v>
      </c>
      <c r="AA54" s="155">
        <v>1000000</v>
      </c>
    </row>
    <row r="55" spans="1:27" ht="12.75">
      <c r="A55" s="310" t="s">
        <v>208</v>
      </c>
      <c r="B55" s="142"/>
      <c r="C55" s="62"/>
      <c r="D55" s="156"/>
      <c r="E55" s="60">
        <v>1000000</v>
      </c>
      <c r="F55" s="60">
        <v>1000000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250000</v>
      </c>
      <c r="Y55" s="60">
        <v>-250000</v>
      </c>
      <c r="Z55" s="140">
        <v>-100</v>
      </c>
      <c r="AA55" s="155">
        <v>1000000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3950000</v>
      </c>
      <c r="F57" s="295">
        <f t="shared" si="11"/>
        <v>3950000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987500</v>
      </c>
      <c r="Y57" s="295">
        <f t="shared" si="11"/>
        <v>-987500</v>
      </c>
      <c r="Z57" s="296">
        <f>+IF(X57&lt;&gt;0,+(Y57/X57)*100,0)</f>
        <v>-100</v>
      </c>
      <c r="AA57" s="297">
        <f>SUM(AA52:AA56)</f>
        <v>3950000</v>
      </c>
    </row>
    <row r="58" spans="1:27" ht="12.75">
      <c r="A58" s="311" t="s">
        <v>211</v>
      </c>
      <c r="B58" s="136"/>
      <c r="C58" s="62"/>
      <c r="D58" s="156"/>
      <c r="E58" s="60">
        <v>1000000</v>
      </c>
      <c r="F58" s="60">
        <v>1000000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250000</v>
      </c>
      <c r="Y58" s="60">
        <v>-250000</v>
      </c>
      <c r="Z58" s="140">
        <v>-100</v>
      </c>
      <c r="AA58" s="155">
        <v>1000000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1353752</v>
      </c>
      <c r="F61" s="60">
        <v>1353752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338438</v>
      </c>
      <c r="Y61" s="60">
        <v>-338438</v>
      </c>
      <c r="Z61" s="140">
        <v>-100</v>
      </c>
      <c r="AA61" s="155">
        <v>1353752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479533</v>
      </c>
      <c r="H66" s="275">
        <v>471030</v>
      </c>
      <c r="I66" s="275">
        <v>490662</v>
      </c>
      <c r="J66" s="275">
        <v>1441225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1441225</v>
      </c>
      <c r="X66" s="275"/>
      <c r="Y66" s="275">
        <v>1441225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6511661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6511661</v>
      </c>
      <c r="F69" s="220">
        <f t="shared" si="12"/>
        <v>0</v>
      </c>
      <c r="G69" s="220">
        <f t="shared" si="12"/>
        <v>479533</v>
      </c>
      <c r="H69" s="220">
        <f t="shared" si="12"/>
        <v>471030</v>
      </c>
      <c r="I69" s="220">
        <f t="shared" si="12"/>
        <v>490662</v>
      </c>
      <c r="J69" s="220">
        <f t="shared" si="12"/>
        <v>1441225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1441225</v>
      </c>
      <c r="X69" s="220">
        <f t="shared" si="12"/>
        <v>0</v>
      </c>
      <c r="Y69" s="220">
        <f t="shared" si="12"/>
        <v>1441225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1285000</v>
      </c>
      <c r="F5" s="358">
        <f t="shared" si="0"/>
        <v>1285000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321250</v>
      </c>
      <c r="Y5" s="358">
        <f t="shared" si="0"/>
        <v>-321250</v>
      </c>
      <c r="Z5" s="359">
        <f>+IF(X5&lt;&gt;0,+(Y5/X5)*100,0)</f>
        <v>-100</v>
      </c>
      <c r="AA5" s="360">
        <f>+AA6+AA8+AA11+AA13+AA15</f>
        <v>1285000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985000</v>
      </c>
      <c r="F8" s="59">
        <f t="shared" si="2"/>
        <v>985000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246250</v>
      </c>
      <c r="Y8" s="59">
        <f t="shared" si="2"/>
        <v>-246250</v>
      </c>
      <c r="Z8" s="61">
        <f>+IF(X8&lt;&gt;0,+(Y8/X8)*100,0)</f>
        <v>-100</v>
      </c>
      <c r="AA8" s="62">
        <f>SUM(AA9:AA10)</f>
        <v>985000</v>
      </c>
    </row>
    <row r="9" spans="1:27" ht="12.75">
      <c r="A9" s="291" t="s">
        <v>230</v>
      </c>
      <c r="B9" s="142"/>
      <c r="C9" s="60"/>
      <c r="D9" s="340"/>
      <c r="E9" s="60">
        <v>985000</v>
      </c>
      <c r="F9" s="59">
        <v>985000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246250</v>
      </c>
      <c r="Y9" s="59">
        <v>-246250</v>
      </c>
      <c r="Z9" s="61">
        <v>-100</v>
      </c>
      <c r="AA9" s="62">
        <v>985000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300000</v>
      </c>
      <c r="F11" s="364">
        <f t="shared" si="3"/>
        <v>300000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75000</v>
      </c>
      <c r="Y11" s="364">
        <f t="shared" si="3"/>
        <v>-75000</v>
      </c>
      <c r="Z11" s="365">
        <f>+IF(X11&lt;&gt;0,+(Y11/X11)*100,0)</f>
        <v>-100</v>
      </c>
      <c r="AA11" s="366">
        <f t="shared" si="3"/>
        <v>300000</v>
      </c>
    </row>
    <row r="12" spans="1:27" ht="12.75">
      <c r="A12" s="291" t="s">
        <v>232</v>
      </c>
      <c r="B12" s="136"/>
      <c r="C12" s="60"/>
      <c r="D12" s="340"/>
      <c r="E12" s="60">
        <v>300000</v>
      </c>
      <c r="F12" s="59">
        <v>300000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</v>
      </c>
      <c r="Y12" s="59">
        <v>-75000</v>
      </c>
      <c r="Z12" s="61">
        <v>-100</v>
      </c>
      <c r="AA12" s="62">
        <v>300000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2387837</v>
      </c>
      <c r="D40" s="344">
        <f t="shared" si="9"/>
        <v>0</v>
      </c>
      <c r="E40" s="343">
        <f t="shared" si="9"/>
        <v>19102000</v>
      </c>
      <c r="F40" s="345">
        <f t="shared" si="9"/>
        <v>19102000</v>
      </c>
      <c r="G40" s="345">
        <f t="shared" si="9"/>
        <v>291769</v>
      </c>
      <c r="H40" s="343">
        <f t="shared" si="9"/>
        <v>496744</v>
      </c>
      <c r="I40" s="343">
        <f t="shared" si="9"/>
        <v>33050</v>
      </c>
      <c r="J40" s="345">
        <f t="shared" si="9"/>
        <v>821563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821563</v>
      </c>
      <c r="X40" s="343">
        <f t="shared" si="9"/>
        <v>4775500</v>
      </c>
      <c r="Y40" s="345">
        <f t="shared" si="9"/>
        <v>-3953937</v>
      </c>
      <c r="Z40" s="336">
        <f>+IF(X40&lt;&gt;0,+(Y40/X40)*100,0)</f>
        <v>-82.79629358182389</v>
      </c>
      <c r="AA40" s="350">
        <f>SUM(AA41:AA49)</f>
        <v>19102000</v>
      </c>
    </row>
    <row r="41" spans="1:27" ht="12.75">
      <c r="A41" s="361" t="s">
        <v>248</v>
      </c>
      <c r="B41" s="142"/>
      <c r="C41" s="362">
        <v>1471883</v>
      </c>
      <c r="D41" s="363"/>
      <c r="E41" s="362">
        <v>2400000</v>
      </c>
      <c r="F41" s="364">
        <v>2400000</v>
      </c>
      <c r="G41" s="364">
        <v>45000</v>
      </c>
      <c r="H41" s="362"/>
      <c r="I41" s="362"/>
      <c r="J41" s="364">
        <v>45000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45000</v>
      </c>
      <c r="X41" s="362">
        <v>600000</v>
      </c>
      <c r="Y41" s="364">
        <v>-555000</v>
      </c>
      <c r="Z41" s="365">
        <v>-92.5</v>
      </c>
      <c r="AA41" s="366">
        <v>2400000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496744</v>
      </c>
      <c r="I42" s="54">
        <f t="shared" si="10"/>
        <v>0</v>
      </c>
      <c r="J42" s="53">
        <f t="shared" si="10"/>
        <v>496744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496744</v>
      </c>
      <c r="X42" s="54">
        <f t="shared" si="10"/>
        <v>0</v>
      </c>
      <c r="Y42" s="53">
        <f t="shared" si="10"/>
        <v>496744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22280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858155</v>
      </c>
      <c r="D44" s="368"/>
      <c r="E44" s="54">
        <v>3072000</v>
      </c>
      <c r="F44" s="53">
        <v>3072000</v>
      </c>
      <c r="G44" s="53">
        <v>246769</v>
      </c>
      <c r="H44" s="54"/>
      <c r="I44" s="54">
        <v>4050</v>
      </c>
      <c r="J44" s="53">
        <v>250819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250819</v>
      </c>
      <c r="X44" s="54">
        <v>768000</v>
      </c>
      <c r="Y44" s="53">
        <v>-517181</v>
      </c>
      <c r="Z44" s="94">
        <v>-67.34</v>
      </c>
      <c r="AA44" s="95">
        <v>3072000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12600000</v>
      </c>
      <c r="F48" s="53">
        <v>12600000</v>
      </c>
      <c r="G48" s="53"/>
      <c r="H48" s="54"/>
      <c r="I48" s="54">
        <v>29000</v>
      </c>
      <c r="J48" s="53">
        <v>29000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29000</v>
      </c>
      <c r="X48" s="54">
        <v>3150000</v>
      </c>
      <c r="Y48" s="53">
        <v>-3121000</v>
      </c>
      <c r="Z48" s="94">
        <v>-99.08</v>
      </c>
      <c r="AA48" s="95">
        <v>12600000</v>
      </c>
    </row>
    <row r="49" spans="1:27" ht="12.75">
      <c r="A49" s="361" t="s">
        <v>93</v>
      </c>
      <c r="B49" s="136"/>
      <c r="C49" s="54">
        <v>35519</v>
      </c>
      <c r="D49" s="368"/>
      <c r="E49" s="54">
        <v>1030000</v>
      </c>
      <c r="F49" s="53">
        <v>1030000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257500</v>
      </c>
      <c r="Y49" s="53">
        <v>-257500</v>
      </c>
      <c r="Z49" s="94">
        <v>-100</v>
      </c>
      <c r="AA49" s="95">
        <v>1030000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185627</v>
      </c>
      <c r="D57" s="344">
        <f aca="true" t="shared" si="13" ref="D57:AA57">+D58</f>
        <v>0</v>
      </c>
      <c r="E57" s="343">
        <f t="shared" si="13"/>
        <v>250000</v>
      </c>
      <c r="F57" s="345">
        <f t="shared" si="13"/>
        <v>250000</v>
      </c>
      <c r="G57" s="345">
        <f t="shared" si="13"/>
        <v>0</v>
      </c>
      <c r="H57" s="343">
        <f t="shared" si="13"/>
        <v>10290</v>
      </c>
      <c r="I57" s="343">
        <f t="shared" si="13"/>
        <v>0</v>
      </c>
      <c r="J57" s="345">
        <f t="shared" si="13"/>
        <v>10290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10290</v>
      </c>
      <c r="X57" s="343">
        <f t="shared" si="13"/>
        <v>62500</v>
      </c>
      <c r="Y57" s="345">
        <f t="shared" si="13"/>
        <v>-52210</v>
      </c>
      <c r="Z57" s="336">
        <f>+IF(X57&lt;&gt;0,+(Y57/X57)*100,0)</f>
        <v>-83.536</v>
      </c>
      <c r="AA57" s="350">
        <f t="shared" si="13"/>
        <v>250000</v>
      </c>
    </row>
    <row r="58" spans="1:27" ht="12.75">
      <c r="A58" s="361" t="s">
        <v>217</v>
      </c>
      <c r="B58" s="136"/>
      <c r="C58" s="60">
        <v>185627</v>
      </c>
      <c r="D58" s="340"/>
      <c r="E58" s="60">
        <v>250000</v>
      </c>
      <c r="F58" s="59">
        <v>250000</v>
      </c>
      <c r="G58" s="59"/>
      <c r="H58" s="60">
        <v>10290</v>
      </c>
      <c r="I58" s="60"/>
      <c r="J58" s="59">
        <v>10290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10290</v>
      </c>
      <c r="X58" s="60">
        <v>62500</v>
      </c>
      <c r="Y58" s="59">
        <v>-52210</v>
      </c>
      <c r="Z58" s="61">
        <v>-83.54</v>
      </c>
      <c r="AA58" s="62">
        <v>250000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2573464</v>
      </c>
      <c r="D60" s="346">
        <f t="shared" si="14"/>
        <v>0</v>
      </c>
      <c r="E60" s="219">
        <f t="shared" si="14"/>
        <v>20637000</v>
      </c>
      <c r="F60" s="264">
        <f t="shared" si="14"/>
        <v>20637000</v>
      </c>
      <c r="G60" s="264">
        <f t="shared" si="14"/>
        <v>291769</v>
      </c>
      <c r="H60" s="219">
        <f t="shared" si="14"/>
        <v>507034</v>
      </c>
      <c r="I60" s="219">
        <f t="shared" si="14"/>
        <v>33050</v>
      </c>
      <c r="J60" s="264">
        <f t="shared" si="14"/>
        <v>831853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831853</v>
      </c>
      <c r="X60" s="219">
        <f t="shared" si="14"/>
        <v>5159250</v>
      </c>
      <c r="Y60" s="264">
        <f t="shared" si="14"/>
        <v>-4327397</v>
      </c>
      <c r="Z60" s="337">
        <f>+IF(X60&lt;&gt;0,+(Y60/X60)*100,0)</f>
        <v>-83.87647429374424</v>
      </c>
      <c r="AA60" s="232">
        <f>+AA57+AA54+AA51+AA40+AA37+AA34+AA22+AA5</f>
        <v>20637000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496744</v>
      </c>
      <c r="I62" s="347">
        <f t="shared" si="15"/>
        <v>0</v>
      </c>
      <c r="J62" s="349">
        <f t="shared" si="15"/>
        <v>496744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496744</v>
      </c>
      <c r="X62" s="347">
        <f t="shared" si="15"/>
        <v>0</v>
      </c>
      <c r="Y62" s="349">
        <f t="shared" si="15"/>
        <v>496744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>
        <v>496744</v>
      </c>
      <c r="I63" s="60"/>
      <c r="J63" s="59">
        <v>496744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496744</v>
      </c>
      <c r="X63" s="60"/>
      <c r="Y63" s="59">
        <v>496744</v>
      </c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24929316</v>
      </c>
      <c r="D5" s="357">
        <f t="shared" si="0"/>
        <v>0</v>
      </c>
      <c r="E5" s="356">
        <f t="shared" si="0"/>
        <v>30910000</v>
      </c>
      <c r="F5" s="358">
        <f t="shared" si="0"/>
        <v>30910000</v>
      </c>
      <c r="G5" s="358">
        <f t="shared" si="0"/>
        <v>120337</v>
      </c>
      <c r="H5" s="356">
        <f t="shared" si="0"/>
        <v>1100909</v>
      </c>
      <c r="I5" s="356">
        <f t="shared" si="0"/>
        <v>8391</v>
      </c>
      <c r="J5" s="358">
        <f t="shared" si="0"/>
        <v>1229637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1229637</v>
      </c>
      <c r="X5" s="356">
        <f t="shared" si="0"/>
        <v>7727500</v>
      </c>
      <c r="Y5" s="358">
        <f t="shared" si="0"/>
        <v>-6497863</v>
      </c>
      <c r="Z5" s="359">
        <f>+IF(X5&lt;&gt;0,+(Y5/X5)*100,0)</f>
        <v>-84.08751860239406</v>
      </c>
      <c r="AA5" s="360">
        <f>+AA6+AA8+AA11+AA13+AA15</f>
        <v>30910000</v>
      </c>
    </row>
    <row r="6" spans="1:27" ht="12.75">
      <c r="A6" s="361" t="s">
        <v>205</v>
      </c>
      <c r="B6" s="142"/>
      <c r="C6" s="60">
        <f>+C7</f>
        <v>17505869</v>
      </c>
      <c r="D6" s="340">
        <f aca="true" t="shared" si="1" ref="D6:AA6">+D7</f>
        <v>0</v>
      </c>
      <c r="E6" s="60">
        <f t="shared" si="1"/>
        <v>10632000</v>
      </c>
      <c r="F6" s="59">
        <f t="shared" si="1"/>
        <v>10632000</v>
      </c>
      <c r="G6" s="59">
        <f t="shared" si="1"/>
        <v>0</v>
      </c>
      <c r="H6" s="60">
        <f t="shared" si="1"/>
        <v>1100909</v>
      </c>
      <c r="I6" s="60">
        <f t="shared" si="1"/>
        <v>0</v>
      </c>
      <c r="J6" s="59">
        <f t="shared" si="1"/>
        <v>1100909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1100909</v>
      </c>
      <c r="X6" s="60">
        <f t="shared" si="1"/>
        <v>2658000</v>
      </c>
      <c r="Y6" s="59">
        <f t="shared" si="1"/>
        <v>-1557091</v>
      </c>
      <c r="Z6" s="61">
        <f>+IF(X6&lt;&gt;0,+(Y6/X6)*100,0)</f>
        <v>-58.581301730624524</v>
      </c>
      <c r="AA6" s="62">
        <f t="shared" si="1"/>
        <v>10632000</v>
      </c>
    </row>
    <row r="7" spans="1:27" ht="12.75">
      <c r="A7" s="291" t="s">
        <v>229</v>
      </c>
      <c r="B7" s="142"/>
      <c r="C7" s="60">
        <v>17505869</v>
      </c>
      <c r="D7" s="340"/>
      <c r="E7" s="60">
        <v>10632000</v>
      </c>
      <c r="F7" s="59">
        <v>10632000</v>
      </c>
      <c r="G7" s="59"/>
      <c r="H7" s="60">
        <v>1100909</v>
      </c>
      <c r="I7" s="60"/>
      <c r="J7" s="59">
        <v>1100909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1100909</v>
      </c>
      <c r="X7" s="60">
        <v>2658000</v>
      </c>
      <c r="Y7" s="59">
        <v>-1557091</v>
      </c>
      <c r="Z7" s="61">
        <v>-58.58</v>
      </c>
      <c r="AA7" s="62">
        <v>10632000</v>
      </c>
    </row>
    <row r="8" spans="1:27" ht="12.75">
      <c r="A8" s="361" t="s">
        <v>206</v>
      </c>
      <c r="B8" s="142"/>
      <c r="C8" s="60">
        <f aca="true" t="shared" si="2" ref="C8:Y8">SUM(C9:C10)</f>
        <v>6381942</v>
      </c>
      <c r="D8" s="340">
        <f t="shared" si="2"/>
        <v>0</v>
      </c>
      <c r="E8" s="60">
        <f t="shared" si="2"/>
        <v>9000000</v>
      </c>
      <c r="F8" s="59">
        <f t="shared" si="2"/>
        <v>9000000</v>
      </c>
      <c r="G8" s="59">
        <f t="shared" si="2"/>
        <v>28931</v>
      </c>
      <c r="H8" s="60">
        <f t="shared" si="2"/>
        <v>0</v>
      </c>
      <c r="I8" s="60">
        <f t="shared" si="2"/>
        <v>0</v>
      </c>
      <c r="J8" s="59">
        <f t="shared" si="2"/>
        <v>28931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28931</v>
      </c>
      <c r="X8" s="60">
        <f t="shared" si="2"/>
        <v>2250000</v>
      </c>
      <c r="Y8" s="59">
        <f t="shared" si="2"/>
        <v>-2221069</v>
      </c>
      <c r="Z8" s="61">
        <f>+IF(X8&lt;&gt;0,+(Y8/X8)*100,0)</f>
        <v>-98.71417777777778</v>
      </c>
      <c r="AA8" s="62">
        <f>SUM(AA9:AA10)</f>
        <v>9000000</v>
      </c>
    </row>
    <row r="9" spans="1:27" ht="12.75">
      <c r="A9" s="291" t="s">
        <v>230</v>
      </c>
      <c r="B9" s="142"/>
      <c r="C9" s="60">
        <v>6381942</v>
      </c>
      <c r="D9" s="340"/>
      <c r="E9" s="60">
        <v>9000000</v>
      </c>
      <c r="F9" s="59">
        <v>9000000</v>
      </c>
      <c r="G9" s="59">
        <v>28931</v>
      </c>
      <c r="H9" s="60"/>
      <c r="I9" s="60"/>
      <c r="J9" s="59">
        <v>28931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28931</v>
      </c>
      <c r="X9" s="60">
        <v>2250000</v>
      </c>
      <c r="Y9" s="59">
        <v>-2221069</v>
      </c>
      <c r="Z9" s="61">
        <v>-98.71</v>
      </c>
      <c r="AA9" s="62">
        <v>9000000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1041505</v>
      </c>
      <c r="D11" s="363">
        <f aca="true" t="shared" si="3" ref="D11:AA11">+D12</f>
        <v>0</v>
      </c>
      <c r="E11" s="362">
        <f t="shared" si="3"/>
        <v>2074000</v>
      </c>
      <c r="F11" s="364">
        <f t="shared" si="3"/>
        <v>2074000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518500</v>
      </c>
      <c r="Y11" s="364">
        <f t="shared" si="3"/>
        <v>-518500</v>
      </c>
      <c r="Z11" s="365">
        <f>+IF(X11&lt;&gt;0,+(Y11/X11)*100,0)</f>
        <v>-100</v>
      </c>
      <c r="AA11" s="366">
        <f t="shared" si="3"/>
        <v>2074000</v>
      </c>
    </row>
    <row r="12" spans="1:27" ht="12.75">
      <c r="A12" s="291" t="s">
        <v>232</v>
      </c>
      <c r="B12" s="136"/>
      <c r="C12" s="60">
        <v>1041505</v>
      </c>
      <c r="D12" s="340"/>
      <c r="E12" s="60">
        <v>2074000</v>
      </c>
      <c r="F12" s="59">
        <v>2074000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518500</v>
      </c>
      <c r="Y12" s="59">
        <v>-518500</v>
      </c>
      <c r="Z12" s="61">
        <v>-100</v>
      </c>
      <c r="AA12" s="62">
        <v>2074000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9204000</v>
      </c>
      <c r="F13" s="342">
        <f t="shared" si="4"/>
        <v>9204000</v>
      </c>
      <c r="G13" s="342">
        <f t="shared" si="4"/>
        <v>91406</v>
      </c>
      <c r="H13" s="275">
        <f t="shared" si="4"/>
        <v>0</v>
      </c>
      <c r="I13" s="275">
        <f t="shared" si="4"/>
        <v>8391</v>
      </c>
      <c r="J13" s="342">
        <f t="shared" si="4"/>
        <v>99797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99797</v>
      </c>
      <c r="X13" s="275">
        <f t="shared" si="4"/>
        <v>2301000</v>
      </c>
      <c r="Y13" s="342">
        <f t="shared" si="4"/>
        <v>-2201203</v>
      </c>
      <c r="Z13" s="335">
        <f>+IF(X13&lt;&gt;0,+(Y13/X13)*100,0)</f>
        <v>-95.66288570186875</v>
      </c>
      <c r="AA13" s="273">
        <f t="shared" si="4"/>
        <v>9204000</v>
      </c>
    </row>
    <row r="14" spans="1:27" ht="12.75">
      <c r="A14" s="291" t="s">
        <v>233</v>
      </c>
      <c r="B14" s="136"/>
      <c r="C14" s="60"/>
      <c r="D14" s="340"/>
      <c r="E14" s="60">
        <v>9204000</v>
      </c>
      <c r="F14" s="59">
        <v>9204000</v>
      </c>
      <c r="G14" s="59">
        <v>91406</v>
      </c>
      <c r="H14" s="60"/>
      <c r="I14" s="60">
        <v>8391</v>
      </c>
      <c r="J14" s="59">
        <v>99797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99797</v>
      </c>
      <c r="X14" s="60">
        <v>2301000</v>
      </c>
      <c r="Y14" s="59">
        <v>-2201203</v>
      </c>
      <c r="Z14" s="61">
        <v>-95.66</v>
      </c>
      <c r="AA14" s="62">
        <v>9204000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5405104</v>
      </c>
      <c r="D22" s="344">
        <f t="shared" si="6"/>
        <v>0</v>
      </c>
      <c r="E22" s="343">
        <f t="shared" si="6"/>
        <v>1250000</v>
      </c>
      <c r="F22" s="345">
        <f t="shared" si="6"/>
        <v>1250000</v>
      </c>
      <c r="G22" s="345">
        <f t="shared" si="6"/>
        <v>245470</v>
      </c>
      <c r="H22" s="343">
        <f t="shared" si="6"/>
        <v>184636</v>
      </c>
      <c r="I22" s="343">
        <f t="shared" si="6"/>
        <v>85028</v>
      </c>
      <c r="J22" s="345">
        <f t="shared" si="6"/>
        <v>515134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515134</v>
      </c>
      <c r="X22" s="343">
        <f t="shared" si="6"/>
        <v>312500</v>
      </c>
      <c r="Y22" s="345">
        <f t="shared" si="6"/>
        <v>202634</v>
      </c>
      <c r="Z22" s="336">
        <f>+IF(X22&lt;&gt;0,+(Y22/X22)*100,0)</f>
        <v>64.84288000000001</v>
      </c>
      <c r="AA22" s="350">
        <f>SUM(AA23:AA32)</f>
        <v>1250000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5405104</v>
      </c>
      <c r="D24" s="340"/>
      <c r="E24" s="60">
        <v>1250000</v>
      </c>
      <c r="F24" s="59">
        <v>1250000</v>
      </c>
      <c r="G24" s="59">
        <v>245470</v>
      </c>
      <c r="H24" s="60">
        <v>184636</v>
      </c>
      <c r="I24" s="60">
        <v>85028</v>
      </c>
      <c r="J24" s="59">
        <v>515134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515134</v>
      </c>
      <c r="X24" s="60">
        <v>312500</v>
      </c>
      <c r="Y24" s="59">
        <v>202634</v>
      </c>
      <c r="Z24" s="61">
        <v>64.84</v>
      </c>
      <c r="AA24" s="62">
        <v>1250000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30334420</v>
      </c>
      <c r="D60" s="346">
        <f t="shared" si="14"/>
        <v>0</v>
      </c>
      <c r="E60" s="219">
        <f t="shared" si="14"/>
        <v>32160000</v>
      </c>
      <c r="F60" s="264">
        <f t="shared" si="14"/>
        <v>32160000</v>
      </c>
      <c r="G60" s="264">
        <f t="shared" si="14"/>
        <v>365807</v>
      </c>
      <c r="H60" s="219">
        <f t="shared" si="14"/>
        <v>1285545</v>
      </c>
      <c r="I60" s="219">
        <f t="shared" si="14"/>
        <v>93419</v>
      </c>
      <c r="J60" s="264">
        <f t="shared" si="14"/>
        <v>1744771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1744771</v>
      </c>
      <c r="X60" s="219">
        <f t="shared" si="14"/>
        <v>8040000</v>
      </c>
      <c r="Y60" s="264">
        <f t="shared" si="14"/>
        <v>-6295229</v>
      </c>
      <c r="Z60" s="337">
        <f>+IF(X60&lt;&gt;0,+(Y60/X60)*100,0)</f>
        <v>-78.29886815920398</v>
      </c>
      <c r="AA60" s="232">
        <f>+AA57+AA54+AA51+AA40+AA37+AA34+AA22+AA5</f>
        <v>32160000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2016-11-03T14:57:01Z</dcterms:created>
  <dcterms:modified xsi:type="dcterms:W3CDTF">2016-11-03T14:57:04Z</dcterms:modified>
  <cp:category/>
  <cp:version/>
  <cp:contentType/>
  <cp:contentStatus/>
</cp:coreProperties>
</file>