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<sst xmlns="http://schemas.openxmlformats.org/spreadsheetml/2006/main" count="857" uniqueCount="303">
  <si>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Kou-Kamma(EC109)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</si>
  <si>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</si>
  <si>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</si>
  <si>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</si>
  <si>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</si>
  <si>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</si>
  <si>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</si>
  <si>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</si>
  <si>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</si>
  <si>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</si>
  <si>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</si>
  <si>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</si>
  <si>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</si>
  <si>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</si>
  <si>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</si>
  <si>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</si>
  <si>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</si>
  <si>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</si>
  <si>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</si>
  <si>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</si>
  <si>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</si>
  <si>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</si>
  <si>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</si>
  <si>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</si>
  <si>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</si>
  <si>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</si>
  <si>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</si>
  <si>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</si>
  <si>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</si>
  <si>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</si>
  <si>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</si>
  <si>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</si>
  <si>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</si>
  <si>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</si>
  <si>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</si>
  <si>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</si>
  <si>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</si>
  <si>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</si>
  <si>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</si>
  <si>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</si>
  <si>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</si>
  <si>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</si>
  <si>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</si>
  <si>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</si>
  <si>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</si>
  <si>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</si>
  <si>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</si>
  <si>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</si>
  <si>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</si>
  <si>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</si>
  <si>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</si>
  <si>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</si>
  <si>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</si>
  <si>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</si>
  <si>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</si>
  <si>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</si>
  <si>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</si>
  <si>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</si>
  <si>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</si>
  <si>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</si>
  <si>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</si>
  <si>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</si>
  <si>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</si>
  <si>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</si>
  <si>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</si>
  <si>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</si>
  <si>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</si>
  <si>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</si>
  <si>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</si>
  <si>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</si>
  <si>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</si>
  <si>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</si>
  <si>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</si>
  <si>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</si>
  <si>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</si>
  <si>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</si>
  <si>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</si>
  <si>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</si>
  <si>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</si>
  <si>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</si>
  <si>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</si>
  <si>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</si>
  <si>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</si>
  <si>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</si>
  <si>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</si>
  <si>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</si>
  <si>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</si>
  <si>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</si>
  <si>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</si>
  <si>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</si>
  <si>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</si>
  <si>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</si>
  <si>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</si>
  <si>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</si>
  <si>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</si>
  <si>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</si>
  <si>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</si>
  <si>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</si>
  <si>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</si>
  <si>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</si>
  <si>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</si>
  <si>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</si>
  <si>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</si>
  <si>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</si>
  <si>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</si>
  <si>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</si>
  <si>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</si>
  <si>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</si>
  <si>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</si>
  <si>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</si>
  <si>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</si>
  <si>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</si>
  <si>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</si>
  <si>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</si>
  <si>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</si>
  <si>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</si>
  <si>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</si>
  <si>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</si>
  <si>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</si>
  <si>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</si>
  <si>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</si>
  <si>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</si>
  <si>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</si>
  <si>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</si>
  <si>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</si>
  <si>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</si>
  <si>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</si>
  <si>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</si>
  <si>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</si>
  <si>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Kou-Kamma(EC109)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</si>
  <si>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</si>
  <si>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</si>
  <si>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</si>
  <si>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</si>
  <si>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</si>
  <si>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</si>
  <si>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</si>
  <si>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</si>
  <si>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</si>
  <si>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</si>
  <si>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Kou-Kamma(EC109)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</si>
  <si>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</si>
  <si>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</si>
  <si>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</si>
  <si>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</si>
  <si>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</si>
  <si>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</si>
  <si>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</si>
  <si>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</si>
  <si>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</si>
  <si>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</si>
  <si>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</si>
  <si>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</si>
  <si>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</si>
  <si>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</si>
  <si>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</si>
  <si>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</si>
  <si>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</si>
  <si>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</si>
  <si>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</si>
  <si>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</si>
  <si>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</si>
  <si>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</si>
  <si>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</si>
  <si>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</si>
  <si>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</si>
  <si>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</si>
  <si>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</si>
  <si>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</si>
  <si>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</si>
  <si>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</si>
  <si>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</si>
  <si>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</si>
  <si>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</si>
  <si>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</si>
  <si>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</si>
  <si>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</si>
  <si>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</si>
  <si>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</si>
  <si>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</si>
  <si>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</si>
  <si>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</si>
  <si>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</si>
  <si>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</si>
  <si>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</si>
  <si>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</si>
  <si>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</si>
  <si>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</si>
  <si>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</si>
  <si>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</si>
  <si>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</si>
  <si>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</si>
  <si>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</si>
  <si>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</si>
  <si>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</si>
  <si>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</si>
  <si>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</si>
  <si>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</si>
  <si>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</si>
  <si>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</si>
  <si>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</si>
  <si>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</si>
  <si>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Kou-Kamma(EC109)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</si>
  <si>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</si>
  <si>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</si>
  <si>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</si>
  <si>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</si>
  <si>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</si>
  <si>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</si>
  <si>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</si>
  <si>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</si>
  <si>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</si>
  <si>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</si>
  <si>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</si>
  <si>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</si>
  <si>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</si>
  <si>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</si>
  <si>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</si>
  <si>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</si>
  <si>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</si>
  <si>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</si>
  <si>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</si>
  <si>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</si>
  <si>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</si>
  <si>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</si>
  <si>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</si>
  <si>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</si>
  <si>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Kou-Kamma(EC109)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</si>
  <si>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</si>
  <si>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</si>
  <si>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</si>
  <si>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</si>
  <si>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</si>
  <si>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</si>
  <si>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</si>
  <si>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</si>
  <si>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</si>
  <si>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</si>
  <si>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</si>
  <si>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</si>
  <si>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</si>
  <si>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</si>
  <si>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</si>
  <si>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</si>
  <si>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</si>
  <si>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</si>
  <si>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</si>
  <si>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</si>
  <si>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</si>
  <si>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</si>
  <si>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</si>
  <si>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</si>
  <si>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</si>
  <si>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</si>
  <si>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</si>
  <si>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</si>
  <si>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</si>
  <si>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</si>
  <si>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</si>
  <si>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</si>
  <si>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</si>
  <si>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</si>
  <si>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</si>
  <si>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Kou-Kamma(EC109)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</si>
  <si>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</si>
  <si>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</si>
  <si>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Kou-Kamma(EC109)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</si>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</sst>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16036635</v>
      </c>
      <c r="C5" s="19">
        <v>0</v>
      </c>
      <c r="D5" s="59">
        <v>16686303</v>
      </c>
      <c r="E5" s="60">
        <v>16686303</v>
      </c>
      <c r="F5" s="60">
        <v>34553497</v>
      </c>
      <c r="G5" s="60">
        <v>-17546906</v>
      </c>
      <c r="H5" s="60">
        <v>0</v>
      </c>
      <c r="I5" s="60">
        <v>17006591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17006591</v>
      </c>
      <c r="W5" s="60">
        <v>4171575</v>
      </c>
      <c r="X5" s="60">
        <v>12835016</v>
      </c>
      <c r="Y5" s="61">
        <v>307.68</v>
      </c>
      <c r="Z5" s="62">
        <v>16686303</v>
      </c>
    </row>
    <row r="6" spans="1:26" ht="12.75">
      <c r="A6" s="58" t="s">
        <v>32</v>
      </c>
      <c r="B6" s="19">
        <v>25768486</v>
      </c>
      <c r="C6" s="19">
        <v>0</v>
      </c>
      <c r="D6" s="59">
        <v>23768299</v>
      </c>
      <c r="E6" s="60">
        <v>23768299</v>
      </c>
      <c r="F6" s="60">
        <v>2646750</v>
      </c>
      <c r="G6" s="60">
        <v>2122786</v>
      </c>
      <c r="H6" s="60">
        <v>0</v>
      </c>
      <c r="I6" s="60">
        <v>4769536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4769536</v>
      </c>
      <c r="W6" s="60">
        <v>5942076</v>
      </c>
      <c r="X6" s="60">
        <v>-1172540</v>
      </c>
      <c r="Y6" s="61">
        <v>-19.73</v>
      </c>
      <c r="Z6" s="62">
        <v>23768299</v>
      </c>
    </row>
    <row r="7" spans="1:26" ht="12.75">
      <c r="A7" s="58" t="s">
        <v>33</v>
      </c>
      <c r="B7" s="19">
        <v>204641</v>
      </c>
      <c r="C7" s="19">
        <v>0</v>
      </c>
      <c r="D7" s="59">
        <v>32011</v>
      </c>
      <c r="E7" s="60">
        <v>32011</v>
      </c>
      <c r="F7" s="60">
        <v>1365</v>
      </c>
      <c r="G7" s="60">
        <v>11495</v>
      </c>
      <c r="H7" s="60">
        <v>0</v>
      </c>
      <c r="I7" s="60">
        <v>12860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12860</v>
      </c>
      <c r="W7" s="60">
        <v>8004</v>
      </c>
      <c r="X7" s="60">
        <v>4856</v>
      </c>
      <c r="Y7" s="61">
        <v>60.67</v>
      </c>
      <c r="Z7" s="62">
        <v>32011</v>
      </c>
    </row>
    <row r="8" spans="1:26" ht="12.75">
      <c r="A8" s="58" t="s">
        <v>34</v>
      </c>
      <c r="B8" s="19">
        <v>45206523</v>
      </c>
      <c r="C8" s="19">
        <v>0</v>
      </c>
      <c r="D8" s="59">
        <v>45214626</v>
      </c>
      <c r="E8" s="60">
        <v>45214626</v>
      </c>
      <c r="F8" s="60">
        <v>16573018</v>
      </c>
      <c r="G8" s="60">
        <v>250000</v>
      </c>
      <c r="H8" s="60">
        <v>0</v>
      </c>
      <c r="I8" s="60">
        <v>16823018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16823018</v>
      </c>
      <c r="W8" s="60">
        <v>11303658</v>
      </c>
      <c r="X8" s="60">
        <v>5519360</v>
      </c>
      <c r="Y8" s="61">
        <v>48.83</v>
      </c>
      <c r="Z8" s="62">
        <v>45214626</v>
      </c>
    </row>
    <row r="9" spans="1:26" ht="12.75">
      <c r="A9" s="58" t="s">
        <v>35</v>
      </c>
      <c r="B9" s="19">
        <v>13842354</v>
      </c>
      <c r="C9" s="19">
        <v>0</v>
      </c>
      <c r="D9" s="59">
        <v>36153749</v>
      </c>
      <c r="E9" s="60">
        <v>36153749</v>
      </c>
      <c r="F9" s="60">
        <v>1206286</v>
      </c>
      <c r="G9" s="60">
        <v>1411006</v>
      </c>
      <c r="H9" s="60">
        <v>0</v>
      </c>
      <c r="I9" s="60">
        <v>2617292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2617292</v>
      </c>
      <c r="W9" s="60">
        <v>9038436</v>
      </c>
      <c r="X9" s="60">
        <v>-6421144</v>
      </c>
      <c r="Y9" s="61">
        <v>-71.04</v>
      </c>
      <c r="Z9" s="62">
        <v>36153749</v>
      </c>
    </row>
    <row r="10" spans="1:26" ht="22.5">
      <c r="A10" s="63" t="s">
        <v>278</v>
      </c>
      <c r="B10" s="64">
        <f>SUM(B5:B9)</f>
        <v>101058639</v>
      </c>
      <c r="C10" s="64">
        <f>SUM(C5:C9)</f>
        <v>0</v>
      </c>
      <c r="D10" s="65">
        <f aca="true" t="shared" si="0" ref="D10:Z10">SUM(D5:D9)</f>
        <v>121854988</v>
      </c>
      <c r="E10" s="66">
        <f t="shared" si="0"/>
        <v>121854988</v>
      </c>
      <c r="F10" s="66">
        <f t="shared" si="0"/>
        <v>54980916</v>
      </c>
      <c r="G10" s="66">
        <f t="shared" si="0"/>
        <v>-13751619</v>
      </c>
      <c r="H10" s="66">
        <f t="shared" si="0"/>
        <v>0</v>
      </c>
      <c r="I10" s="66">
        <f t="shared" si="0"/>
        <v>41229297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41229297</v>
      </c>
      <c r="W10" s="66">
        <f t="shared" si="0"/>
        <v>30463749</v>
      </c>
      <c r="X10" s="66">
        <f t="shared" si="0"/>
        <v>10765548</v>
      </c>
      <c r="Y10" s="67">
        <f>+IF(W10&lt;&gt;0,(X10/W10)*100,0)</f>
        <v>35.33888097620552</v>
      </c>
      <c r="Z10" s="68">
        <f t="shared" si="0"/>
        <v>121854988</v>
      </c>
    </row>
    <row r="11" spans="1:26" ht="12.75">
      <c r="A11" s="58" t="s">
        <v>37</v>
      </c>
      <c r="B11" s="19">
        <v>40198257</v>
      </c>
      <c r="C11" s="19">
        <v>0</v>
      </c>
      <c r="D11" s="59">
        <v>46779679</v>
      </c>
      <c r="E11" s="60">
        <v>46779679</v>
      </c>
      <c r="F11" s="60">
        <v>3280400</v>
      </c>
      <c r="G11" s="60">
        <v>3460523</v>
      </c>
      <c r="H11" s="60">
        <v>0</v>
      </c>
      <c r="I11" s="60">
        <v>6740923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6740923</v>
      </c>
      <c r="W11" s="60">
        <v>11694921</v>
      </c>
      <c r="X11" s="60">
        <v>-4953998</v>
      </c>
      <c r="Y11" s="61">
        <v>-42.36</v>
      </c>
      <c r="Z11" s="62">
        <v>46779679</v>
      </c>
    </row>
    <row r="12" spans="1:26" ht="12.75">
      <c r="A12" s="58" t="s">
        <v>38</v>
      </c>
      <c r="B12" s="19">
        <v>3000433</v>
      </c>
      <c r="C12" s="19">
        <v>0</v>
      </c>
      <c r="D12" s="59">
        <v>3270026</v>
      </c>
      <c r="E12" s="60">
        <v>3270026</v>
      </c>
      <c r="F12" s="60">
        <v>236991</v>
      </c>
      <c r="G12" s="60">
        <v>93588</v>
      </c>
      <c r="H12" s="60">
        <v>0</v>
      </c>
      <c r="I12" s="60">
        <v>330579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330579</v>
      </c>
      <c r="W12" s="60">
        <v>817506</v>
      </c>
      <c r="X12" s="60">
        <v>-486927</v>
      </c>
      <c r="Y12" s="61">
        <v>-59.56</v>
      </c>
      <c r="Z12" s="62">
        <v>3270026</v>
      </c>
    </row>
    <row r="13" spans="1:26" ht="12.75">
      <c r="A13" s="58" t="s">
        <v>279</v>
      </c>
      <c r="B13" s="19">
        <v>21857880</v>
      </c>
      <c r="C13" s="19">
        <v>0</v>
      </c>
      <c r="D13" s="59">
        <v>21095660</v>
      </c>
      <c r="E13" s="60">
        <v>21095660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5273916</v>
      </c>
      <c r="X13" s="60">
        <v>-5273916</v>
      </c>
      <c r="Y13" s="61">
        <v>-100</v>
      </c>
      <c r="Z13" s="62">
        <v>21095660</v>
      </c>
    </row>
    <row r="14" spans="1:26" ht="12.75">
      <c r="A14" s="58" t="s">
        <v>40</v>
      </c>
      <c r="B14" s="19">
        <v>995317</v>
      </c>
      <c r="C14" s="19">
        <v>0</v>
      </c>
      <c r="D14" s="59">
        <v>422243</v>
      </c>
      <c r="E14" s="60">
        <v>422243</v>
      </c>
      <c r="F14" s="60">
        <v>6620</v>
      </c>
      <c r="G14" s="60">
        <v>1687</v>
      </c>
      <c r="H14" s="60">
        <v>0</v>
      </c>
      <c r="I14" s="60">
        <v>8307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8307</v>
      </c>
      <c r="W14" s="60">
        <v>105561</v>
      </c>
      <c r="X14" s="60">
        <v>-97254</v>
      </c>
      <c r="Y14" s="61">
        <v>-92.13</v>
      </c>
      <c r="Z14" s="62">
        <v>422243</v>
      </c>
    </row>
    <row r="15" spans="1:26" ht="12.75">
      <c r="A15" s="58" t="s">
        <v>41</v>
      </c>
      <c r="B15" s="19">
        <v>3198959</v>
      </c>
      <c r="C15" s="19">
        <v>0</v>
      </c>
      <c r="D15" s="59">
        <v>3721931</v>
      </c>
      <c r="E15" s="60">
        <v>3721931</v>
      </c>
      <c r="F15" s="60">
        <v>11231</v>
      </c>
      <c r="G15" s="60">
        <v>75421</v>
      </c>
      <c r="H15" s="60">
        <v>0</v>
      </c>
      <c r="I15" s="60">
        <v>86652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86652</v>
      </c>
      <c r="W15" s="60">
        <v>930483</v>
      </c>
      <c r="X15" s="60">
        <v>-843831</v>
      </c>
      <c r="Y15" s="61">
        <v>-90.69</v>
      </c>
      <c r="Z15" s="62">
        <v>3721931</v>
      </c>
    </row>
    <row r="16" spans="1:26" ht="12.75">
      <c r="A16" s="69" t="s">
        <v>42</v>
      </c>
      <c r="B16" s="19">
        <v>15846078</v>
      </c>
      <c r="C16" s="19">
        <v>0</v>
      </c>
      <c r="D16" s="59">
        <v>18041770</v>
      </c>
      <c r="E16" s="60">
        <v>18041770</v>
      </c>
      <c r="F16" s="60">
        <v>7344859</v>
      </c>
      <c r="G16" s="60">
        <v>-2889691</v>
      </c>
      <c r="H16" s="60">
        <v>0</v>
      </c>
      <c r="I16" s="60">
        <v>4455168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4455168</v>
      </c>
      <c r="W16" s="60">
        <v>4510443</v>
      </c>
      <c r="X16" s="60">
        <v>-55275</v>
      </c>
      <c r="Y16" s="61">
        <v>-1.23</v>
      </c>
      <c r="Z16" s="62">
        <v>18041770</v>
      </c>
    </row>
    <row r="17" spans="1:26" ht="12.75">
      <c r="A17" s="58" t="s">
        <v>43</v>
      </c>
      <c r="B17" s="19">
        <v>42678230</v>
      </c>
      <c r="C17" s="19">
        <v>0</v>
      </c>
      <c r="D17" s="59">
        <v>49026432</v>
      </c>
      <c r="E17" s="60">
        <v>49026432</v>
      </c>
      <c r="F17" s="60">
        <v>377328</v>
      </c>
      <c r="G17" s="60">
        <v>665247</v>
      </c>
      <c r="H17" s="60">
        <v>0</v>
      </c>
      <c r="I17" s="60">
        <v>1042575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1042575</v>
      </c>
      <c r="W17" s="60">
        <v>12256611</v>
      </c>
      <c r="X17" s="60">
        <v>-11214036</v>
      </c>
      <c r="Y17" s="61">
        <v>-91.49</v>
      </c>
      <c r="Z17" s="62">
        <v>49026432</v>
      </c>
    </row>
    <row r="18" spans="1:26" ht="12.75">
      <c r="A18" s="70" t="s">
        <v>44</v>
      </c>
      <c r="B18" s="71">
        <f>SUM(B11:B17)</f>
        <v>127775154</v>
      </c>
      <c r="C18" s="71">
        <f>SUM(C11:C17)</f>
        <v>0</v>
      </c>
      <c r="D18" s="72">
        <f aca="true" t="shared" si="1" ref="D18:Z18">SUM(D11:D17)</f>
        <v>142357741</v>
      </c>
      <c r="E18" s="73">
        <f t="shared" si="1"/>
        <v>142357741</v>
      </c>
      <c r="F18" s="73">
        <f t="shared" si="1"/>
        <v>11257429</v>
      </c>
      <c r="G18" s="73">
        <f t="shared" si="1"/>
        <v>1406775</v>
      </c>
      <c r="H18" s="73">
        <f t="shared" si="1"/>
        <v>0</v>
      </c>
      <c r="I18" s="73">
        <f t="shared" si="1"/>
        <v>12664204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12664204</v>
      </c>
      <c r="W18" s="73">
        <f t="shared" si="1"/>
        <v>35589441</v>
      </c>
      <c r="X18" s="73">
        <f t="shared" si="1"/>
        <v>-22925237</v>
      </c>
      <c r="Y18" s="67">
        <f>+IF(W18&lt;&gt;0,(X18/W18)*100,0)</f>
        <v>-64.41583895627919</v>
      </c>
      <c r="Z18" s="74">
        <f t="shared" si="1"/>
        <v>142357741</v>
      </c>
    </row>
    <row r="19" spans="1:26" ht="12.75">
      <c r="A19" s="70" t="s">
        <v>45</v>
      </c>
      <c r="B19" s="75">
        <f>+B10-B18</f>
        <v>-26716515</v>
      </c>
      <c r="C19" s="75">
        <f>+C10-C18</f>
        <v>0</v>
      </c>
      <c r="D19" s="76">
        <f aca="true" t="shared" si="2" ref="D19:Z19">+D10-D18</f>
        <v>-20502753</v>
      </c>
      <c r="E19" s="77">
        <f t="shared" si="2"/>
        <v>-20502753</v>
      </c>
      <c r="F19" s="77">
        <f t="shared" si="2"/>
        <v>43723487</v>
      </c>
      <c r="G19" s="77">
        <f t="shared" si="2"/>
        <v>-15158394</v>
      </c>
      <c r="H19" s="77">
        <f t="shared" si="2"/>
        <v>0</v>
      </c>
      <c r="I19" s="77">
        <f t="shared" si="2"/>
        <v>28565093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28565093</v>
      </c>
      <c r="W19" s="77">
        <f>IF(E10=E18,0,W10-W18)</f>
        <v>-5125692</v>
      </c>
      <c r="X19" s="77">
        <f t="shared" si="2"/>
        <v>33690785</v>
      </c>
      <c r="Y19" s="78">
        <f>+IF(W19&lt;&gt;0,(X19/W19)*100,0)</f>
        <v>-657.2924202234547</v>
      </c>
      <c r="Z19" s="79">
        <f t="shared" si="2"/>
        <v>-20502753</v>
      </c>
    </row>
    <row r="20" spans="1:26" ht="12.75">
      <c r="A20" s="58" t="s">
        <v>46</v>
      </c>
      <c r="B20" s="19">
        <v>22201208</v>
      </c>
      <c r="C20" s="19">
        <v>0</v>
      </c>
      <c r="D20" s="59">
        <v>18604300</v>
      </c>
      <c r="E20" s="60">
        <v>18604300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4651074</v>
      </c>
      <c r="X20" s="60">
        <v>-4651074</v>
      </c>
      <c r="Y20" s="61">
        <v>-100</v>
      </c>
      <c r="Z20" s="62">
        <v>18604300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-4515307</v>
      </c>
      <c r="C22" s="86">
        <f>SUM(C19:C21)</f>
        <v>0</v>
      </c>
      <c r="D22" s="87">
        <f aca="true" t="shared" si="3" ref="D22:Z22">SUM(D19:D21)</f>
        <v>-1898453</v>
      </c>
      <c r="E22" s="88">
        <f t="shared" si="3"/>
        <v>-1898453</v>
      </c>
      <c r="F22" s="88">
        <f t="shared" si="3"/>
        <v>43723487</v>
      </c>
      <c r="G22" s="88">
        <f t="shared" si="3"/>
        <v>-15158394</v>
      </c>
      <c r="H22" s="88">
        <f t="shared" si="3"/>
        <v>0</v>
      </c>
      <c r="I22" s="88">
        <f t="shared" si="3"/>
        <v>28565093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28565093</v>
      </c>
      <c r="W22" s="88">
        <f t="shared" si="3"/>
        <v>-474618</v>
      </c>
      <c r="X22" s="88">
        <f t="shared" si="3"/>
        <v>29039711</v>
      </c>
      <c r="Y22" s="89">
        <f>+IF(W22&lt;&gt;0,(X22/W22)*100,0)</f>
        <v>-6118.543965884142</v>
      </c>
      <c r="Z22" s="90">
        <f t="shared" si="3"/>
        <v>-1898453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-4515307</v>
      </c>
      <c r="C24" s="75">
        <f>SUM(C22:C23)</f>
        <v>0</v>
      </c>
      <c r="D24" s="76">
        <f aca="true" t="shared" si="4" ref="D24:Z24">SUM(D22:D23)</f>
        <v>-1898453</v>
      </c>
      <c r="E24" s="77">
        <f t="shared" si="4"/>
        <v>-1898453</v>
      </c>
      <c r="F24" s="77">
        <f t="shared" si="4"/>
        <v>43723487</v>
      </c>
      <c r="G24" s="77">
        <f t="shared" si="4"/>
        <v>-15158394</v>
      </c>
      <c r="H24" s="77">
        <f t="shared" si="4"/>
        <v>0</v>
      </c>
      <c r="I24" s="77">
        <f t="shared" si="4"/>
        <v>28565093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28565093</v>
      </c>
      <c r="W24" s="77">
        <f t="shared" si="4"/>
        <v>-474618</v>
      </c>
      <c r="X24" s="77">
        <f t="shared" si="4"/>
        <v>29039711</v>
      </c>
      <c r="Y24" s="78">
        <f>+IF(W24&lt;&gt;0,(X24/W24)*100,0)</f>
        <v>-6118.543965884142</v>
      </c>
      <c r="Z24" s="79">
        <f t="shared" si="4"/>
        <v>-1898453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17541365</v>
      </c>
      <c r="C27" s="22">
        <v>0</v>
      </c>
      <c r="D27" s="99">
        <v>19197211</v>
      </c>
      <c r="E27" s="100">
        <v>19197211</v>
      </c>
      <c r="F27" s="100">
        <v>1599705</v>
      </c>
      <c r="G27" s="100">
        <v>201348</v>
      </c>
      <c r="H27" s="100">
        <v>729342</v>
      </c>
      <c r="I27" s="100">
        <v>2530395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2530395</v>
      </c>
      <c r="W27" s="100">
        <v>4799303</v>
      </c>
      <c r="X27" s="100">
        <v>-2268908</v>
      </c>
      <c r="Y27" s="101">
        <v>-47.28</v>
      </c>
      <c r="Z27" s="102">
        <v>19197211</v>
      </c>
    </row>
    <row r="28" spans="1:26" ht="12.75">
      <c r="A28" s="103" t="s">
        <v>46</v>
      </c>
      <c r="B28" s="19">
        <v>17311573</v>
      </c>
      <c r="C28" s="19">
        <v>0</v>
      </c>
      <c r="D28" s="59">
        <v>18907211</v>
      </c>
      <c r="E28" s="60">
        <v>18907211</v>
      </c>
      <c r="F28" s="60">
        <v>1550296</v>
      </c>
      <c r="G28" s="60">
        <v>175848</v>
      </c>
      <c r="H28" s="60">
        <v>729342</v>
      </c>
      <c r="I28" s="60">
        <v>2455486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2455486</v>
      </c>
      <c r="W28" s="60">
        <v>4726803</v>
      </c>
      <c r="X28" s="60">
        <v>-2271317</v>
      </c>
      <c r="Y28" s="61">
        <v>-48.05</v>
      </c>
      <c r="Z28" s="62">
        <v>18907211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229792</v>
      </c>
      <c r="C31" s="19">
        <v>0</v>
      </c>
      <c r="D31" s="59">
        <v>290000</v>
      </c>
      <c r="E31" s="60">
        <v>290000</v>
      </c>
      <c r="F31" s="60">
        <v>49409</v>
      </c>
      <c r="G31" s="60">
        <v>25500</v>
      </c>
      <c r="H31" s="60">
        <v>0</v>
      </c>
      <c r="I31" s="60">
        <v>74909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74909</v>
      </c>
      <c r="W31" s="60">
        <v>72500</v>
      </c>
      <c r="X31" s="60">
        <v>2409</v>
      </c>
      <c r="Y31" s="61">
        <v>3.32</v>
      </c>
      <c r="Z31" s="62">
        <v>290000</v>
      </c>
    </row>
    <row r="32" spans="1:26" ht="12.75">
      <c r="A32" s="70" t="s">
        <v>54</v>
      </c>
      <c r="B32" s="22">
        <f>SUM(B28:B31)</f>
        <v>17541365</v>
      </c>
      <c r="C32" s="22">
        <f>SUM(C28:C31)</f>
        <v>0</v>
      </c>
      <c r="D32" s="99">
        <f aca="true" t="shared" si="5" ref="D32:Z32">SUM(D28:D31)</f>
        <v>19197211</v>
      </c>
      <c r="E32" s="100">
        <f t="shared" si="5"/>
        <v>19197211</v>
      </c>
      <c r="F32" s="100">
        <f t="shared" si="5"/>
        <v>1599705</v>
      </c>
      <c r="G32" s="100">
        <f t="shared" si="5"/>
        <v>201348</v>
      </c>
      <c r="H32" s="100">
        <f t="shared" si="5"/>
        <v>729342</v>
      </c>
      <c r="I32" s="100">
        <f t="shared" si="5"/>
        <v>2530395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2530395</v>
      </c>
      <c r="W32" s="100">
        <f t="shared" si="5"/>
        <v>4799303</v>
      </c>
      <c r="X32" s="100">
        <f t="shared" si="5"/>
        <v>-2268908</v>
      </c>
      <c r="Y32" s="101">
        <f>+IF(W32&lt;&gt;0,(X32/W32)*100,0)</f>
        <v>-47.27578150410591</v>
      </c>
      <c r="Z32" s="102">
        <f t="shared" si="5"/>
        <v>19197211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27760241</v>
      </c>
      <c r="C35" s="19">
        <v>0</v>
      </c>
      <c r="D35" s="59">
        <v>22597165</v>
      </c>
      <c r="E35" s="60">
        <v>22597165</v>
      </c>
      <c r="F35" s="60">
        <v>-29898722</v>
      </c>
      <c r="G35" s="60">
        <v>14184358</v>
      </c>
      <c r="H35" s="60">
        <v>4141905</v>
      </c>
      <c r="I35" s="60">
        <v>4141905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4141905</v>
      </c>
      <c r="W35" s="60">
        <v>5649291</v>
      </c>
      <c r="X35" s="60">
        <v>-1507386</v>
      </c>
      <c r="Y35" s="61">
        <v>-26.68</v>
      </c>
      <c r="Z35" s="62">
        <v>22597165</v>
      </c>
    </row>
    <row r="36" spans="1:26" ht="12.75">
      <c r="A36" s="58" t="s">
        <v>57</v>
      </c>
      <c r="B36" s="19">
        <v>324032208</v>
      </c>
      <c r="C36" s="19">
        <v>0</v>
      </c>
      <c r="D36" s="59">
        <v>348751561</v>
      </c>
      <c r="E36" s="60">
        <v>348751561</v>
      </c>
      <c r="F36" s="60">
        <v>0</v>
      </c>
      <c r="G36" s="60">
        <v>-154252</v>
      </c>
      <c r="H36" s="60">
        <v>-639773</v>
      </c>
      <c r="I36" s="60">
        <v>-639773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-639773</v>
      </c>
      <c r="W36" s="60">
        <v>87187890</v>
      </c>
      <c r="X36" s="60">
        <v>-87827663</v>
      </c>
      <c r="Y36" s="61">
        <v>-100.73</v>
      </c>
      <c r="Z36" s="62">
        <v>348751561</v>
      </c>
    </row>
    <row r="37" spans="1:26" ht="12.75">
      <c r="A37" s="58" t="s">
        <v>58</v>
      </c>
      <c r="B37" s="19">
        <v>42779826</v>
      </c>
      <c r="C37" s="19">
        <v>0</v>
      </c>
      <c r="D37" s="59">
        <v>45057025</v>
      </c>
      <c r="E37" s="60">
        <v>45057025</v>
      </c>
      <c r="F37" s="60">
        <v>13824761</v>
      </c>
      <c r="G37" s="60">
        <v>-1128290</v>
      </c>
      <c r="H37" s="60">
        <v>3045101</v>
      </c>
      <c r="I37" s="60">
        <v>3045101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3045101</v>
      </c>
      <c r="W37" s="60">
        <v>11264256</v>
      </c>
      <c r="X37" s="60">
        <v>-8219155</v>
      </c>
      <c r="Y37" s="61">
        <v>-72.97</v>
      </c>
      <c r="Z37" s="62">
        <v>45057025</v>
      </c>
    </row>
    <row r="38" spans="1:26" ht="12.75">
      <c r="A38" s="58" t="s">
        <v>59</v>
      </c>
      <c r="B38" s="19">
        <v>3896825</v>
      </c>
      <c r="C38" s="19">
        <v>0</v>
      </c>
      <c r="D38" s="59">
        <v>4291433</v>
      </c>
      <c r="E38" s="60">
        <v>4291433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1072858</v>
      </c>
      <c r="X38" s="60">
        <v>-1072858</v>
      </c>
      <c r="Y38" s="61">
        <v>-100</v>
      </c>
      <c r="Z38" s="62">
        <v>4291433</v>
      </c>
    </row>
    <row r="39" spans="1:26" ht="12.75">
      <c r="A39" s="58" t="s">
        <v>60</v>
      </c>
      <c r="B39" s="19">
        <v>305115798</v>
      </c>
      <c r="C39" s="19">
        <v>0</v>
      </c>
      <c r="D39" s="59">
        <v>322000268</v>
      </c>
      <c r="E39" s="60">
        <v>322000268</v>
      </c>
      <c r="F39" s="60">
        <v>-43723483</v>
      </c>
      <c r="G39" s="60">
        <v>15158395</v>
      </c>
      <c r="H39" s="60">
        <v>457031</v>
      </c>
      <c r="I39" s="60">
        <v>457031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457031</v>
      </c>
      <c r="W39" s="60">
        <v>80500067</v>
      </c>
      <c r="X39" s="60">
        <v>-80043036</v>
      </c>
      <c r="Y39" s="61">
        <v>-99.43</v>
      </c>
      <c r="Z39" s="62">
        <v>322000268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15190169</v>
      </c>
      <c r="C42" s="19">
        <v>0</v>
      </c>
      <c r="D42" s="59">
        <v>13252557</v>
      </c>
      <c r="E42" s="60">
        <v>13252557</v>
      </c>
      <c r="F42" s="60">
        <v>-1613385</v>
      </c>
      <c r="G42" s="60">
        <v>-1942503</v>
      </c>
      <c r="H42" s="60">
        <v>-3061823</v>
      </c>
      <c r="I42" s="60">
        <v>-6617711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-6617711</v>
      </c>
      <c r="W42" s="60">
        <v>4076210</v>
      </c>
      <c r="X42" s="60">
        <v>-10693921</v>
      </c>
      <c r="Y42" s="61">
        <v>-262.35</v>
      </c>
      <c r="Z42" s="62">
        <v>13252557</v>
      </c>
    </row>
    <row r="43" spans="1:26" ht="12.75">
      <c r="A43" s="58" t="s">
        <v>63</v>
      </c>
      <c r="B43" s="19">
        <v>-16258504</v>
      </c>
      <c r="C43" s="19">
        <v>0</v>
      </c>
      <c r="D43" s="59">
        <v>-13384565</v>
      </c>
      <c r="E43" s="60">
        <v>-13384565</v>
      </c>
      <c r="F43" s="60">
        <v>0</v>
      </c>
      <c r="G43" s="60">
        <v>-91094</v>
      </c>
      <c r="H43" s="60">
        <v>-639773</v>
      </c>
      <c r="I43" s="60">
        <v>-730867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-730867</v>
      </c>
      <c r="W43" s="60">
        <v>-3974105</v>
      </c>
      <c r="X43" s="60">
        <v>3243238</v>
      </c>
      <c r="Y43" s="61">
        <v>-81.61</v>
      </c>
      <c r="Z43" s="62">
        <v>-13384565</v>
      </c>
    </row>
    <row r="44" spans="1:26" ht="12.75">
      <c r="A44" s="58" t="s">
        <v>64</v>
      </c>
      <c r="B44" s="19">
        <v>1900000</v>
      </c>
      <c r="C44" s="19">
        <v>0</v>
      </c>
      <c r="D44" s="59">
        <v>0</v>
      </c>
      <c r="E44" s="60">
        <v>0</v>
      </c>
      <c r="F44" s="60">
        <v>6000000</v>
      </c>
      <c r="G44" s="60">
        <v>0</v>
      </c>
      <c r="H44" s="60">
        <v>0</v>
      </c>
      <c r="I44" s="60">
        <v>6000000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6000000</v>
      </c>
      <c r="W44" s="60">
        <v>6000000</v>
      </c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997526</v>
      </c>
      <c r="C45" s="22">
        <v>0</v>
      </c>
      <c r="D45" s="99">
        <v>-7</v>
      </c>
      <c r="E45" s="100">
        <v>-7</v>
      </c>
      <c r="F45" s="100">
        <v>4499284</v>
      </c>
      <c r="G45" s="100">
        <v>2465687</v>
      </c>
      <c r="H45" s="100">
        <v>-1235909</v>
      </c>
      <c r="I45" s="100">
        <v>-1235909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-1235909</v>
      </c>
      <c r="W45" s="100">
        <v>6234106</v>
      </c>
      <c r="X45" s="100">
        <v>-7470015</v>
      </c>
      <c r="Y45" s="101">
        <v>-119.82</v>
      </c>
      <c r="Z45" s="102">
        <v>-7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-266412</v>
      </c>
      <c r="C51" s="52">
        <v>0</v>
      </c>
      <c r="D51" s="129">
        <v>-352965</v>
      </c>
      <c r="E51" s="54">
        <v>855484</v>
      </c>
      <c r="F51" s="54">
        <v>0</v>
      </c>
      <c r="G51" s="54">
        <v>0</v>
      </c>
      <c r="H51" s="54">
        <v>0</v>
      </c>
      <c r="I51" s="54">
        <v>480179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503097</v>
      </c>
      <c r="W51" s="54">
        <v>536511</v>
      </c>
      <c r="X51" s="54">
        <v>1980488</v>
      </c>
      <c r="Y51" s="54">
        <v>5865596</v>
      </c>
      <c r="Z51" s="130">
        <v>9601978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99.99722018423213</v>
      </c>
      <c r="C58" s="5">
        <f>IF(C67=0,0,+(C76/C67)*100)</f>
        <v>0</v>
      </c>
      <c r="D58" s="6">
        <f aca="true" t="shared" si="6" ref="D58:Z58">IF(D67=0,0,+(D76/D67)*100)</f>
        <v>38.507803131242184</v>
      </c>
      <c r="E58" s="7">
        <f t="shared" si="6"/>
        <v>38.507803131242184</v>
      </c>
      <c r="F58" s="7">
        <f t="shared" si="6"/>
        <v>2.3741857179911454</v>
      </c>
      <c r="G58" s="7">
        <f t="shared" si="6"/>
        <v>-4.140020832675736</v>
      </c>
      <c r="H58" s="7">
        <f t="shared" si="6"/>
        <v>0</v>
      </c>
      <c r="I58" s="7">
        <f t="shared" si="6"/>
        <v>13.65458424124756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13.65458424124756</v>
      </c>
      <c r="W58" s="7">
        <f t="shared" si="6"/>
        <v>38.50780072096017</v>
      </c>
      <c r="X58" s="7">
        <f t="shared" si="6"/>
        <v>0</v>
      </c>
      <c r="Y58" s="7">
        <f t="shared" si="6"/>
        <v>0</v>
      </c>
      <c r="Z58" s="8">
        <f t="shared" si="6"/>
        <v>38.507803131242184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70.00002337246303</v>
      </c>
      <c r="E59" s="10">
        <f t="shared" si="7"/>
        <v>70.00002337246303</v>
      </c>
      <c r="F59" s="10">
        <f t="shared" si="7"/>
        <v>1.3663276975988856</v>
      </c>
      <c r="G59" s="10">
        <f t="shared" si="7"/>
        <v>-1.7820121678431513</v>
      </c>
      <c r="H59" s="10">
        <f t="shared" si="7"/>
        <v>0</v>
      </c>
      <c r="I59" s="10">
        <f t="shared" si="7"/>
        <v>10.65425751698268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10.65425751698268</v>
      </c>
      <c r="W59" s="10">
        <f t="shared" si="7"/>
        <v>70.0000359576419</v>
      </c>
      <c r="X59" s="10">
        <f t="shared" si="7"/>
        <v>0</v>
      </c>
      <c r="Y59" s="10">
        <f t="shared" si="7"/>
        <v>0</v>
      </c>
      <c r="Z59" s="11">
        <f t="shared" si="7"/>
        <v>70.00002337246303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15.929739019186858</v>
      </c>
      <c r="E60" s="13">
        <f t="shared" si="7"/>
        <v>15.929739019186858</v>
      </c>
      <c r="F60" s="13">
        <f t="shared" si="7"/>
        <v>16.171606687446868</v>
      </c>
      <c r="G60" s="13">
        <f t="shared" si="7"/>
        <v>14.000751842154601</v>
      </c>
      <c r="H60" s="13">
        <f t="shared" si="7"/>
        <v>0</v>
      </c>
      <c r="I60" s="13">
        <f t="shared" si="7"/>
        <v>28.377016129032256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28.377016129032256</v>
      </c>
      <c r="W60" s="13">
        <f t="shared" si="7"/>
        <v>15.929735668140227</v>
      </c>
      <c r="X60" s="13">
        <f t="shared" si="7"/>
        <v>0</v>
      </c>
      <c r="Y60" s="13">
        <f t="shared" si="7"/>
        <v>0</v>
      </c>
      <c r="Z60" s="14">
        <f t="shared" si="7"/>
        <v>15.929739019186858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9.000158347848553</v>
      </c>
      <c r="E61" s="13">
        <f t="shared" si="7"/>
        <v>9.000158347848553</v>
      </c>
      <c r="F61" s="13">
        <f t="shared" si="7"/>
        <v>97.34881910699904</v>
      </c>
      <c r="G61" s="13">
        <f t="shared" si="7"/>
        <v>91.74358587951626</v>
      </c>
      <c r="H61" s="13">
        <f t="shared" si="7"/>
        <v>0</v>
      </c>
      <c r="I61" s="13">
        <f t="shared" si="7"/>
        <v>178.65563208389185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178.65563208389185</v>
      </c>
      <c r="W61" s="13">
        <f t="shared" si="7"/>
        <v>9.000173349512622</v>
      </c>
      <c r="X61" s="13">
        <f t="shared" si="7"/>
        <v>0</v>
      </c>
      <c r="Y61" s="13">
        <f t="shared" si="7"/>
        <v>0</v>
      </c>
      <c r="Z61" s="14">
        <f t="shared" si="7"/>
        <v>9.000158347848553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21.99996265430962</v>
      </c>
      <c r="E62" s="13">
        <f t="shared" si="7"/>
        <v>21.99996265430962</v>
      </c>
      <c r="F62" s="13">
        <f t="shared" si="7"/>
        <v>7.598343411766625</v>
      </c>
      <c r="G62" s="13">
        <f t="shared" si="7"/>
        <v>11.66831332003583</v>
      </c>
      <c r="H62" s="13">
        <f t="shared" si="7"/>
        <v>0</v>
      </c>
      <c r="I62" s="13">
        <f t="shared" si="7"/>
        <v>18.767899114476275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18.767899114476275</v>
      </c>
      <c r="W62" s="13">
        <f t="shared" si="7"/>
        <v>21.99995155156125</v>
      </c>
      <c r="X62" s="13">
        <f t="shared" si="7"/>
        <v>0</v>
      </c>
      <c r="Y62" s="13">
        <f t="shared" si="7"/>
        <v>0</v>
      </c>
      <c r="Z62" s="14">
        <f t="shared" si="7"/>
        <v>21.99996265430962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13</v>
      </c>
      <c r="E63" s="13">
        <f t="shared" si="7"/>
        <v>13</v>
      </c>
      <c r="F63" s="13">
        <f t="shared" si="7"/>
        <v>4.870853110150049</v>
      </c>
      <c r="G63" s="13">
        <f t="shared" si="7"/>
        <v>9.021389314200631</v>
      </c>
      <c r="H63" s="13">
        <f t="shared" si="7"/>
        <v>0</v>
      </c>
      <c r="I63" s="13">
        <f t="shared" si="7"/>
        <v>12.722480371175916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12.722480371175916</v>
      </c>
      <c r="W63" s="13">
        <f t="shared" si="7"/>
        <v>13</v>
      </c>
      <c r="X63" s="13">
        <f t="shared" si="7"/>
        <v>0</v>
      </c>
      <c r="Y63" s="13">
        <f t="shared" si="7"/>
        <v>0</v>
      </c>
      <c r="Z63" s="14">
        <f t="shared" si="7"/>
        <v>13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10.000124056531831</v>
      </c>
      <c r="E64" s="13">
        <f t="shared" si="7"/>
        <v>10.000124056531831</v>
      </c>
      <c r="F64" s="13">
        <f t="shared" si="7"/>
        <v>8.501607208726353</v>
      </c>
      <c r="G64" s="13">
        <f t="shared" si="7"/>
        <v>16.565748279867222</v>
      </c>
      <c r="H64" s="13">
        <f t="shared" si="7"/>
        <v>0</v>
      </c>
      <c r="I64" s="13">
        <f t="shared" si="7"/>
        <v>20.783351280959657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20.783351280959657</v>
      </c>
      <c r="W64" s="13">
        <f t="shared" si="7"/>
        <v>10.000116759003578</v>
      </c>
      <c r="X64" s="13">
        <f t="shared" si="7"/>
        <v>0</v>
      </c>
      <c r="Y64" s="13">
        <f t="shared" si="7"/>
        <v>0</v>
      </c>
      <c r="Z64" s="14">
        <f t="shared" si="7"/>
        <v>10.000124056531831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99.98160625371251</v>
      </c>
      <c r="C66" s="15">
        <f t="shared" si="7"/>
        <v>0</v>
      </c>
      <c r="D66" s="4">
        <f t="shared" si="7"/>
        <v>39.9999411356354</v>
      </c>
      <c r="E66" s="16">
        <f t="shared" si="7"/>
        <v>39.9999411356354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39.99993578433812</v>
      </c>
      <c r="X66" s="16">
        <f t="shared" si="7"/>
        <v>0</v>
      </c>
      <c r="Y66" s="16">
        <f t="shared" si="7"/>
        <v>0</v>
      </c>
      <c r="Z66" s="17">
        <f t="shared" si="7"/>
        <v>39.9999411356354</v>
      </c>
    </row>
    <row r="67" spans="1:26" ht="12.75" hidden="1">
      <c r="A67" s="41" t="s">
        <v>286</v>
      </c>
      <c r="B67" s="24">
        <v>49247868</v>
      </c>
      <c r="C67" s="24"/>
      <c r="D67" s="25">
        <v>47929413</v>
      </c>
      <c r="E67" s="26">
        <v>47929413</v>
      </c>
      <c r="F67" s="26">
        <v>37913462</v>
      </c>
      <c r="G67" s="26">
        <v>-14731665</v>
      </c>
      <c r="H67" s="26"/>
      <c r="I67" s="26">
        <v>23181797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23181797</v>
      </c>
      <c r="W67" s="26">
        <v>11982354</v>
      </c>
      <c r="X67" s="26"/>
      <c r="Y67" s="25"/>
      <c r="Z67" s="27">
        <v>47929413</v>
      </c>
    </row>
    <row r="68" spans="1:26" ht="12.75" hidden="1">
      <c r="A68" s="37" t="s">
        <v>31</v>
      </c>
      <c r="B68" s="19">
        <v>16036635</v>
      </c>
      <c r="C68" s="19"/>
      <c r="D68" s="20">
        <v>16686303</v>
      </c>
      <c r="E68" s="21">
        <v>16686303</v>
      </c>
      <c r="F68" s="21">
        <v>34553497</v>
      </c>
      <c r="G68" s="21">
        <v>-17546906</v>
      </c>
      <c r="H68" s="21"/>
      <c r="I68" s="21">
        <v>17006591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17006591</v>
      </c>
      <c r="W68" s="21">
        <v>4171575</v>
      </c>
      <c r="X68" s="21"/>
      <c r="Y68" s="20"/>
      <c r="Z68" s="23">
        <v>16686303</v>
      </c>
    </row>
    <row r="69" spans="1:26" ht="12.75" hidden="1">
      <c r="A69" s="38" t="s">
        <v>32</v>
      </c>
      <c r="B69" s="19">
        <v>25768486</v>
      </c>
      <c r="C69" s="19"/>
      <c r="D69" s="20">
        <v>23768299</v>
      </c>
      <c r="E69" s="21">
        <v>23768299</v>
      </c>
      <c r="F69" s="21">
        <v>2646750</v>
      </c>
      <c r="G69" s="21">
        <v>2122786</v>
      </c>
      <c r="H69" s="21"/>
      <c r="I69" s="21">
        <v>4769536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4769536</v>
      </c>
      <c r="W69" s="21">
        <v>5942076</v>
      </c>
      <c r="X69" s="21"/>
      <c r="Y69" s="20"/>
      <c r="Z69" s="23">
        <v>23768299</v>
      </c>
    </row>
    <row r="70" spans="1:26" ht="12.75" hidden="1">
      <c r="A70" s="39" t="s">
        <v>103</v>
      </c>
      <c r="B70" s="19">
        <v>2203757</v>
      </c>
      <c r="C70" s="19"/>
      <c r="D70" s="20">
        <v>1799835</v>
      </c>
      <c r="E70" s="21">
        <v>1799835</v>
      </c>
      <c r="F70" s="21">
        <v>259507</v>
      </c>
      <c r="G70" s="21">
        <v>53086</v>
      </c>
      <c r="H70" s="21"/>
      <c r="I70" s="21">
        <v>312593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312593</v>
      </c>
      <c r="W70" s="21">
        <v>449958</v>
      </c>
      <c r="X70" s="21"/>
      <c r="Y70" s="20"/>
      <c r="Z70" s="23">
        <v>1799835</v>
      </c>
    </row>
    <row r="71" spans="1:26" ht="12.75" hidden="1">
      <c r="A71" s="39" t="s">
        <v>104</v>
      </c>
      <c r="B71" s="19">
        <v>11619142</v>
      </c>
      <c r="C71" s="19"/>
      <c r="D71" s="20">
        <v>9907435</v>
      </c>
      <c r="E71" s="21">
        <v>9907435</v>
      </c>
      <c r="F71" s="21">
        <v>1286741</v>
      </c>
      <c r="G71" s="21">
        <v>1019239</v>
      </c>
      <c r="H71" s="21"/>
      <c r="I71" s="21">
        <v>2305980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2305980</v>
      </c>
      <c r="W71" s="21">
        <v>2476860</v>
      </c>
      <c r="X71" s="21"/>
      <c r="Y71" s="20"/>
      <c r="Z71" s="23">
        <v>9907435</v>
      </c>
    </row>
    <row r="72" spans="1:26" ht="12.75" hidden="1">
      <c r="A72" s="39" t="s">
        <v>105</v>
      </c>
      <c r="B72" s="19">
        <v>8040912</v>
      </c>
      <c r="C72" s="19"/>
      <c r="D72" s="20">
        <v>7950000</v>
      </c>
      <c r="E72" s="21">
        <v>7950000</v>
      </c>
      <c r="F72" s="21">
        <v>720962</v>
      </c>
      <c r="G72" s="21">
        <v>711243</v>
      </c>
      <c r="H72" s="21"/>
      <c r="I72" s="21">
        <v>1432205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1432205</v>
      </c>
      <c r="W72" s="21">
        <v>1987500</v>
      </c>
      <c r="X72" s="21"/>
      <c r="Y72" s="20"/>
      <c r="Z72" s="23">
        <v>7950000</v>
      </c>
    </row>
    <row r="73" spans="1:26" ht="12.75" hidden="1">
      <c r="A73" s="39" t="s">
        <v>106</v>
      </c>
      <c r="B73" s="19">
        <v>3904675</v>
      </c>
      <c r="C73" s="19"/>
      <c r="D73" s="20">
        <v>4111029</v>
      </c>
      <c r="E73" s="21">
        <v>4111029</v>
      </c>
      <c r="F73" s="21">
        <v>379540</v>
      </c>
      <c r="G73" s="21">
        <v>339218</v>
      </c>
      <c r="H73" s="21"/>
      <c r="I73" s="21">
        <v>718758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718758</v>
      </c>
      <c r="W73" s="21">
        <v>1027758</v>
      </c>
      <c r="X73" s="21"/>
      <c r="Y73" s="20"/>
      <c r="Z73" s="23">
        <v>4111029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7442747</v>
      </c>
      <c r="C75" s="28"/>
      <c r="D75" s="29">
        <v>7474811</v>
      </c>
      <c r="E75" s="30">
        <v>7474811</v>
      </c>
      <c r="F75" s="30">
        <v>713215</v>
      </c>
      <c r="G75" s="30">
        <v>692455</v>
      </c>
      <c r="H75" s="30"/>
      <c r="I75" s="30">
        <v>1405670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1405670</v>
      </c>
      <c r="W75" s="30">
        <v>1868703</v>
      </c>
      <c r="X75" s="30"/>
      <c r="Y75" s="29"/>
      <c r="Z75" s="31">
        <v>7474811</v>
      </c>
    </row>
    <row r="76" spans="1:26" ht="12.75" hidden="1">
      <c r="A76" s="42" t="s">
        <v>287</v>
      </c>
      <c r="B76" s="32">
        <v>49246499</v>
      </c>
      <c r="C76" s="32"/>
      <c r="D76" s="33">
        <v>18456564</v>
      </c>
      <c r="E76" s="34">
        <v>18456564</v>
      </c>
      <c r="F76" s="34">
        <v>900136</v>
      </c>
      <c r="G76" s="34">
        <v>609894</v>
      </c>
      <c r="H76" s="34">
        <v>1655348</v>
      </c>
      <c r="I76" s="34">
        <v>3165378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3165378</v>
      </c>
      <c r="W76" s="34">
        <v>4614141</v>
      </c>
      <c r="X76" s="34"/>
      <c r="Y76" s="33"/>
      <c r="Z76" s="35">
        <v>18456564</v>
      </c>
    </row>
    <row r="77" spans="1:26" ht="12.75" hidden="1">
      <c r="A77" s="37" t="s">
        <v>31</v>
      </c>
      <c r="B77" s="19">
        <v>16036635</v>
      </c>
      <c r="C77" s="19"/>
      <c r="D77" s="20">
        <v>11680416</v>
      </c>
      <c r="E77" s="21">
        <v>11680416</v>
      </c>
      <c r="F77" s="21">
        <v>472114</v>
      </c>
      <c r="G77" s="21">
        <v>312688</v>
      </c>
      <c r="H77" s="21">
        <v>1027124</v>
      </c>
      <c r="I77" s="21">
        <v>1811926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1811926</v>
      </c>
      <c r="W77" s="21">
        <v>2920104</v>
      </c>
      <c r="X77" s="21"/>
      <c r="Y77" s="20"/>
      <c r="Z77" s="23">
        <v>11680416</v>
      </c>
    </row>
    <row r="78" spans="1:26" ht="12.75" hidden="1">
      <c r="A78" s="38" t="s">
        <v>32</v>
      </c>
      <c r="B78" s="19">
        <v>25768486</v>
      </c>
      <c r="C78" s="19"/>
      <c r="D78" s="20">
        <v>3786228</v>
      </c>
      <c r="E78" s="21">
        <v>3786228</v>
      </c>
      <c r="F78" s="21">
        <v>428022</v>
      </c>
      <c r="G78" s="21">
        <v>297206</v>
      </c>
      <c r="H78" s="21">
        <v>628224</v>
      </c>
      <c r="I78" s="21">
        <v>1353452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1353452</v>
      </c>
      <c r="W78" s="21">
        <v>946557</v>
      </c>
      <c r="X78" s="21"/>
      <c r="Y78" s="20"/>
      <c r="Z78" s="23">
        <v>3786228</v>
      </c>
    </row>
    <row r="79" spans="1:26" ht="12.75" hidden="1">
      <c r="A79" s="39" t="s">
        <v>103</v>
      </c>
      <c r="B79" s="19">
        <v>2203757</v>
      </c>
      <c r="C79" s="19"/>
      <c r="D79" s="20">
        <v>161988</v>
      </c>
      <c r="E79" s="21">
        <v>161988</v>
      </c>
      <c r="F79" s="21">
        <v>252627</v>
      </c>
      <c r="G79" s="21">
        <v>48703</v>
      </c>
      <c r="H79" s="21">
        <v>257135</v>
      </c>
      <c r="I79" s="21">
        <v>558465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558465</v>
      </c>
      <c r="W79" s="21">
        <v>40497</v>
      </c>
      <c r="X79" s="21"/>
      <c r="Y79" s="20"/>
      <c r="Z79" s="23">
        <v>161988</v>
      </c>
    </row>
    <row r="80" spans="1:26" ht="12.75" hidden="1">
      <c r="A80" s="39" t="s">
        <v>104</v>
      </c>
      <c r="B80" s="19">
        <v>11619142</v>
      </c>
      <c r="C80" s="19"/>
      <c r="D80" s="20">
        <v>2179632</v>
      </c>
      <c r="E80" s="21">
        <v>2179632</v>
      </c>
      <c r="F80" s="21">
        <v>97771</v>
      </c>
      <c r="G80" s="21">
        <v>118928</v>
      </c>
      <c r="H80" s="21">
        <v>216085</v>
      </c>
      <c r="I80" s="21">
        <v>432784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432784</v>
      </c>
      <c r="W80" s="21">
        <v>544908</v>
      </c>
      <c r="X80" s="21"/>
      <c r="Y80" s="20"/>
      <c r="Z80" s="23">
        <v>2179632</v>
      </c>
    </row>
    <row r="81" spans="1:26" ht="12.75" hidden="1">
      <c r="A81" s="39" t="s">
        <v>105</v>
      </c>
      <c r="B81" s="19">
        <v>8040912</v>
      </c>
      <c r="C81" s="19"/>
      <c r="D81" s="20">
        <v>1033500</v>
      </c>
      <c r="E81" s="21">
        <v>1033500</v>
      </c>
      <c r="F81" s="21">
        <v>35117</v>
      </c>
      <c r="G81" s="21">
        <v>64164</v>
      </c>
      <c r="H81" s="21">
        <v>82931</v>
      </c>
      <c r="I81" s="21">
        <v>182212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182212</v>
      </c>
      <c r="W81" s="21">
        <v>258375</v>
      </c>
      <c r="X81" s="21"/>
      <c r="Y81" s="20"/>
      <c r="Z81" s="23">
        <v>1033500</v>
      </c>
    </row>
    <row r="82" spans="1:26" ht="12.75" hidden="1">
      <c r="A82" s="39" t="s">
        <v>106</v>
      </c>
      <c r="B82" s="19">
        <v>3904675</v>
      </c>
      <c r="C82" s="19"/>
      <c r="D82" s="20">
        <v>411108</v>
      </c>
      <c r="E82" s="21">
        <v>411108</v>
      </c>
      <c r="F82" s="21">
        <v>32267</v>
      </c>
      <c r="G82" s="21">
        <v>56194</v>
      </c>
      <c r="H82" s="21">
        <v>60921</v>
      </c>
      <c r="I82" s="21">
        <v>149382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149382</v>
      </c>
      <c r="W82" s="21">
        <v>102777</v>
      </c>
      <c r="X82" s="21"/>
      <c r="Y82" s="20"/>
      <c r="Z82" s="23">
        <v>411108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10240</v>
      </c>
      <c r="G83" s="21">
        <v>9217</v>
      </c>
      <c r="H83" s="21">
        <v>11152</v>
      </c>
      <c r="I83" s="21">
        <v>30609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30609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7441378</v>
      </c>
      <c r="C84" s="28"/>
      <c r="D84" s="29">
        <v>2989920</v>
      </c>
      <c r="E84" s="30">
        <v>2989920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747480</v>
      </c>
      <c r="X84" s="30"/>
      <c r="Y84" s="29"/>
      <c r="Z84" s="31">
        <v>2989920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303792</v>
      </c>
      <c r="D5" s="357">
        <f t="shared" si="0"/>
        <v>0</v>
      </c>
      <c r="E5" s="356">
        <f t="shared" si="0"/>
        <v>857849</v>
      </c>
      <c r="F5" s="358">
        <f t="shared" si="0"/>
        <v>857849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214463</v>
      </c>
      <c r="Y5" s="358">
        <f t="shared" si="0"/>
        <v>-214463</v>
      </c>
      <c r="Z5" s="359">
        <f>+IF(X5&lt;&gt;0,+(Y5/X5)*100,0)</f>
        <v>-100</v>
      </c>
      <c r="AA5" s="360">
        <f>+AA6+AA8+AA11+AA13+AA15</f>
        <v>857849</v>
      </c>
    </row>
    <row r="6" spans="1:27" ht="12.75">
      <c r="A6" s="361" t="s">
        <v>205</v>
      </c>
      <c r="B6" s="142"/>
      <c r="C6" s="60">
        <f>+C7</f>
        <v>43334</v>
      </c>
      <c r="D6" s="340">
        <f aca="true" t="shared" si="1" ref="D6:AA6">+D7</f>
        <v>0</v>
      </c>
      <c r="E6" s="60">
        <f t="shared" si="1"/>
        <v>99895</v>
      </c>
      <c r="F6" s="59">
        <f t="shared" si="1"/>
        <v>99895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24974</v>
      </c>
      <c r="Y6" s="59">
        <f t="shared" si="1"/>
        <v>-24974</v>
      </c>
      <c r="Z6" s="61">
        <f>+IF(X6&lt;&gt;0,+(Y6/X6)*100,0)</f>
        <v>-100</v>
      </c>
      <c r="AA6" s="62">
        <f t="shared" si="1"/>
        <v>99895</v>
      </c>
    </row>
    <row r="7" spans="1:27" ht="12.75">
      <c r="A7" s="291" t="s">
        <v>229</v>
      </c>
      <c r="B7" s="142"/>
      <c r="C7" s="60">
        <v>43334</v>
      </c>
      <c r="D7" s="340"/>
      <c r="E7" s="60">
        <v>99895</v>
      </c>
      <c r="F7" s="59">
        <v>99895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24974</v>
      </c>
      <c r="Y7" s="59">
        <v>-24974</v>
      </c>
      <c r="Z7" s="61">
        <v>-100</v>
      </c>
      <c r="AA7" s="62">
        <v>99895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260458</v>
      </c>
      <c r="D11" s="363">
        <f aca="true" t="shared" si="3" ref="D11:AA11">+D12</f>
        <v>0</v>
      </c>
      <c r="E11" s="362">
        <f t="shared" si="3"/>
        <v>489454</v>
      </c>
      <c r="F11" s="364">
        <f t="shared" si="3"/>
        <v>489454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122364</v>
      </c>
      <c r="Y11" s="364">
        <f t="shared" si="3"/>
        <v>-122364</v>
      </c>
      <c r="Z11" s="365">
        <f>+IF(X11&lt;&gt;0,+(Y11/X11)*100,0)</f>
        <v>-100</v>
      </c>
      <c r="AA11" s="366">
        <f t="shared" si="3"/>
        <v>489454</v>
      </c>
    </row>
    <row r="12" spans="1:27" ht="12.75">
      <c r="A12" s="291" t="s">
        <v>232</v>
      </c>
      <c r="B12" s="136"/>
      <c r="C12" s="60">
        <v>260458</v>
      </c>
      <c r="D12" s="340"/>
      <c r="E12" s="60">
        <v>489454</v>
      </c>
      <c r="F12" s="59">
        <v>489454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122364</v>
      </c>
      <c r="Y12" s="59">
        <v>-122364</v>
      </c>
      <c r="Z12" s="61">
        <v>-100</v>
      </c>
      <c r="AA12" s="62">
        <v>489454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268500</v>
      </c>
      <c r="F13" s="342">
        <f t="shared" si="4"/>
        <v>268500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67125</v>
      </c>
      <c r="Y13" s="342">
        <f t="shared" si="4"/>
        <v>-67125</v>
      </c>
      <c r="Z13" s="335">
        <f>+IF(X13&lt;&gt;0,+(Y13/X13)*100,0)</f>
        <v>-100</v>
      </c>
      <c r="AA13" s="273">
        <f t="shared" si="4"/>
        <v>268500</v>
      </c>
    </row>
    <row r="14" spans="1:27" ht="12.75">
      <c r="A14" s="291" t="s">
        <v>233</v>
      </c>
      <c r="B14" s="136"/>
      <c r="C14" s="60"/>
      <c r="D14" s="340"/>
      <c r="E14" s="60">
        <v>268500</v>
      </c>
      <c r="F14" s="59">
        <v>268500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67125</v>
      </c>
      <c r="Y14" s="59">
        <v>-67125</v>
      </c>
      <c r="Z14" s="61">
        <v>-100</v>
      </c>
      <c r="AA14" s="62">
        <v>268500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175535</v>
      </c>
      <c r="D22" s="344">
        <f t="shared" si="6"/>
        <v>0</v>
      </c>
      <c r="E22" s="343">
        <f t="shared" si="6"/>
        <v>156249</v>
      </c>
      <c r="F22" s="345">
        <f t="shared" si="6"/>
        <v>156249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39063</v>
      </c>
      <c r="Y22" s="345">
        <f t="shared" si="6"/>
        <v>-39063</v>
      </c>
      <c r="Z22" s="336">
        <f>+IF(X22&lt;&gt;0,+(Y22/X22)*100,0)</f>
        <v>-100</v>
      </c>
      <c r="AA22" s="350">
        <f>SUM(AA23:AA32)</f>
        <v>156249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120851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54684</v>
      </c>
      <c r="D25" s="340"/>
      <c r="E25" s="60">
        <v>110475</v>
      </c>
      <c r="F25" s="59">
        <v>110475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27619</v>
      </c>
      <c r="Y25" s="59">
        <v>-27619</v>
      </c>
      <c r="Z25" s="61">
        <v>-100</v>
      </c>
      <c r="AA25" s="62">
        <v>110475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45774</v>
      </c>
      <c r="F32" s="59">
        <v>45774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11444</v>
      </c>
      <c r="Y32" s="59">
        <v>-11444</v>
      </c>
      <c r="Z32" s="61">
        <v>-100</v>
      </c>
      <c r="AA32" s="62">
        <v>45774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888966</v>
      </c>
      <c r="D40" s="344">
        <f t="shared" si="9"/>
        <v>0</v>
      </c>
      <c r="E40" s="343">
        <f t="shared" si="9"/>
        <v>1056325</v>
      </c>
      <c r="F40" s="345">
        <f t="shared" si="9"/>
        <v>1056325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264081</v>
      </c>
      <c r="Y40" s="345">
        <f t="shared" si="9"/>
        <v>-264081</v>
      </c>
      <c r="Z40" s="336">
        <f>+IF(X40&lt;&gt;0,+(Y40/X40)*100,0)</f>
        <v>-100</v>
      </c>
      <c r="AA40" s="350">
        <f>SUM(AA41:AA49)</f>
        <v>1056325</v>
      </c>
    </row>
    <row r="41" spans="1:27" ht="12.75">
      <c r="A41" s="361" t="s">
        <v>248</v>
      </c>
      <c r="B41" s="142"/>
      <c r="C41" s="362">
        <v>649469</v>
      </c>
      <c r="D41" s="363"/>
      <c r="E41" s="362">
        <v>846325</v>
      </c>
      <c r="F41" s="364">
        <v>846325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211581</v>
      </c>
      <c r="Y41" s="364">
        <v>-211581</v>
      </c>
      <c r="Z41" s="365">
        <v>-100</v>
      </c>
      <c r="AA41" s="366">
        <v>846325</v>
      </c>
    </row>
    <row r="42" spans="1:27" ht="12.75">
      <c r="A42" s="361" t="s">
        <v>249</v>
      </c>
      <c r="B42" s="136"/>
      <c r="C42" s="60">
        <f aca="true" t="shared" si="10" ref="C42:Y42">+C62</f>
        <v>36621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17059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6912</v>
      </c>
      <c r="D44" s="368"/>
      <c r="E44" s="54">
        <v>10000</v>
      </c>
      <c r="F44" s="53">
        <v>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2500</v>
      </c>
      <c r="Y44" s="53">
        <v>-2500</v>
      </c>
      <c r="Z44" s="94">
        <v>-100</v>
      </c>
      <c r="AA44" s="95">
        <v>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178905</v>
      </c>
      <c r="D48" s="368"/>
      <c r="E48" s="54">
        <v>200000</v>
      </c>
      <c r="F48" s="53">
        <v>200000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</v>
      </c>
      <c r="Y48" s="53">
        <v>-50000</v>
      </c>
      <c r="Z48" s="94">
        <v>-100</v>
      </c>
      <c r="AA48" s="95">
        <v>200000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1368293</v>
      </c>
      <c r="D60" s="346">
        <f t="shared" si="14"/>
        <v>0</v>
      </c>
      <c r="E60" s="219">
        <f t="shared" si="14"/>
        <v>2070423</v>
      </c>
      <c r="F60" s="264">
        <f t="shared" si="14"/>
        <v>2070423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517607</v>
      </c>
      <c r="Y60" s="264">
        <f t="shared" si="14"/>
        <v>-517607</v>
      </c>
      <c r="Z60" s="337">
        <f>+IF(X60&lt;&gt;0,+(Y60/X60)*100,0)</f>
        <v>-100</v>
      </c>
      <c r="AA60" s="232">
        <f>+AA57+AA54+AA51+AA40+AA37+AA34+AA22+AA5</f>
        <v>2070423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36621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36621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59553862</v>
      </c>
      <c r="D5" s="153">
        <f>SUM(D6:D8)</f>
        <v>0</v>
      </c>
      <c r="E5" s="154">
        <f t="shared" si="0"/>
        <v>75576330</v>
      </c>
      <c r="F5" s="100">
        <f t="shared" si="0"/>
        <v>75576330</v>
      </c>
      <c r="G5" s="100">
        <f t="shared" si="0"/>
        <v>51893561</v>
      </c>
      <c r="H5" s="100">
        <f t="shared" si="0"/>
        <v>-16741229</v>
      </c>
      <c r="I5" s="100">
        <f t="shared" si="0"/>
        <v>0</v>
      </c>
      <c r="J5" s="100">
        <f t="shared" si="0"/>
        <v>35152332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35152332</v>
      </c>
      <c r="X5" s="100">
        <f t="shared" si="0"/>
        <v>18894081</v>
      </c>
      <c r="Y5" s="100">
        <f t="shared" si="0"/>
        <v>16258251</v>
      </c>
      <c r="Z5" s="137">
        <f>+IF(X5&lt;&gt;0,+(Y5/X5)*100,0)</f>
        <v>86.04944056289374</v>
      </c>
      <c r="AA5" s="153">
        <f>SUM(AA6:AA8)</f>
        <v>75576330</v>
      </c>
    </row>
    <row r="6" spans="1:27" ht="12.75">
      <c r="A6" s="138" t="s">
        <v>75</v>
      </c>
      <c r="B6" s="136"/>
      <c r="C6" s="155">
        <v>28834391</v>
      </c>
      <c r="D6" s="155"/>
      <c r="E6" s="156">
        <v>28242461</v>
      </c>
      <c r="F6" s="60">
        <v>28242461</v>
      </c>
      <c r="G6" s="60">
        <v>16573018</v>
      </c>
      <c r="H6" s="60"/>
      <c r="I6" s="60"/>
      <c r="J6" s="60">
        <v>16573018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16573018</v>
      </c>
      <c r="X6" s="60">
        <v>7060614</v>
      </c>
      <c r="Y6" s="60">
        <v>9512404</v>
      </c>
      <c r="Z6" s="140">
        <v>134.72</v>
      </c>
      <c r="AA6" s="155">
        <v>28242461</v>
      </c>
    </row>
    <row r="7" spans="1:27" ht="12.75">
      <c r="A7" s="138" t="s">
        <v>76</v>
      </c>
      <c r="B7" s="136"/>
      <c r="C7" s="157">
        <v>30423101</v>
      </c>
      <c r="D7" s="157"/>
      <c r="E7" s="158">
        <v>47333224</v>
      </c>
      <c r="F7" s="159">
        <v>47333224</v>
      </c>
      <c r="G7" s="159">
        <v>35301094</v>
      </c>
      <c r="H7" s="159">
        <v>-16760888</v>
      </c>
      <c r="I7" s="159"/>
      <c r="J7" s="159">
        <v>18540206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18540206</v>
      </c>
      <c r="X7" s="159">
        <v>11833305</v>
      </c>
      <c r="Y7" s="159">
        <v>6706901</v>
      </c>
      <c r="Z7" s="141">
        <v>56.68</v>
      </c>
      <c r="AA7" s="157">
        <v>47333224</v>
      </c>
    </row>
    <row r="8" spans="1:27" ht="12.75">
      <c r="A8" s="138" t="s">
        <v>77</v>
      </c>
      <c r="B8" s="136"/>
      <c r="C8" s="155">
        <v>296370</v>
      </c>
      <c r="D8" s="155"/>
      <c r="E8" s="156">
        <v>645</v>
      </c>
      <c r="F8" s="60">
        <v>645</v>
      </c>
      <c r="G8" s="60">
        <v>19449</v>
      </c>
      <c r="H8" s="60">
        <v>19659</v>
      </c>
      <c r="I8" s="60"/>
      <c r="J8" s="60">
        <v>39108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39108</v>
      </c>
      <c r="X8" s="60">
        <v>162</v>
      </c>
      <c r="Y8" s="60">
        <v>38946</v>
      </c>
      <c r="Z8" s="140">
        <v>24040.74</v>
      </c>
      <c r="AA8" s="155">
        <v>645</v>
      </c>
    </row>
    <row r="9" spans="1:27" ht="12.75">
      <c r="A9" s="135" t="s">
        <v>78</v>
      </c>
      <c r="B9" s="136"/>
      <c r="C9" s="153">
        <f aca="true" t="shared" si="1" ref="C9:Y9">SUM(C10:C14)</f>
        <v>6612909</v>
      </c>
      <c r="D9" s="153">
        <f>SUM(D10:D14)</f>
        <v>0</v>
      </c>
      <c r="E9" s="154">
        <f t="shared" si="1"/>
        <v>6903122</v>
      </c>
      <c r="F9" s="100">
        <f t="shared" si="1"/>
        <v>6903122</v>
      </c>
      <c r="G9" s="100">
        <f t="shared" si="1"/>
        <v>138936</v>
      </c>
      <c r="H9" s="100">
        <f t="shared" si="1"/>
        <v>399395</v>
      </c>
      <c r="I9" s="100">
        <f t="shared" si="1"/>
        <v>0</v>
      </c>
      <c r="J9" s="100">
        <f t="shared" si="1"/>
        <v>538331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538331</v>
      </c>
      <c r="X9" s="100">
        <f t="shared" si="1"/>
        <v>1725783</v>
      </c>
      <c r="Y9" s="100">
        <f t="shared" si="1"/>
        <v>-1187452</v>
      </c>
      <c r="Z9" s="137">
        <f>+IF(X9&lt;&gt;0,+(Y9/X9)*100,0)</f>
        <v>-68.80656490416234</v>
      </c>
      <c r="AA9" s="153">
        <f>SUM(AA10:AA14)</f>
        <v>6903122</v>
      </c>
    </row>
    <row r="10" spans="1:27" ht="12.75">
      <c r="A10" s="138" t="s">
        <v>79</v>
      </c>
      <c r="B10" s="136"/>
      <c r="C10" s="155">
        <v>2288944</v>
      </c>
      <c r="D10" s="155"/>
      <c r="E10" s="156">
        <v>2128196</v>
      </c>
      <c r="F10" s="60">
        <v>2128196</v>
      </c>
      <c r="G10" s="60">
        <v>15936</v>
      </c>
      <c r="H10" s="60">
        <v>273349</v>
      </c>
      <c r="I10" s="60"/>
      <c r="J10" s="60">
        <v>289285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289285</v>
      </c>
      <c r="X10" s="60">
        <v>532050</v>
      </c>
      <c r="Y10" s="60">
        <v>-242765</v>
      </c>
      <c r="Z10" s="140">
        <v>-45.63</v>
      </c>
      <c r="AA10" s="155">
        <v>2128196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2736882</v>
      </c>
      <c r="D12" s="155"/>
      <c r="E12" s="156">
        <v>3812000</v>
      </c>
      <c r="F12" s="60">
        <v>3812000</v>
      </c>
      <c r="G12" s="60">
        <v>123000</v>
      </c>
      <c r="H12" s="60">
        <v>126046</v>
      </c>
      <c r="I12" s="60"/>
      <c r="J12" s="60">
        <v>249046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249046</v>
      </c>
      <c r="X12" s="60">
        <v>953001</v>
      </c>
      <c r="Y12" s="60">
        <v>-703955</v>
      </c>
      <c r="Z12" s="140">
        <v>-73.87</v>
      </c>
      <c r="AA12" s="155">
        <v>3812000</v>
      </c>
    </row>
    <row r="13" spans="1:27" ht="12.75">
      <c r="A13" s="138" t="s">
        <v>82</v>
      </c>
      <c r="B13" s="136"/>
      <c r="C13" s="155">
        <v>435660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1151423</v>
      </c>
      <c r="D14" s="157"/>
      <c r="E14" s="158">
        <v>962926</v>
      </c>
      <c r="F14" s="159">
        <v>962926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240732</v>
      </c>
      <c r="Y14" s="159">
        <v>-240732</v>
      </c>
      <c r="Z14" s="141">
        <v>-100</v>
      </c>
      <c r="AA14" s="157">
        <v>962926</v>
      </c>
    </row>
    <row r="15" spans="1:27" ht="12.75">
      <c r="A15" s="135" t="s">
        <v>84</v>
      </c>
      <c r="B15" s="142"/>
      <c r="C15" s="153">
        <f aca="true" t="shared" si="2" ref="C15:Y15">SUM(C16:C18)</f>
        <v>2179318</v>
      </c>
      <c r="D15" s="153">
        <f>SUM(D16:D18)</f>
        <v>0</v>
      </c>
      <c r="E15" s="154">
        <f t="shared" si="2"/>
        <v>3382999</v>
      </c>
      <c r="F15" s="100">
        <f t="shared" si="2"/>
        <v>3382999</v>
      </c>
      <c r="G15" s="100">
        <f t="shared" si="2"/>
        <v>299464</v>
      </c>
      <c r="H15" s="100">
        <f t="shared" si="2"/>
        <v>463490</v>
      </c>
      <c r="I15" s="100">
        <f t="shared" si="2"/>
        <v>0</v>
      </c>
      <c r="J15" s="100">
        <f t="shared" si="2"/>
        <v>762954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762954</v>
      </c>
      <c r="X15" s="100">
        <f t="shared" si="2"/>
        <v>845751</v>
      </c>
      <c r="Y15" s="100">
        <f t="shared" si="2"/>
        <v>-82797</v>
      </c>
      <c r="Z15" s="137">
        <f>+IF(X15&lt;&gt;0,+(Y15/X15)*100,0)</f>
        <v>-9.789760816126734</v>
      </c>
      <c r="AA15" s="153">
        <f>SUM(AA16:AA18)</f>
        <v>3382999</v>
      </c>
    </row>
    <row r="16" spans="1:27" ht="12.75">
      <c r="A16" s="138" t="s">
        <v>85</v>
      </c>
      <c r="B16" s="136"/>
      <c r="C16" s="155">
        <v>353119</v>
      </c>
      <c r="D16" s="155"/>
      <c r="E16" s="156">
        <v>211896</v>
      </c>
      <c r="F16" s="60">
        <v>211896</v>
      </c>
      <c r="G16" s="60">
        <v>138</v>
      </c>
      <c r="H16" s="60">
        <v>2527</v>
      </c>
      <c r="I16" s="60"/>
      <c r="J16" s="60">
        <v>2665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2665</v>
      </c>
      <c r="X16" s="60">
        <v>52974</v>
      </c>
      <c r="Y16" s="60">
        <v>-50309</v>
      </c>
      <c r="Z16" s="140">
        <v>-94.97</v>
      </c>
      <c r="AA16" s="155">
        <v>211896</v>
      </c>
    </row>
    <row r="17" spans="1:27" ht="12.75">
      <c r="A17" s="138" t="s">
        <v>86</v>
      </c>
      <c r="B17" s="136"/>
      <c r="C17" s="155">
        <v>1826199</v>
      </c>
      <c r="D17" s="155"/>
      <c r="E17" s="156">
        <v>3171103</v>
      </c>
      <c r="F17" s="60">
        <v>3171103</v>
      </c>
      <c r="G17" s="60">
        <v>299326</v>
      </c>
      <c r="H17" s="60">
        <v>460963</v>
      </c>
      <c r="I17" s="60"/>
      <c r="J17" s="60">
        <v>760289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760289</v>
      </c>
      <c r="X17" s="60">
        <v>792777</v>
      </c>
      <c r="Y17" s="60">
        <v>-32488</v>
      </c>
      <c r="Z17" s="140">
        <v>-4.1</v>
      </c>
      <c r="AA17" s="155">
        <v>3171103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54913758</v>
      </c>
      <c r="D19" s="153">
        <f>SUM(D20:D23)</f>
        <v>0</v>
      </c>
      <c r="E19" s="154">
        <f t="shared" si="3"/>
        <v>54596837</v>
      </c>
      <c r="F19" s="100">
        <f t="shared" si="3"/>
        <v>54596837</v>
      </c>
      <c r="G19" s="100">
        <f t="shared" si="3"/>
        <v>2648955</v>
      </c>
      <c r="H19" s="100">
        <f t="shared" si="3"/>
        <v>2126725</v>
      </c>
      <c r="I19" s="100">
        <f t="shared" si="3"/>
        <v>0</v>
      </c>
      <c r="J19" s="100">
        <f t="shared" si="3"/>
        <v>4775680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4775680</v>
      </c>
      <c r="X19" s="100">
        <f t="shared" si="3"/>
        <v>13649211</v>
      </c>
      <c r="Y19" s="100">
        <f t="shared" si="3"/>
        <v>-8873531</v>
      </c>
      <c r="Z19" s="137">
        <f>+IF(X19&lt;&gt;0,+(Y19/X19)*100,0)</f>
        <v>-65.01131091020572</v>
      </c>
      <c r="AA19" s="153">
        <f>SUM(AA20:AA23)</f>
        <v>54596837</v>
      </c>
    </row>
    <row r="20" spans="1:27" ht="12.75">
      <c r="A20" s="138" t="s">
        <v>89</v>
      </c>
      <c r="B20" s="136"/>
      <c r="C20" s="155">
        <v>7232335</v>
      </c>
      <c r="D20" s="155"/>
      <c r="E20" s="156">
        <v>3012993</v>
      </c>
      <c r="F20" s="60">
        <v>3012993</v>
      </c>
      <c r="G20" s="60">
        <v>259507</v>
      </c>
      <c r="H20" s="60">
        <v>54820</v>
      </c>
      <c r="I20" s="60"/>
      <c r="J20" s="60">
        <v>314327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314327</v>
      </c>
      <c r="X20" s="60">
        <v>753249</v>
      </c>
      <c r="Y20" s="60">
        <v>-438922</v>
      </c>
      <c r="Z20" s="140">
        <v>-58.27</v>
      </c>
      <c r="AA20" s="155">
        <v>3012993</v>
      </c>
    </row>
    <row r="21" spans="1:27" ht="12.75">
      <c r="A21" s="138" t="s">
        <v>90</v>
      </c>
      <c r="B21" s="136"/>
      <c r="C21" s="155">
        <v>34002817</v>
      </c>
      <c r="D21" s="155"/>
      <c r="E21" s="156">
        <v>34417206</v>
      </c>
      <c r="F21" s="60">
        <v>34417206</v>
      </c>
      <c r="G21" s="60">
        <v>1286741</v>
      </c>
      <c r="H21" s="60">
        <v>1019239</v>
      </c>
      <c r="I21" s="60"/>
      <c r="J21" s="60">
        <v>2305980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2305980</v>
      </c>
      <c r="X21" s="60">
        <v>8604303</v>
      </c>
      <c r="Y21" s="60">
        <v>-6298323</v>
      </c>
      <c r="Z21" s="140">
        <v>-73.2</v>
      </c>
      <c r="AA21" s="155">
        <v>34417206</v>
      </c>
    </row>
    <row r="22" spans="1:27" ht="12.75">
      <c r="A22" s="138" t="s">
        <v>91</v>
      </c>
      <c r="B22" s="136"/>
      <c r="C22" s="157">
        <v>9258012</v>
      </c>
      <c r="D22" s="157"/>
      <c r="E22" s="158">
        <v>11385365</v>
      </c>
      <c r="F22" s="159">
        <v>11385365</v>
      </c>
      <c r="G22" s="159">
        <v>723167</v>
      </c>
      <c r="H22" s="159">
        <v>713448</v>
      </c>
      <c r="I22" s="159"/>
      <c r="J22" s="159">
        <v>1436615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1436615</v>
      </c>
      <c r="X22" s="159">
        <v>2846340</v>
      </c>
      <c r="Y22" s="159">
        <v>-1409725</v>
      </c>
      <c r="Z22" s="141">
        <v>-49.53</v>
      </c>
      <c r="AA22" s="157">
        <v>11385365</v>
      </c>
    </row>
    <row r="23" spans="1:27" ht="12.75">
      <c r="A23" s="138" t="s">
        <v>92</v>
      </c>
      <c r="B23" s="136"/>
      <c r="C23" s="155">
        <v>4420594</v>
      </c>
      <c r="D23" s="155"/>
      <c r="E23" s="156">
        <v>5781273</v>
      </c>
      <c r="F23" s="60">
        <v>5781273</v>
      </c>
      <c r="G23" s="60">
        <v>379540</v>
      </c>
      <c r="H23" s="60">
        <v>339218</v>
      </c>
      <c r="I23" s="60"/>
      <c r="J23" s="60">
        <v>718758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718758</v>
      </c>
      <c r="X23" s="60">
        <v>1445319</v>
      </c>
      <c r="Y23" s="60">
        <v>-726561</v>
      </c>
      <c r="Z23" s="140">
        <v>-50.27</v>
      </c>
      <c r="AA23" s="155">
        <v>5781273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123259847</v>
      </c>
      <c r="D25" s="168">
        <f>+D5+D9+D15+D19+D24</f>
        <v>0</v>
      </c>
      <c r="E25" s="169">
        <f t="shared" si="4"/>
        <v>140459288</v>
      </c>
      <c r="F25" s="73">
        <f t="shared" si="4"/>
        <v>140459288</v>
      </c>
      <c r="G25" s="73">
        <f t="shared" si="4"/>
        <v>54980916</v>
      </c>
      <c r="H25" s="73">
        <f t="shared" si="4"/>
        <v>-13751619</v>
      </c>
      <c r="I25" s="73">
        <f t="shared" si="4"/>
        <v>0</v>
      </c>
      <c r="J25" s="73">
        <f t="shared" si="4"/>
        <v>41229297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41229297</v>
      </c>
      <c r="X25" s="73">
        <f t="shared" si="4"/>
        <v>35114826</v>
      </c>
      <c r="Y25" s="73">
        <f t="shared" si="4"/>
        <v>6114471</v>
      </c>
      <c r="Z25" s="170">
        <f>+IF(X25&lt;&gt;0,+(Y25/X25)*100,0)</f>
        <v>17.41279025560315</v>
      </c>
      <c r="AA25" s="168">
        <f>+AA5+AA9+AA15+AA19+AA24</f>
        <v>140459288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45980975</v>
      </c>
      <c r="D28" s="153">
        <f>SUM(D29:D31)</f>
        <v>0</v>
      </c>
      <c r="E28" s="154">
        <f t="shared" si="5"/>
        <v>48638324</v>
      </c>
      <c r="F28" s="100">
        <f t="shared" si="5"/>
        <v>48638324</v>
      </c>
      <c r="G28" s="100">
        <f t="shared" si="5"/>
        <v>8507163</v>
      </c>
      <c r="H28" s="100">
        <f t="shared" si="5"/>
        <v>-1597177</v>
      </c>
      <c r="I28" s="100">
        <f t="shared" si="5"/>
        <v>0</v>
      </c>
      <c r="J28" s="100">
        <f t="shared" si="5"/>
        <v>6909986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6909986</v>
      </c>
      <c r="X28" s="100">
        <f t="shared" si="5"/>
        <v>12159582</v>
      </c>
      <c r="Y28" s="100">
        <f t="shared" si="5"/>
        <v>-5249596</v>
      </c>
      <c r="Z28" s="137">
        <f>+IF(X28&lt;&gt;0,+(Y28/X28)*100,0)</f>
        <v>-43.17250379165994</v>
      </c>
      <c r="AA28" s="153">
        <f>SUM(AA29:AA31)</f>
        <v>48638324</v>
      </c>
    </row>
    <row r="29" spans="1:27" ht="12.75">
      <c r="A29" s="138" t="s">
        <v>75</v>
      </c>
      <c r="B29" s="136"/>
      <c r="C29" s="155">
        <v>10528947</v>
      </c>
      <c r="D29" s="155"/>
      <c r="E29" s="156">
        <v>13575442</v>
      </c>
      <c r="F29" s="60">
        <v>13575442</v>
      </c>
      <c r="G29" s="60">
        <v>5848038</v>
      </c>
      <c r="H29" s="60">
        <v>-2097941</v>
      </c>
      <c r="I29" s="60"/>
      <c r="J29" s="60">
        <v>3750097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3750097</v>
      </c>
      <c r="X29" s="60">
        <v>3393861</v>
      </c>
      <c r="Y29" s="60">
        <v>356236</v>
      </c>
      <c r="Z29" s="140">
        <v>10.5</v>
      </c>
      <c r="AA29" s="155">
        <v>13575442</v>
      </c>
    </row>
    <row r="30" spans="1:27" ht="12.75">
      <c r="A30" s="138" t="s">
        <v>76</v>
      </c>
      <c r="B30" s="136"/>
      <c r="C30" s="157">
        <v>20849636</v>
      </c>
      <c r="D30" s="157"/>
      <c r="E30" s="158">
        <v>20389358</v>
      </c>
      <c r="F30" s="159">
        <v>20389358</v>
      </c>
      <c r="G30" s="159">
        <v>2140719</v>
      </c>
      <c r="H30" s="159">
        <v>-391363</v>
      </c>
      <c r="I30" s="159"/>
      <c r="J30" s="159">
        <v>1749356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1749356</v>
      </c>
      <c r="X30" s="159">
        <v>5097339</v>
      </c>
      <c r="Y30" s="159">
        <v>-3347983</v>
      </c>
      <c r="Z30" s="141">
        <v>-65.68</v>
      </c>
      <c r="AA30" s="157">
        <v>20389358</v>
      </c>
    </row>
    <row r="31" spans="1:27" ht="12.75">
      <c r="A31" s="138" t="s">
        <v>77</v>
      </c>
      <c r="B31" s="136"/>
      <c r="C31" s="155">
        <v>14602392</v>
      </c>
      <c r="D31" s="155"/>
      <c r="E31" s="156">
        <v>14673524</v>
      </c>
      <c r="F31" s="60">
        <v>14673524</v>
      </c>
      <c r="G31" s="60">
        <v>518406</v>
      </c>
      <c r="H31" s="60">
        <v>892127</v>
      </c>
      <c r="I31" s="60"/>
      <c r="J31" s="60">
        <v>1410533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1410533</v>
      </c>
      <c r="X31" s="60">
        <v>3668382</v>
      </c>
      <c r="Y31" s="60">
        <v>-2257849</v>
      </c>
      <c r="Z31" s="140">
        <v>-61.55</v>
      </c>
      <c r="AA31" s="155">
        <v>14673524</v>
      </c>
    </row>
    <row r="32" spans="1:27" ht="12.75">
      <c r="A32" s="135" t="s">
        <v>78</v>
      </c>
      <c r="B32" s="136"/>
      <c r="C32" s="153">
        <f aca="true" t="shared" si="6" ref="C32:Y32">SUM(C33:C37)</f>
        <v>13169296</v>
      </c>
      <c r="D32" s="153">
        <f>SUM(D33:D37)</f>
        <v>0</v>
      </c>
      <c r="E32" s="154">
        <f t="shared" si="6"/>
        <v>15451911</v>
      </c>
      <c r="F32" s="100">
        <f t="shared" si="6"/>
        <v>15451911</v>
      </c>
      <c r="G32" s="100">
        <f t="shared" si="6"/>
        <v>783528</v>
      </c>
      <c r="H32" s="100">
        <f t="shared" si="6"/>
        <v>841243</v>
      </c>
      <c r="I32" s="100">
        <f t="shared" si="6"/>
        <v>0</v>
      </c>
      <c r="J32" s="100">
        <f t="shared" si="6"/>
        <v>1624771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1624771</v>
      </c>
      <c r="X32" s="100">
        <f t="shared" si="6"/>
        <v>3862974</v>
      </c>
      <c r="Y32" s="100">
        <f t="shared" si="6"/>
        <v>-2238203</v>
      </c>
      <c r="Z32" s="137">
        <f>+IF(X32&lt;&gt;0,+(Y32/X32)*100,0)</f>
        <v>-57.939892942587754</v>
      </c>
      <c r="AA32" s="153">
        <f>SUM(AA33:AA37)</f>
        <v>15451911</v>
      </c>
    </row>
    <row r="33" spans="1:27" ht="12.75">
      <c r="A33" s="138" t="s">
        <v>79</v>
      </c>
      <c r="B33" s="136"/>
      <c r="C33" s="155">
        <v>5328916</v>
      </c>
      <c r="D33" s="155"/>
      <c r="E33" s="156">
        <v>8076642</v>
      </c>
      <c r="F33" s="60">
        <v>8076642</v>
      </c>
      <c r="G33" s="60">
        <v>329093</v>
      </c>
      <c r="H33" s="60">
        <v>320489</v>
      </c>
      <c r="I33" s="60"/>
      <c r="J33" s="60">
        <v>649582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649582</v>
      </c>
      <c r="X33" s="60">
        <v>2019159</v>
      </c>
      <c r="Y33" s="60">
        <v>-1369577</v>
      </c>
      <c r="Z33" s="140">
        <v>-67.83</v>
      </c>
      <c r="AA33" s="155">
        <v>8076642</v>
      </c>
    </row>
    <row r="34" spans="1:27" ht="12.75">
      <c r="A34" s="138" t="s">
        <v>80</v>
      </c>
      <c r="B34" s="136"/>
      <c r="C34" s="155">
        <v>459716</v>
      </c>
      <c r="D34" s="155"/>
      <c r="E34" s="156">
        <v>196000</v>
      </c>
      <c r="F34" s="60">
        <v>196000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48999</v>
      </c>
      <c r="Y34" s="60">
        <v>-48999</v>
      </c>
      <c r="Z34" s="140">
        <v>-100</v>
      </c>
      <c r="AA34" s="155">
        <v>196000</v>
      </c>
    </row>
    <row r="35" spans="1:27" ht="12.75">
      <c r="A35" s="138" t="s">
        <v>81</v>
      </c>
      <c r="B35" s="136"/>
      <c r="C35" s="155">
        <v>5516938</v>
      </c>
      <c r="D35" s="155"/>
      <c r="E35" s="156">
        <v>5784103</v>
      </c>
      <c r="F35" s="60">
        <v>5784103</v>
      </c>
      <c r="G35" s="60">
        <v>358171</v>
      </c>
      <c r="H35" s="60">
        <v>393489</v>
      </c>
      <c r="I35" s="60"/>
      <c r="J35" s="60">
        <v>751660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751660</v>
      </c>
      <c r="X35" s="60">
        <v>1446027</v>
      </c>
      <c r="Y35" s="60">
        <v>-694367</v>
      </c>
      <c r="Z35" s="140">
        <v>-48.02</v>
      </c>
      <c r="AA35" s="155">
        <v>5784103</v>
      </c>
    </row>
    <row r="36" spans="1:27" ht="12.75">
      <c r="A36" s="138" t="s">
        <v>82</v>
      </c>
      <c r="B36" s="136"/>
      <c r="C36" s="155">
        <v>809299</v>
      </c>
      <c r="D36" s="155"/>
      <c r="E36" s="156">
        <v>359884</v>
      </c>
      <c r="F36" s="60">
        <v>359884</v>
      </c>
      <c r="G36" s="60">
        <v>29167</v>
      </c>
      <c r="H36" s="60">
        <v>29168</v>
      </c>
      <c r="I36" s="60"/>
      <c r="J36" s="60">
        <v>58335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58335</v>
      </c>
      <c r="X36" s="60">
        <v>89970</v>
      </c>
      <c r="Y36" s="60">
        <v>-31635</v>
      </c>
      <c r="Z36" s="140">
        <v>-35.16</v>
      </c>
      <c r="AA36" s="155">
        <v>359884</v>
      </c>
    </row>
    <row r="37" spans="1:27" ht="12.75">
      <c r="A37" s="138" t="s">
        <v>83</v>
      </c>
      <c r="B37" s="136"/>
      <c r="C37" s="157">
        <v>1054427</v>
      </c>
      <c r="D37" s="157"/>
      <c r="E37" s="158">
        <v>1035282</v>
      </c>
      <c r="F37" s="159">
        <v>1035282</v>
      </c>
      <c r="G37" s="159">
        <v>67097</v>
      </c>
      <c r="H37" s="159">
        <v>98097</v>
      </c>
      <c r="I37" s="159"/>
      <c r="J37" s="159">
        <v>165194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165194</v>
      </c>
      <c r="X37" s="159">
        <v>258819</v>
      </c>
      <c r="Y37" s="159">
        <v>-93625</v>
      </c>
      <c r="Z37" s="141">
        <v>-36.17</v>
      </c>
      <c r="AA37" s="157">
        <v>1035282</v>
      </c>
    </row>
    <row r="38" spans="1:27" ht="12.75">
      <c r="A38" s="135" t="s">
        <v>84</v>
      </c>
      <c r="B38" s="142"/>
      <c r="C38" s="153">
        <f aca="true" t="shared" si="7" ref="C38:Y38">SUM(C39:C41)</f>
        <v>13734433</v>
      </c>
      <c r="D38" s="153">
        <f>SUM(D39:D41)</f>
        <v>0</v>
      </c>
      <c r="E38" s="154">
        <f t="shared" si="7"/>
        <v>15628767</v>
      </c>
      <c r="F38" s="100">
        <f t="shared" si="7"/>
        <v>15628767</v>
      </c>
      <c r="G38" s="100">
        <f t="shared" si="7"/>
        <v>438854</v>
      </c>
      <c r="H38" s="100">
        <f t="shared" si="7"/>
        <v>443683</v>
      </c>
      <c r="I38" s="100">
        <f t="shared" si="7"/>
        <v>0</v>
      </c>
      <c r="J38" s="100">
        <f t="shared" si="7"/>
        <v>882537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882537</v>
      </c>
      <c r="X38" s="100">
        <f t="shared" si="7"/>
        <v>3907194</v>
      </c>
      <c r="Y38" s="100">
        <f t="shared" si="7"/>
        <v>-3024657</v>
      </c>
      <c r="Z38" s="137">
        <f>+IF(X38&lt;&gt;0,+(Y38/X38)*100,0)</f>
        <v>-77.41251138284917</v>
      </c>
      <c r="AA38" s="153">
        <f>SUM(AA39:AA41)</f>
        <v>15628767</v>
      </c>
    </row>
    <row r="39" spans="1:27" ht="12.75">
      <c r="A39" s="138" t="s">
        <v>85</v>
      </c>
      <c r="B39" s="136"/>
      <c r="C39" s="155">
        <v>2268808</v>
      </c>
      <c r="D39" s="155"/>
      <c r="E39" s="156">
        <v>3041889</v>
      </c>
      <c r="F39" s="60">
        <v>3041889</v>
      </c>
      <c r="G39" s="60">
        <v>180609</v>
      </c>
      <c r="H39" s="60">
        <v>169740</v>
      </c>
      <c r="I39" s="60"/>
      <c r="J39" s="60">
        <v>350349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350349</v>
      </c>
      <c r="X39" s="60">
        <v>760473</v>
      </c>
      <c r="Y39" s="60">
        <v>-410124</v>
      </c>
      <c r="Z39" s="140">
        <v>-53.93</v>
      </c>
      <c r="AA39" s="155">
        <v>3041889</v>
      </c>
    </row>
    <row r="40" spans="1:27" ht="12.75">
      <c r="A40" s="138" t="s">
        <v>86</v>
      </c>
      <c r="B40" s="136"/>
      <c r="C40" s="155">
        <v>11465625</v>
      </c>
      <c r="D40" s="155"/>
      <c r="E40" s="156">
        <v>12586878</v>
      </c>
      <c r="F40" s="60">
        <v>12586878</v>
      </c>
      <c r="G40" s="60">
        <v>258245</v>
      </c>
      <c r="H40" s="60">
        <v>273943</v>
      </c>
      <c r="I40" s="60"/>
      <c r="J40" s="60">
        <v>532188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532188</v>
      </c>
      <c r="X40" s="60">
        <v>3146721</v>
      </c>
      <c r="Y40" s="60">
        <v>-2614533</v>
      </c>
      <c r="Z40" s="140">
        <v>-83.09</v>
      </c>
      <c r="AA40" s="155">
        <v>12586878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54890450</v>
      </c>
      <c r="D42" s="153">
        <f>SUM(D43:D46)</f>
        <v>0</v>
      </c>
      <c r="E42" s="154">
        <f t="shared" si="8"/>
        <v>62638739</v>
      </c>
      <c r="F42" s="100">
        <f t="shared" si="8"/>
        <v>62638739</v>
      </c>
      <c r="G42" s="100">
        <f t="shared" si="8"/>
        <v>1527884</v>
      </c>
      <c r="H42" s="100">
        <f t="shared" si="8"/>
        <v>1719026</v>
      </c>
      <c r="I42" s="100">
        <f t="shared" si="8"/>
        <v>0</v>
      </c>
      <c r="J42" s="100">
        <f t="shared" si="8"/>
        <v>3246910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3246910</v>
      </c>
      <c r="X42" s="100">
        <f t="shared" si="8"/>
        <v>15659685</v>
      </c>
      <c r="Y42" s="100">
        <f t="shared" si="8"/>
        <v>-12412775</v>
      </c>
      <c r="Z42" s="137">
        <f>+IF(X42&lt;&gt;0,+(Y42/X42)*100,0)</f>
        <v>-79.26580260075474</v>
      </c>
      <c r="AA42" s="153">
        <f>SUM(AA43:AA46)</f>
        <v>62638739</v>
      </c>
    </row>
    <row r="43" spans="1:27" ht="12.75">
      <c r="A43" s="138" t="s">
        <v>89</v>
      </c>
      <c r="B43" s="136"/>
      <c r="C43" s="155">
        <v>6666244</v>
      </c>
      <c r="D43" s="155"/>
      <c r="E43" s="156">
        <v>7758902</v>
      </c>
      <c r="F43" s="60">
        <v>7758902</v>
      </c>
      <c r="G43" s="60">
        <v>49963</v>
      </c>
      <c r="H43" s="60">
        <v>9687</v>
      </c>
      <c r="I43" s="60"/>
      <c r="J43" s="60">
        <v>59650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59650</v>
      </c>
      <c r="X43" s="60">
        <v>1939725</v>
      </c>
      <c r="Y43" s="60">
        <v>-1880075</v>
      </c>
      <c r="Z43" s="140">
        <v>-96.92</v>
      </c>
      <c r="AA43" s="155">
        <v>7758902</v>
      </c>
    </row>
    <row r="44" spans="1:27" ht="12.75">
      <c r="A44" s="138" t="s">
        <v>90</v>
      </c>
      <c r="B44" s="136"/>
      <c r="C44" s="155">
        <v>25994922</v>
      </c>
      <c r="D44" s="155"/>
      <c r="E44" s="156">
        <v>27692474</v>
      </c>
      <c r="F44" s="60">
        <v>27692474</v>
      </c>
      <c r="G44" s="60">
        <v>681913</v>
      </c>
      <c r="H44" s="60">
        <v>769940</v>
      </c>
      <c r="I44" s="60"/>
      <c r="J44" s="60">
        <v>1451853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1451853</v>
      </c>
      <c r="X44" s="60">
        <v>6923118</v>
      </c>
      <c r="Y44" s="60">
        <v>-5471265</v>
      </c>
      <c r="Z44" s="140">
        <v>-79.03</v>
      </c>
      <c r="AA44" s="155">
        <v>27692474</v>
      </c>
    </row>
    <row r="45" spans="1:27" ht="12.75">
      <c r="A45" s="138" t="s">
        <v>91</v>
      </c>
      <c r="B45" s="136"/>
      <c r="C45" s="157">
        <v>14633706</v>
      </c>
      <c r="D45" s="157"/>
      <c r="E45" s="158">
        <v>16790171</v>
      </c>
      <c r="F45" s="159">
        <v>16790171</v>
      </c>
      <c r="G45" s="159">
        <v>455429</v>
      </c>
      <c r="H45" s="159">
        <v>534532</v>
      </c>
      <c r="I45" s="159"/>
      <c r="J45" s="159">
        <v>989961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989961</v>
      </c>
      <c r="X45" s="159">
        <v>4197543</v>
      </c>
      <c r="Y45" s="159">
        <v>-3207582</v>
      </c>
      <c r="Z45" s="141">
        <v>-76.42</v>
      </c>
      <c r="AA45" s="157">
        <v>16790171</v>
      </c>
    </row>
    <row r="46" spans="1:27" ht="12.75">
      <c r="A46" s="138" t="s">
        <v>92</v>
      </c>
      <c r="B46" s="136"/>
      <c r="C46" s="155">
        <v>7595578</v>
      </c>
      <c r="D46" s="155"/>
      <c r="E46" s="156">
        <v>10397192</v>
      </c>
      <c r="F46" s="60">
        <v>10397192</v>
      </c>
      <c r="G46" s="60">
        <v>340579</v>
      </c>
      <c r="H46" s="60">
        <v>404867</v>
      </c>
      <c r="I46" s="60"/>
      <c r="J46" s="60">
        <v>745446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745446</v>
      </c>
      <c r="X46" s="60">
        <v>2599299</v>
      </c>
      <c r="Y46" s="60">
        <v>-1853853</v>
      </c>
      <c r="Z46" s="140">
        <v>-71.32</v>
      </c>
      <c r="AA46" s="155">
        <v>10397192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127775154</v>
      </c>
      <c r="D48" s="168">
        <f>+D28+D32+D38+D42+D47</f>
        <v>0</v>
      </c>
      <c r="E48" s="169">
        <f t="shared" si="9"/>
        <v>142357741</v>
      </c>
      <c r="F48" s="73">
        <f t="shared" si="9"/>
        <v>142357741</v>
      </c>
      <c r="G48" s="73">
        <f t="shared" si="9"/>
        <v>11257429</v>
      </c>
      <c r="H48" s="73">
        <f t="shared" si="9"/>
        <v>1406775</v>
      </c>
      <c r="I48" s="73">
        <f t="shared" si="9"/>
        <v>0</v>
      </c>
      <c r="J48" s="73">
        <f t="shared" si="9"/>
        <v>12664204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12664204</v>
      </c>
      <c r="X48" s="73">
        <f t="shared" si="9"/>
        <v>35589435</v>
      </c>
      <c r="Y48" s="73">
        <f t="shared" si="9"/>
        <v>-22925231</v>
      </c>
      <c r="Z48" s="170">
        <f>+IF(X48&lt;&gt;0,+(Y48/X48)*100,0)</f>
        <v>-64.41583295716833</v>
      </c>
      <c r="AA48" s="168">
        <f>+AA28+AA32+AA38+AA42+AA47</f>
        <v>142357741</v>
      </c>
    </row>
    <row r="49" spans="1:27" ht="12.75">
      <c r="A49" s="148" t="s">
        <v>49</v>
      </c>
      <c r="B49" s="149"/>
      <c r="C49" s="171">
        <f aca="true" t="shared" si="10" ref="C49:Y49">+C25-C48</f>
        <v>-4515307</v>
      </c>
      <c r="D49" s="171">
        <f>+D25-D48</f>
        <v>0</v>
      </c>
      <c r="E49" s="172">
        <f t="shared" si="10"/>
        <v>-1898453</v>
      </c>
      <c r="F49" s="173">
        <f t="shared" si="10"/>
        <v>-1898453</v>
      </c>
      <c r="G49" s="173">
        <f t="shared" si="10"/>
        <v>43723487</v>
      </c>
      <c r="H49" s="173">
        <f t="shared" si="10"/>
        <v>-15158394</v>
      </c>
      <c r="I49" s="173">
        <f t="shared" si="10"/>
        <v>0</v>
      </c>
      <c r="J49" s="173">
        <f t="shared" si="10"/>
        <v>28565093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28565093</v>
      </c>
      <c r="X49" s="173">
        <f>IF(F25=F48,0,X25-X48)</f>
        <v>-474609</v>
      </c>
      <c r="Y49" s="173">
        <f t="shared" si="10"/>
        <v>29039702</v>
      </c>
      <c r="Z49" s="174">
        <f>+IF(X49&lt;&gt;0,+(Y49/X49)*100,0)</f>
        <v>-6118.658095400635</v>
      </c>
      <c r="AA49" s="171">
        <f>+AA25-AA48</f>
        <v>-1898453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16036635</v>
      </c>
      <c r="D5" s="155">
        <v>0</v>
      </c>
      <c r="E5" s="156">
        <v>16686303</v>
      </c>
      <c r="F5" s="60">
        <v>16686303</v>
      </c>
      <c r="G5" s="60">
        <v>34553497</v>
      </c>
      <c r="H5" s="60">
        <v>-17546906</v>
      </c>
      <c r="I5" s="60">
        <v>0</v>
      </c>
      <c r="J5" s="60">
        <v>17006591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17006591</v>
      </c>
      <c r="X5" s="60">
        <v>4171575</v>
      </c>
      <c r="Y5" s="60">
        <v>12835016</v>
      </c>
      <c r="Z5" s="140">
        <v>307.68</v>
      </c>
      <c r="AA5" s="155">
        <v>16686303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2203757</v>
      </c>
      <c r="D7" s="155">
        <v>0</v>
      </c>
      <c r="E7" s="156">
        <v>1799835</v>
      </c>
      <c r="F7" s="60">
        <v>1799835</v>
      </c>
      <c r="G7" s="60">
        <v>259507</v>
      </c>
      <c r="H7" s="60">
        <v>53086</v>
      </c>
      <c r="I7" s="60">
        <v>0</v>
      </c>
      <c r="J7" s="60">
        <v>312593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312593</v>
      </c>
      <c r="X7" s="60">
        <v>449958</v>
      </c>
      <c r="Y7" s="60">
        <v>-137365</v>
      </c>
      <c r="Z7" s="140">
        <v>-30.53</v>
      </c>
      <c r="AA7" s="155">
        <v>1799835</v>
      </c>
    </row>
    <row r="8" spans="1:27" ht="12.75">
      <c r="A8" s="183" t="s">
        <v>104</v>
      </c>
      <c r="B8" s="182"/>
      <c r="C8" s="155">
        <v>11619142</v>
      </c>
      <c r="D8" s="155">
        <v>0</v>
      </c>
      <c r="E8" s="156">
        <v>9907435</v>
      </c>
      <c r="F8" s="60">
        <v>9907435</v>
      </c>
      <c r="G8" s="60">
        <v>1286741</v>
      </c>
      <c r="H8" s="60">
        <v>1019239</v>
      </c>
      <c r="I8" s="60">
        <v>0</v>
      </c>
      <c r="J8" s="60">
        <v>2305980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2305980</v>
      </c>
      <c r="X8" s="60">
        <v>2476860</v>
      </c>
      <c r="Y8" s="60">
        <v>-170880</v>
      </c>
      <c r="Z8" s="140">
        <v>-6.9</v>
      </c>
      <c r="AA8" s="155">
        <v>9907435</v>
      </c>
    </row>
    <row r="9" spans="1:27" ht="12.75">
      <c r="A9" s="183" t="s">
        <v>105</v>
      </c>
      <c r="B9" s="182"/>
      <c r="C9" s="155">
        <v>8040912</v>
      </c>
      <c r="D9" s="155">
        <v>0</v>
      </c>
      <c r="E9" s="156">
        <v>7950000</v>
      </c>
      <c r="F9" s="60">
        <v>7950000</v>
      </c>
      <c r="G9" s="60">
        <v>720962</v>
      </c>
      <c r="H9" s="60">
        <v>711243</v>
      </c>
      <c r="I9" s="60">
        <v>0</v>
      </c>
      <c r="J9" s="60">
        <v>1432205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1432205</v>
      </c>
      <c r="X9" s="60">
        <v>1987500</v>
      </c>
      <c r="Y9" s="60">
        <v>-555295</v>
      </c>
      <c r="Z9" s="140">
        <v>-27.94</v>
      </c>
      <c r="AA9" s="155">
        <v>7950000</v>
      </c>
    </row>
    <row r="10" spans="1:27" ht="12.75">
      <c r="A10" s="183" t="s">
        <v>106</v>
      </c>
      <c r="B10" s="182"/>
      <c r="C10" s="155">
        <v>3904675</v>
      </c>
      <c r="D10" s="155">
        <v>0</v>
      </c>
      <c r="E10" s="156">
        <v>4111029</v>
      </c>
      <c r="F10" s="54">
        <v>4111029</v>
      </c>
      <c r="G10" s="54">
        <v>379540</v>
      </c>
      <c r="H10" s="54">
        <v>339218</v>
      </c>
      <c r="I10" s="54">
        <v>0</v>
      </c>
      <c r="J10" s="54">
        <v>718758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718758</v>
      </c>
      <c r="X10" s="54">
        <v>1027758</v>
      </c>
      <c r="Y10" s="54">
        <v>-309000</v>
      </c>
      <c r="Z10" s="184">
        <v>-30.07</v>
      </c>
      <c r="AA10" s="130">
        <v>4111029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408301</v>
      </c>
      <c r="D12" s="155">
        <v>0</v>
      </c>
      <c r="E12" s="156">
        <v>341872</v>
      </c>
      <c r="F12" s="60">
        <v>341872</v>
      </c>
      <c r="G12" s="60">
        <v>24944</v>
      </c>
      <c r="H12" s="60">
        <v>35926</v>
      </c>
      <c r="I12" s="60">
        <v>0</v>
      </c>
      <c r="J12" s="60">
        <v>60870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60870</v>
      </c>
      <c r="X12" s="60">
        <v>85467</v>
      </c>
      <c r="Y12" s="60">
        <v>-24597</v>
      </c>
      <c r="Z12" s="140">
        <v>-28.78</v>
      </c>
      <c r="AA12" s="155">
        <v>341872</v>
      </c>
    </row>
    <row r="13" spans="1:27" ht="12.75">
      <c r="A13" s="181" t="s">
        <v>109</v>
      </c>
      <c r="B13" s="185"/>
      <c r="C13" s="155">
        <v>204641</v>
      </c>
      <c r="D13" s="155">
        <v>0</v>
      </c>
      <c r="E13" s="156">
        <v>32011</v>
      </c>
      <c r="F13" s="60">
        <v>32011</v>
      </c>
      <c r="G13" s="60">
        <v>1365</v>
      </c>
      <c r="H13" s="60">
        <v>11495</v>
      </c>
      <c r="I13" s="60">
        <v>0</v>
      </c>
      <c r="J13" s="60">
        <v>12860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12860</v>
      </c>
      <c r="X13" s="60">
        <v>8004</v>
      </c>
      <c r="Y13" s="60">
        <v>4856</v>
      </c>
      <c r="Z13" s="140">
        <v>60.67</v>
      </c>
      <c r="AA13" s="155">
        <v>32011</v>
      </c>
    </row>
    <row r="14" spans="1:27" ht="12.75">
      <c r="A14" s="181" t="s">
        <v>110</v>
      </c>
      <c r="B14" s="185"/>
      <c r="C14" s="155">
        <v>7442747</v>
      </c>
      <c r="D14" s="155">
        <v>0</v>
      </c>
      <c r="E14" s="156">
        <v>7474811</v>
      </c>
      <c r="F14" s="60">
        <v>7474811</v>
      </c>
      <c r="G14" s="60">
        <v>713215</v>
      </c>
      <c r="H14" s="60">
        <v>692455</v>
      </c>
      <c r="I14" s="60">
        <v>0</v>
      </c>
      <c r="J14" s="60">
        <v>1405670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1405670</v>
      </c>
      <c r="X14" s="60">
        <v>1868703</v>
      </c>
      <c r="Y14" s="60">
        <v>-463033</v>
      </c>
      <c r="Z14" s="140">
        <v>-24.78</v>
      </c>
      <c r="AA14" s="155">
        <v>7474811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1579446</v>
      </c>
      <c r="D16" s="155">
        <v>0</v>
      </c>
      <c r="E16" s="156">
        <v>2800000</v>
      </c>
      <c r="F16" s="60">
        <v>2800000</v>
      </c>
      <c r="G16" s="60">
        <v>123000</v>
      </c>
      <c r="H16" s="60">
        <v>124950</v>
      </c>
      <c r="I16" s="60">
        <v>0</v>
      </c>
      <c r="J16" s="60">
        <v>247950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247950</v>
      </c>
      <c r="X16" s="60">
        <v>699999</v>
      </c>
      <c r="Y16" s="60">
        <v>-452049</v>
      </c>
      <c r="Z16" s="140">
        <v>-64.58</v>
      </c>
      <c r="AA16" s="155">
        <v>2800000</v>
      </c>
    </row>
    <row r="17" spans="1:27" ht="12.75">
      <c r="A17" s="181" t="s">
        <v>113</v>
      </c>
      <c r="B17" s="185"/>
      <c r="C17" s="155">
        <v>30149</v>
      </c>
      <c r="D17" s="155">
        <v>0</v>
      </c>
      <c r="E17" s="156">
        <v>29994</v>
      </c>
      <c r="F17" s="60">
        <v>29994</v>
      </c>
      <c r="G17" s="60">
        <v>2341</v>
      </c>
      <c r="H17" s="60">
        <v>2745</v>
      </c>
      <c r="I17" s="60">
        <v>0</v>
      </c>
      <c r="J17" s="60">
        <v>5086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5086</v>
      </c>
      <c r="X17" s="60">
        <v>7500</v>
      </c>
      <c r="Y17" s="60">
        <v>-2414</v>
      </c>
      <c r="Z17" s="140">
        <v>-32.19</v>
      </c>
      <c r="AA17" s="155">
        <v>29994</v>
      </c>
    </row>
    <row r="18" spans="1:27" ht="12.75">
      <c r="A18" s="183" t="s">
        <v>114</v>
      </c>
      <c r="B18" s="182"/>
      <c r="C18" s="155">
        <v>1826199</v>
      </c>
      <c r="D18" s="155">
        <v>0</v>
      </c>
      <c r="E18" s="156">
        <v>3436403</v>
      </c>
      <c r="F18" s="60">
        <v>3436403</v>
      </c>
      <c r="G18" s="60">
        <v>299326</v>
      </c>
      <c r="H18" s="60">
        <v>460963</v>
      </c>
      <c r="I18" s="60">
        <v>0</v>
      </c>
      <c r="J18" s="60">
        <v>760289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760289</v>
      </c>
      <c r="X18" s="60">
        <v>859101</v>
      </c>
      <c r="Y18" s="60">
        <v>-98812</v>
      </c>
      <c r="Z18" s="140">
        <v>-11.5</v>
      </c>
      <c r="AA18" s="155">
        <v>3436403</v>
      </c>
    </row>
    <row r="19" spans="1:27" ht="12.75">
      <c r="A19" s="181" t="s">
        <v>34</v>
      </c>
      <c r="B19" s="185"/>
      <c r="C19" s="155">
        <v>45206523</v>
      </c>
      <c r="D19" s="155">
        <v>0</v>
      </c>
      <c r="E19" s="156">
        <v>45214626</v>
      </c>
      <c r="F19" s="60">
        <v>45214626</v>
      </c>
      <c r="G19" s="60">
        <v>16573018</v>
      </c>
      <c r="H19" s="60">
        <v>250000</v>
      </c>
      <c r="I19" s="60">
        <v>0</v>
      </c>
      <c r="J19" s="60">
        <v>16823018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16823018</v>
      </c>
      <c r="X19" s="60">
        <v>11303658</v>
      </c>
      <c r="Y19" s="60">
        <v>5519360</v>
      </c>
      <c r="Z19" s="140">
        <v>48.83</v>
      </c>
      <c r="AA19" s="155">
        <v>45214626</v>
      </c>
    </row>
    <row r="20" spans="1:27" ht="12.75">
      <c r="A20" s="181" t="s">
        <v>35</v>
      </c>
      <c r="B20" s="185"/>
      <c r="C20" s="155">
        <v>2442028</v>
      </c>
      <c r="D20" s="155">
        <v>0</v>
      </c>
      <c r="E20" s="156">
        <v>22070669</v>
      </c>
      <c r="F20" s="54">
        <v>22070669</v>
      </c>
      <c r="G20" s="54">
        <v>43460</v>
      </c>
      <c r="H20" s="54">
        <v>30809</v>
      </c>
      <c r="I20" s="54">
        <v>0</v>
      </c>
      <c r="J20" s="54">
        <v>74269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74269</v>
      </c>
      <c r="X20" s="54">
        <v>5517666</v>
      </c>
      <c r="Y20" s="54">
        <v>-5443397</v>
      </c>
      <c r="Z20" s="184">
        <v>-98.65</v>
      </c>
      <c r="AA20" s="130">
        <v>22070669</v>
      </c>
    </row>
    <row r="21" spans="1:27" ht="12.75">
      <c r="A21" s="181" t="s">
        <v>115</v>
      </c>
      <c r="B21" s="185"/>
      <c r="C21" s="155">
        <v>113484</v>
      </c>
      <c r="D21" s="155">
        <v>0</v>
      </c>
      <c r="E21" s="156">
        <v>0</v>
      </c>
      <c r="F21" s="60">
        <v>0</v>
      </c>
      <c r="G21" s="60">
        <v>0</v>
      </c>
      <c r="H21" s="60">
        <v>63158</v>
      </c>
      <c r="I21" s="82">
        <v>0</v>
      </c>
      <c r="J21" s="60">
        <v>63158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63158</v>
      </c>
      <c r="X21" s="60"/>
      <c r="Y21" s="60">
        <v>63158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101058639</v>
      </c>
      <c r="D22" s="188">
        <f>SUM(D5:D21)</f>
        <v>0</v>
      </c>
      <c r="E22" s="189">
        <f t="shared" si="0"/>
        <v>121854988</v>
      </c>
      <c r="F22" s="190">
        <f t="shared" si="0"/>
        <v>121854988</v>
      </c>
      <c r="G22" s="190">
        <f t="shared" si="0"/>
        <v>54980916</v>
      </c>
      <c r="H22" s="190">
        <f t="shared" si="0"/>
        <v>-13751619</v>
      </c>
      <c r="I22" s="190">
        <f t="shared" si="0"/>
        <v>0</v>
      </c>
      <c r="J22" s="190">
        <f t="shared" si="0"/>
        <v>41229297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41229297</v>
      </c>
      <c r="X22" s="190">
        <f t="shared" si="0"/>
        <v>30463749</v>
      </c>
      <c r="Y22" s="190">
        <f t="shared" si="0"/>
        <v>10765548</v>
      </c>
      <c r="Z22" s="191">
        <f>+IF(X22&lt;&gt;0,+(Y22/X22)*100,0)</f>
        <v>35.33888097620552</v>
      </c>
      <c r="AA22" s="188">
        <f>SUM(AA5:AA21)</f>
        <v>121854988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40198257</v>
      </c>
      <c r="D25" s="155">
        <v>0</v>
      </c>
      <c r="E25" s="156">
        <v>46779679</v>
      </c>
      <c r="F25" s="60">
        <v>46779679</v>
      </c>
      <c r="G25" s="60">
        <v>3280400</v>
      </c>
      <c r="H25" s="60">
        <v>3460523</v>
      </c>
      <c r="I25" s="60">
        <v>0</v>
      </c>
      <c r="J25" s="60">
        <v>6740923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6740923</v>
      </c>
      <c r="X25" s="60">
        <v>11694921</v>
      </c>
      <c r="Y25" s="60">
        <v>-4953998</v>
      </c>
      <c r="Z25" s="140">
        <v>-42.36</v>
      </c>
      <c r="AA25" s="155">
        <v>46779679</v>
      </c>
    </row>
    <row r="26" spans="1:27" ht="12.75">
      <c r="A26" s="183" t="s">
        <v>38</v>
      </c>
      <c r="B26" s="182"/>
      <c r="C26" s="155">
        <v>3000433</v>
      </c>
      <c r="D26" s="155">
        <v>0</v>
      </c>
      <c r="E26" s="156">
        <v>3270026</v>
      </c>
      <c r="F26" s="60">
        <v>3270026</v>
      </c>
      <c r="G26" s="60">
        <v>236991</v>
      </c>
      <c r="H26" s="60">
        <v>93588</v>
      </c>
      <c r="I26" s="60">
        <v>0</v>
      </c>
      <c r="J26" s="60">
        <v>330579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330579</v>
      </c>
      <c r="X26" s="60">
        <v>817506</v>
      </c>
      <c r="Y26" s="60">
        <v>-486927</v>
      </c>
      <c r="Z26" s="140">
        <v>-59.56</v>
      </c>
      <c r="AA26" s="155">
        <v>3270026</v>
      </c>
    </row>
    <row r="27" spans="1:27" ht="12.75">
      <c r="A27" s="183" t="s">
        <v>118</v>
      </c>
      <c r="B27" s="182"/>
      <c r="C27" s="155">
        <v>19741416</v>
      </c>
      <c r="D27" s="155">
        <v>0</v>
      </c>
      <c r="E27" s="156">
        <v>23475727</v>
      </c>
      <c r="F27" s="60">
        <v>23475727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5868933</v>
      </c>
      <c r="Y27" s="60">
        <v>-5868933</v>
      </c>
      <c r="Z27" s="140">
        <v>-100</v>
      </c>
      <c r="AA27" s="155">
        <v>23475727</v>
      </c>
    </row>
    <row r="28" spans="1:27" ht="12.75">
      <c r="A28" s="183" t="s">
        <v>39</v>
      </c>
      <c r="B28" s="182"/>
      <c r="C28" s="155">
        <v>21857880</v>
      </c>
      <c r="D28" s="155">
        <v>0</v>
      </c>
      <c r="E28" s="156">
        <v>21095660</v>
      </c>
      <c r="F28" s="60">
        <v>21095660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5273916</v>
      </c>
      <c r="Y28" s="60">
        <v>-5273916</v>
      </c>
      <c r="Z28" s="140">
        <v>-100</v>
      </c>
      <c r="AA28" s="155">
        <v>21095660</v>
      </c>
    </row>
    <row r="29" spans="1:27" ht="12.75">
      <c r="A29" s="183" t="s">
        <v>40</v>
      </c>
      <c r="B29" s="182"/>
      <c r="C29" s="155">
        <v>995317</v>
      </c>
      <c r="D29" s="155">
        <v>0</v>
      </c>
      <c r="E29" s="156">
        <v>422243</v>
      </c>
      <c r="F29" s="60">
        <v>422243</v>
      </c>
      <c r="G29" s="60">
        <v>6620</v>
      </c>
      <c r="H29" s="60">
        <v>1687</v>
      </c>
      <c r="I29" s="60">
        <v>0</v>
      </c>
      <c r="J29" s="60">
        <v>8307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8307</v>
      </c>
      <c r="X29" s="60">
        <v>105561</v>
      </c>
      <c r="Y29" s="60">
        <v>-97254</v>
      </c>
      <c r="Z29" s="140">
        <v>-92.13</v>
      </c>
      <c r="AA29" s="155">
        <v>422243</v>
      </c>
    </row>
    <row r="30" spans="1:27" ht="12.75">
      <c r="A30" s="183" t="s">
        <v>119</v>
      </c>
      <c r="B30" s="182"/>
      <c r="C30" s="155">
        <v>3198959</v>
      </c>
      <c r="D30" s="155">
        <v>0</v>
      </c>
      <c r="E30" s="156">
        <v>3721931</v>
      </c>
      <c r="F30" s="60">
        <v>3721931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930483</v>
      </c>
      <c r="Y30" s="60">
        <v>-930483</v>
      </c>
      <c r="Z30" s="140">
        <v>-100</v>
      </c>
      <c r="AA30" s="155">
        <v>3721931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11231</v>
      </c>
      <c r="H31" s="60">
        <v>75421</v>
      </c>
      <c r="I31" s="60">
        <v>0</v>
      </c>
      <c r="J31" s="60">
        <v>86652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86652</v>
      </c>
      <c r="X31" s="60"/>
      <c r="Y31" s="60">
        <v>86652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3839159</v>
      </c>
      <c r="D32" s="155">
        <v>0</v>
      </c>
      <c r="E32" s="156">
        <v>3376303</v>
      </c>
      <c r="F32" s="60">
        <v>3376303</v>
      </c>
      <c r="G32" s="60">
        <v>29002</v>
      </c>
      <c r="H32" s="60">
        <v>185807</v>
      </c>
      <c r="I32" s="60">
        <v>0</v>
      </c>
      <c r="J32" s="60">
        <v>214809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214809</v>
      </c>
      <c r="X32" s="60">
        <v>844077</v>
      </c>
      <c r="Y32" s="60">
        <v>-629268</v>
      </c>
      <c r="Z32" s="140">
        <v>-74.55</v>
      </c>
      <c r="AA32" s="155">
        <v>3376303</v>
      </c>
    </row>
    <row r="33" spans="1:27" ht="12.75">
      <c r="A33" s="183" t="s">
        <v>42</v>
      </c>
      <c r="B33" s="182"/>
      <c r="C33" s="155">
        <v>15846078</v>
      </c>
      <c r="D33" s="155">
        <v>0</v>
      </c>
      <c r="E33" s="156">
        <v>18041770</v>
      </c>
      <c r="F33" s="60">
        <v>18041770</v>
      </c>
      <c r="G33" s="60">
        <v>7344859</v>
      </c>
      <c r="H33" s="60">
        <v>-2889691</v>
      </c>
      <c r="I33" s="60">
        <v>0</v>
      </c>
      <c r="J33" s="60">
        <v>4455168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4455168</v>
      </c>
      <c r="X33" s="60">
        <v>4510443</v>
      </c>
      <c r="Y33" s="60">
        <v>-55275</v>
      </c>
      <c r="Z33" s="140">
        <v>-1.23</v>
      </c>
      <c r="AA33" s="155">
        <v>18041770</v>
      </c>
    </row>
    <row r="34" spans="1:27" ht="12.75">
      <c r="A34" s="183" t="s">
        <v>43</v>
      </c>
      <c r="B34" s="182"/>
      <c r="C34" s="155">
        <v>18738743</v>
      </c>
      <c r="D34" s="155">
        <v>0</v>
      </c>
      <c r="E34" s="156">
        <v>22174402</v>
      </c>
      <c r="F34" s="60">
        <v>22174402</v>
      </c>
      <c r="G34" s="60">
        <v>348326</v>
      </c>
      <c r="H34" s="60">
        <v>479440</v>
      </c>
      <c r="I34" s="60">
        <v>0</v>
      </c>
      <c r="J34" s="60">
        <v>827766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827766</v>
      </c>
      <c r="X34" s="60">
        <v>5543601</v>
      </c>
      <c r="Y34" s="60">
        <v>-4715835</v>
      </c>
      <c r="Z34" s="140">
        <v>-85.07</v>
      </c>
      <c r="AA34" s="155">
        <v>22174402</v>
      </c>
    </row>
    <row r="35" spans="1:27" ht="12.75">
      <c r="A35" s="181" t="s">
        <v>122</v>
      </c>
      <c r="B35" s="185"/>
      <c r="C35" s="155">
        <v>358912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127775154</v>
      </c>
      <c r="D36" s="188">
        <f>SUM(D25:D35)</f>
        <v>0</v>
      </c>
      <c r="E36" s="189">
        <f t="shared" si="1"/>
        <v>142357741</v>
      </c>
      <c r="F36" s="190">
        <f t="shared" si="1"/>
        <v>142357741</v>
      </c>
      <c r="G36" s="190">
        <f t="shared" si="1"/>
        <v>11257429</v>
      </c>
      <c r="H36" s="190">
        <f t="shared" si="1"/>
        <v>1406775</v>
      </c>
      <c r="I36" s="190">
        <f t="shared" si="1"/>
        <v>0</v>
      </c>
      <c r="J36" s="190">
        <f t="shared" si="1"/>
        <v>12664204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12664204</v>
      </c>
      <c r="X36" s="190">
        <f t="shared" si="1"/>
        <v>35589441</v>
      </c>
      <c r="Y36" s="190">
        <f t="shared" si="1"/>
        <v>-22925237</v>
      </c>
      <c r="Z36" s="191">
        <f>+IF(X36&lt;&gt;0,+(Y36/X36)*100,0)</f>
        <v>-64.41583895627919</v>
      </c>
      <c r="AA36" s="188">
        <f>SUM(AA25:AA35)</f>
        <v>142357741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-26716515</v>
      </c>
      <c r="D38" s="199">
        <f>+D22-D36</f>
        <v>0</v>
      </c>
      <c r="E38" s="200">
        <f t="shared" si="2"/>
        <v>-20502753</v>
      </c>
      <c r="F38" s="106">
        <f t="shared" si="2"/>
        <v>-20502753</v>
      </c>
      <c r="G38" s="106">
        <f t="shared" si="2"/>
        <v>43723487</v>
      </c>
      <c r="H38" s="106">
        <f t="shared" si="2"/>
        <v>-15158394</v>
      </c>
      <c r="I38" s="106">
        <f t="shared" si="2"/>
        <v>0</v>
      </c>
      <c r="J38" s="106">
        <f t="shared" si="2"/>
        <v>28565093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28565093</v>
      </c>
      <c r="X38" s="106">
        <f>IF(F22=F36,0,X22-X36)</f>
        <v>-5125692</v>
      </c>
      <c r="Y38" s="106">
        <f t="shared" si="2"/>
        <v>33690785</v>
      </c>
      <c r="Z38" s="201">
        <f>+IF(X38&lt;&gt;0,+(Y38/X38)*100,0)</f>
        <v>-657.2924202234547</v>
      </c>
      <c r="AA38" s="199">
        <f>+AA22-AA36</f>
        <v>-20502753</v>
      </c>
    </row>
    <row r="39" spans="1:27" ht="12.75">
      <c r="A39" s="181" t="s">
        <v>46</v>
      </c>
      <c r="B39" s="185"/>
      <c r="C39" s="155">
        <v>22201208</v>
      </c>
      <c r="D39" s="155">
        <v>0</v>
      </c>
      <c r="E39" s="156">
        <v>18604300</v>
      </c>
      <c r="F39" s="60">
        <v>18604300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4651074</v>
      </c>
      <c r="Y39" s="60">
        <v>-4651074</v>
      </c>
      <c r="Z39" s="140">
        <v>-100</v>
      </c>
      <c r="AA39" s="155">
        <v>18604300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-4515307</v>
      </c>
      <c r="D42" s="206">
        <f>SUM(D38:D41)</f>
        <v>0</v>
      </c>
      <c r="E42" s="207">
        <f t="shared" si="3"/>
        <v>-1898453</v>
      </c>
      <c r="F42" s="88">
        <f t="shared" si="3"/>
        <v>-1898453</v>
      </c>
      <c r="G42" s="88">
        <f t="shared" si="3"/>
        <v>43723487</v>
      </c>
      <c r="H42" s="88">
        <f t="shared" si="3"/>
        <v>-15158394</v>
      </c>
      <c r="I42" s="88">
        <f t="shared" si="3"/>
        <v>0</v>
      </c>
      <c r="J42" s="88">
        <f t="shared" si="3"/>
        <v>28565093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28565093</v>
      </c>
      <c r="X42" s="88">
        <f t="shared" si="3"/>
        <v>-474618</v>
      </c>
      <c r="Y42" s="88">
        <f t="shared" si="3"/>
        <v>29039711</v>
      </c>
      <c r="Z42" s="208">
        <f>+IF(X42&lt;&gt;0,+(Y42/X42)*100,0)</f>
        <v>-6118.543965884142</v>
      </c>
      <c r="AA42" s="206">
        <f>SUM(AA38:AA41)</f>
        <v>-1898453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-4515307</v>
      </c>
      <c r="D44" s="210">
        <f>+D42-D43</f>
        <v>0</v>
      </c>
      <c r="E44" s="211">
        <f t="shared" si="4"/>
        <v>-1898453</v>
      </c>
      <c r="F44" s="77">
        <f t="shared" si="4"/>
        <v>-1898453</v>
      </c>
      <c r="G44" s="77">
        <f t="shared" si="4"/>
        <v>43723487</v>
      </c>
      <c r="H44" s="77">
        <f t="shared" si="4"/>
        <v>-15158394</v>
      </c>
      <c r="I44" s="77">
        <f t="shared" si="4"/>
        <v>0</v>
      </c>
      <c r="J44" s="77">
        <f t="shared" si="4"/>
        <v>28565093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28565093</v>
      </c>
      <c r="X44" s="77">
        <f t="shared" si="4"/>
        <v>-474618</v>
      </c>
      <c r="Y44" s="77">
        <f t="shared" si="4"/>
        <v>29039711</v>
      </c>
      <c r="Z44" s="212">
        <f>+IF(X44&lt;&gt;0,+(Y44/X44)*100,0)</f>
        <v>-6118.543965884142</v>
      </c>
      <c r="AA44" s="210">
        <f>+AA42-AA43</f>
        <v>-1898453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-4515307</v>
      </c>
      <c r="D46" s="206">
        <f>SUM(D44:D45)</f>
        <v>0</v>
      </c>
      <c r="E46" s="207">
        <f t="shared" si="5"/>
        <v>-1898453</v>
      </c>
      <c r="F46" s="88">
        <f t="shared" si="5"/>
        <v>-1898453</v>
      </c>
      <c r="G46" s="88">
        <f t="shared" si="5"/>
        <v>43723487</v>
      </c>
      <c r="H46" s="88">
        <f t="shared" si="5"/>
        <v>-15158394</v>
      </c>
      <c r="I46" s="88">
        <f t="shared" si="5"/>
        <v>0</v>
      </c>
      <c r="J46" s="88">
        <f t="shared" si="5"/>
        <v>28565093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28565093</v>
      </c>
      <c r="X46" s="88">
        <f t="shared" si="5"/>
        <v>-474618</v>
      </c>
      <c r="Y46" s="88">
        <f t="shared" si="5"/>
        <v>29039711</v>
      </c>
      <c r="Z46" s="208">
        <f>+IF(X46&lt;&gt;0,+(Y46/X46)*100,0)</f>
        <v>-6118.543965884142</v>
      </c>
      <c r="AA46" s="206">
        <f>SUM(AA44:AA45)</f>
        <v>-1898453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-4515307</v>
      </c>
      <c r="D48" s="217">
        <f>SUM(D46:D47)</f>
        <v>0</v>
      </c>
      <c r="E48" s="218">
        <f t="shared" si="6"/>
        <v>-1898453</v>
      </c>
      <c r="F48" s="219">
        <f t="shared" si="6"/>
        <v>-1898453</v>
      </c>
      <c r="G48" s="219">
        <f t="shared" si="6"/>
        <v>43723487</v>
      </c>
      <c r="H48" s="220">
        <f t="shared" si="6"/>
        <v>-15158394</v>
      </c>
      <c r="I48" s="220">
        <f t="shared" si="6"/>
        <v>0</v>
      </c>
      <c r="J48" s="220">
        <f t="shared" si="6"/>
        <v>28565093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28565093</v>
      </c>
      <c r="X48" s="220">
        <f t="shared" si="6"/>
        <v>-474618</v>
      </c>
      <c r="Y48" s="220">
        <f t="shared" si="6"/>
        <v>29039711</v>
      </c>
      <c r="Z48" s="221">
        <f>+IF(X48&lt;&gt;0,+(Y48/X48)*100,0)</f>
        <v>-6118.543965884142</v>
      </c>
      <c r="AA48" s="222">
        <f>SUM(AA46:AA47)</f>
        <v>-1898453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1088651</v>
      </c>
      <c r="D5" s="153">
        <f>SUM(D6:D8)</f>
        <v>0</v>
      </c>
      <c r="E5" s="154">
        <f t="shared" si="0"/>
        <v>50000</v>
      </c>
      <c r="F5" s="100">
        <f t="shared" si="0"/>
        <v>50000</v>
      </c>
      <c r="G5" s="100">
        <f t="shared" si="0"/>
        <v>4167</v>
      </c>
      <c r="H5" s="100">
        <f t="shared" si="0"/>
        <v>25500</v>
      </c>
      <c r="I5" s="100">
        <f t="shared" si="0"/>
        <v>333451</v>
      </c>
      <c r="J5" s="100">
        <f t="shared" si="0"/>
        <v>363118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363118</v>
      </c>
      <c r="X5" s="100">
        <f t="shared" si="0"/>
        <v>12501</v>
      </c>
      <c r="Y5" s="100">
        <f t="shared" si="0"/>
        <v>350617</v>
      </c>
      <c r="Z5" s="137">
        <f>+IF(X5&lt;&gt;0,+(Y5/X5)*100,0)</f>
        <v>2804.7116230701545</v>
      </c>
      <c r="AA5" s="153">
        <f>SUM(AA6:AA8)</f>
        <v>50000</v>
      </c>
    </row>
    <row r="6" spans="1:27" ht="12.75">
      <c r="A6" s="138" t="s">
        <v>75</v>
      </c>
      <c r="B6" s="136"/>
      <c r="C6" s="155">
        <v>50338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1038313</v>
      </c>
      <c r="D8" s="155"/>
      <c r="E8" s="156">
        <v>50000</v>
      </c>
      <c r="F8" s="60">
        <v>50000</v>
      </c>
      <c r="G8" s="60">
        <v>4167</v>
      </c>
      <c r="H8" s="60">
        <v>25500</v>
      </c>
      <c r="I8" s="60">
        <v>333451</v>
      </c>
      <c r="J8" s="60">
        <v>363118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363118</v>
      </c>
      <c r="X8" s="60">
        <v>12501</v>
      </c>
      <c r="Y8" s="60">
        <v>350617</v>
      </c>
      <c r="Z8" s="140">
        <v>2804.71</v>
      </c>
      <c r="AA8" s="62">
        <v>50000</v>
      </c>
    </row>
    <row r="9" spans="1:27" ht="12.75">
      <c r="A9" s="135" t="s">
        <v>78</v>
      </c>
      <c r="B9" s="136"/>
      <c r="C9" s="153">
        <f aca="true" t="shared" si="1" ref="C9:Y9">SUM(C10:C14)</f>
        <v>6296975</v>
      </c>
      <c r="D9" s="153">
        <f>SUM(D10:D14)</f>
        <v>0</v>
      </c>
      <c r="E9" s="154">
        <f t="shared" si="1"/>
        <v>240000</v>
      </c>
      <c r="F9" s="100">
        <f t="shared" si="1"/>
        <v>240000</v>
      </c>
      <c r="G9" s="100">
        <f t="shared" si="1"/>
        <v>20000</v>
      </c>
      <c r="H9" s="100">
        <f t="shared" si="1"/>
        <v>137880</v>
      </c>
      <c r="I9" s="100">
        <f t="shared" si="1"/>
        <v>196010</v>
      </c>
      <c r="J9" s="100">
        <f t="shared" si="1"/>
        <v>353890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353890</v>
      </c>
      <c r="X9" s="100">
        <f t="shared" si="1"/>
        <v>60000</v>
      </c>
      <c r="Y9" s="100">
        <f t="shared" si="1"/>
        <v>293890</v>
      </c>
      <c r="Z9" s="137">
        <f>+IF(X9&lt;&gt;0,+(Y9/X9)*100,0)</f>
        <v>489.81666666666666</v>
      </c>
      <c r="AA9" s="102">
        <f>SUM(AA10:AA14)</f>
        <v>240000</v>
      </c>
    </row>
    <row r="10" spans="1:27" ht="12.75">
      <c r="A10" s="138" t="s">
        <v>79</v>
      </c>
      <c r="B10" s="136"/>
      <c r="C10" s="155">
        <v>5911097</v>
      </c>
      <c r="D10" s="155"/>
      <c r="E10" s="156">
        <v>120000</v>
      </c>
      <c r="F10" s="60">
        <v>120000</v>
      </c>
      <c r="G10" s="60"/>
      <c r="H10" s="60">
        <v>137880</v>
      </c>
      <c r="I10" s="60">
        <v>53122</v>
      </c>
      <c r="J10" s="60">
        <v>191002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191002</v>
      </c>
      <c r="X10" s="60">
        <v>30000</v>
      </c>
      <c r="Y10" s="60">
        <v>161002</v>
      </c>
      <c r="Z10" s="140">
        <v>536.67</v>
      </c>
      <c r="AA10" s="62">
        <v>120000</v>
      </c>
    </row>
    <row r="11" spans="1:27" ht="12.75">
      <c r="A11" s="138" t="s">
        <v>80</v>
      </c>
      <c r="B11" s="136"/>
      <c r="C11" s="155">
        <v>385878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120000</v>
      </c>
      <c r="F12" s="60">
        <v>120000</v>
      </c>
      <c r="G12" s="60">
        <v>20000</v>
      </c>
      <c r="H12" s="60"/>
      <c r="I12" s="60">
        <v>142888</v>
      </c>
      <c r="J12" s="60">
        <v>162888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162888</v>
      </c>
      <c r="X12" s="60">
        <v>30000</v>
      </c>
      <c r="Y12" s="60">
        <v>132888</v>
      </c>
      <c r="Z12" s="140">
        <v>442.96</v>
      </c>
      <c r="AA12" s="62">
        <v>120000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262300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262300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9893439</v>
      </c>
      <c r="D19" s="153">
        <f>SUM(D20:D23)</f>
        <v>0</v>
      </c>
      <c r="E19" s="154">
        <f t="shared" si="3"/>
        <v>18907211</v>
      </c>
      <c r="F19" s="100">
        <f t="shared" si="3"/>
        <v>18907211</v>
      </c>
      <c r="G19" s="100">
        <f t="shared" si="3"/>
        <v>1575538</v>
      </c>
      <c r="H19" s="100">
        <f t="shared" si="3"/>
        <v>37968</v>
      </c>
      <c r="I19" s="100">
        <f t="shared" si="3"/>
        <v>199881</v>
      </c>
      <c r="J19" s="100">
        <f t="shared" si="3"/>
        <v>1813387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1813387</v>
      </c>
      <c r="X19" s="100">
        <f t="shared" si="3"/>
        <v>4726803</v>
      </c>
      <c r="Y19" s="100">
        <f t="shared" si="3"/>
        <v>-2913416</v>
      </c>
      <c r="Z19" s="137">
        <f>+IF(X19&lt;&gt;0,+(Y19/X19)*100,0)</f>
        <v>-61.63607833878416</v>
      </c>
      <c r="AA19" s="102">
        <f>SUM(AA20:AA23)</f>
        <v>18907211</v>
      </c>
    </row>
    <row r="20" spans="1:27" ht="12.75">
      <c r="A20" s="138" t="s">
        <v>89</v>
      </c>
      <c r="B20" s="136"/>
      <c r="C20" s="155">
        <v>1890960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5310146</v>
      </c>
      <c r="D21" s="155"/>
      <c r="E21" s="156">
        <v>13959300</v>
      </c>
      <c r="F21" s="60">
        <v>13959300</v>
      </c>
      <c r="G21" s="60">
        <v>1163228</v>
      </c>
      <c r="H21" s="60"/>
      <c r="I21" s="60"/>
      <c r="J21" s="60">
        <v>1163228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1163228</v>
      </c>
      <c r="X21" s="60">
        <v>3489825</v>
      </c>
      <c r="Y21" s="60">
        <v>-2326597</v>
      </c>
      <c r="Z21" s="140">
        <v>-66.67</v>
      </c>
      <c r="AA21" s="62">
        <v>13959300</v>
      </c>
    </row>
    <row r="22" spans="1:27" ht="12.75">
      <c r="A22" s="138" t="s">
        <v>91</v>
      </c>
      <c r="B22" s="136"/>
      <c r="C22" s="157">
        <v>2692333</v>
      </c>
      <c r="D22" s="157"/>
      <c r="E22" s="158">
        <v>4645000</v>
      </c>
      <c r="F22" s="159">
        <v>4645000</v>
      </c>
      <c r="G22" s="159">
        <v>387068</v>
      </c>
      <c r="H22" s="159">
        <v>37968</v>
      </c>
      <c r="I22" s="159">
        <v>199881</v>
      </c>
      <c r="J22" s="159">
        <v>624917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624917</v>
      </c>
      <c r="X22" s="159">
        <v>1161249</v>
      </c>
      <c r="Y22" s="159">
        <v>-536332</v>
      </c>
      <c r="Z22" s="141">
        <v>-46.19</v>
      </c>
      <c r="AA22" s="225">
        <v>4645000</v>
      </c>
    </row>
    <row r="23" spans="1:27" ht="12.75">
      <c r="A23" s="138" t="s">
        <v>92</v>
      </c>
      <c r="B23" s="136"/>
      <c r="C23" s="155"/>
      <c r="D23" s="155"/>
      <c r="E23" s="156">
        <v>302911</v>
      </c>
      <c r="F23" s="60">
        <v>302911</v>
      </c>
      <c r="G23" s="60">
        <v>25242</v>
      </c>
      <c r="H23" s="60"/>
      <c r="I23" s="60"/>
      <c r="J23" s="60">
        <v>25242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25242</v>
      </c>
      <c r="X23" s="60">
        <v>75729</v>
      </c>
      <c r="Y23" s="60">
        <v>-50487</v>
      </c>
      <c r="Z23" s="140">
        <v>-66.67</v>
      </c>
      <c r="AA23" s="62">
        <v>302911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17541365</v>
      </c>
      <c r="D25" s="217">
        <f>+D5+D9+D15+D19+D24</f>
        <v>0</v>
      </c>
      <c r="E25" s="230">
        <f t="shared" si="4"/>
        <v>19197211</v>
      </c>
      <c r="F25" s="219">
        <f t="shared" si="4"/>
        <v>19197211</v>
      </c>
      <c r="G25" s="219">
        <f t="shared" si="4"/>
        <v>1599705</v>
      </c>
      <c r="H25" s="219">
        <f t="shared" si="4"/>
        <v>201348</v>
      </c>
      <c r="I25" s="219">
        <f t="shared" si="4"/>
        <v>729342</v>
      </c>
      <c r="J25" s="219">
        <f t="shared" si="4"/>
        <v>2530395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2530395</v>
      </c>
      <c r="X25" s="219">
        <f t="shared" si="4"/>
        <v>4799304</v>
      </c>
      <c r="Y25" s="219">
        <f t="shared" si="4"/>
        <v>-2268909</v>
      </c>
      <c r="Z25" s="231">
        <f>+IF(X25&lt;&gt;0,+(Y25/X25)*100,0)</f>
        <v>-47.27579248991104</v>
      </c>
      <c r="AA25" s="232">
        <f>+AA5+AA9+AA15+AA19+AA24</f>
        <v>19197211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16925695</v>
      </c>
      <c r="D28" s="155"/>
      <c r="E28" s="156">
        <v>18907211</v>
      </c>
      <c r="F28" s="60">
        <v>18907211</v>
      </c>
      <c r="G28" s="60">
        <v>1550296</v>
      </c>
      <c r="H28" s="60">
        <v>175848</v>
      </c>
      <c r="I28" s="60">
        <v>729342</v>
      </c>
      <c r="J28" s="60">
        <v>2455486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2455486</v>
      </c>
      <c r="X28" s="60">
        <v>4726803</v>
      </c>
      <c r="Y28" s="60">
        <v>-2271317</v>
      </c>
      <c r="Z28" s="140">
        <v>-48.05</v>
      </c>
      <c r="AA28" s="155">
        <v>18907211</v>
      </c>
    </row>
    <row r="29" spans="1:27" ht="12.75">
      <c r="A29" s="234" t="s">
        <v>134</v>
      </c>
      <c r="B29" s="136"/>
      <c r="C29" s="155">
        <v>385878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17311573</v>
      </c>
      <c r="D32" s="210">
        <f>SUM(D28:D31)</f>
        <v>0</v>
      </c>
      <c r="E32" s="211">
        <f t="shared" si="5"/>
        <v>18907211</v>
      </c>
      <c r="F32" s="77">
        <f t="shared" si="5"/>
        <v>18907211</v>
      </c>
      <c r="G32" s="77">
        <f t="shared" si="5"/>
        <v>1550296</v>
      </c>
      <c r="H32" s="77">
        <f t="shared" si="5"/>
        <v>175848</v>
      </c>
      <c r="I32" s="77">
        <f t="shared" si="5"/>
        <v>729342</v>
      </c>
      <c r="J32" s="77">
        <f t="shared" si="5"/>
        <v>2455486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2455486</v>
      </c>
      <c r="X32" s="77">
        <f t="shared" si="5"/>
        <v>4726803</v>
      </c>
      <c r="Y32" s="77">
        <f t="shared" si="5"/>
        <v>-2271317</v>
      </c>
      <c r="Z32" s="212">
        <f>+IF(X32&lt;&gt;0,+(Y32/X32)*100,0)</f>
        <v>-48.05186507667021</v>
      </c>
      <c r="AA32" s="79">
        <f>SUM(AA28:AA31)</f>
        <v>18907211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229792</v>
      </c>
      <c r="D35" s="155"/>
      <c r="E35" s="156">
        <v>290000</v>
      </c>
      <c r="F35" s="60">
        <v>290000</v>
      </c>
      <c r="G35" s="60">
        <v>49409</v>
      </c>
      <c r="H35" s="60">
        <v>25500</v>
      </c>
      <c r="I35" s="60"/>
      <c r="J35" s="60">
        <v>74909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74909</v>
      </c>
      <c r="X35" s="60">
        <v>72501</v>
      </c>
      <c r="Y35" s="60">
        <v>2408</v>
      </c>
      <c r="Z35" s="140">
        <v>3.32</v>
      </c>
      <c r="AA35" s="62">
        <v>290000</v>
      </c>
    </row>
    <row r="36" spans="1:27" ht="12.75">
      <c r="A36" s="238" t="s">
        <v>139</v>
      </c>
      <c r="B36" s="149"/>
      <c r="C36" s="222">
        <f aca="true" t="shared" si="6" ref="C36:Y36">SUM(C32:C35)</f>
        <v>17541365</v>
      </c>
      <c r="D36" s="222">
        <f>SUM(D32:D35)</f>
        <v>0</v>
      </c>
      <c r="E36" s="218">
        <f t="shared" si="6"/>
        <v>19197211</v>
      </c>
      <c r="F36" s="220">
        <f t="shared" si="6"/>
        <v>19197211</v>
      </c>
      <c r="G36" s="220">
        <f t="shared" si="6"/>
        <v>1599705</v>
      </c>
      <c r="H36" s="220">
        <f t="shared" si="6"/>
        <v>201348</v>
      </c>
      <c r="I36" s="220">
        <f t="shared" si="6"/>
        <v>729342</v>
      </c>
      <c r="J36" s="220">
        <f t="shared" si="6"/>
        <v>2530395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2530395</v>
      </c>
      <c r="X36" s="220">
        <f t="shared" si="6"/>
        <v>4799304</v>
      </c>
      <c r="Y36" s="220">
        <f t="shared" si="6"/>
        <v>-2268909</v>
      </c>
      <c r="Z36" s="221">
        <f>+IF(X36&lt;&gt;0,+(Y36/X36)*100,0)</f>
        <v>-47.27579248991104</v>
      </c>
      <c r="AA36" s="239">
        <f>SUM(AA32:AA35)</f>
        <v>19197211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997525</v>
      </c>
      <c r="D6" s="155"/>
      <c r="E6" s="59">
        <v>176808</v>
      </c>
      <c r="F6" s="60">
        <v>176808</v>
      </c>
      <c r="G6" s="60">
        <v>2484564</v>
      </c>
      <c r="H6" s="60">
        <v>2033597</v>
      </c>
      <c r="I6" s="60">
        <v>1372134</v>
      </c>
      <c r="J6" s="60">
        <v>1372134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1372134</v>
      </c>
      <c r="X6" s="60">
        <v>44202</v>
      </c>
      <c r="Y6" s="60">
        <v>1327932</v>
      </c>
      <c r="Z6" s="140">
        <v>3004.24</v>
      </c>
      <c r="AA6" s="62">
        <v>176808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-2365016</v>
      </c>
      <c r="H7" s="60">
        <v>-881</v>
      </c>
      <c r="I7" s="60">
        <v>2320502</v>
      </c>
      <c r="J7" s="60">
        <v>2320502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2320502</v>
      </c>
      <c r="X7" s="60"/>
      <c r="Y7" s="60">
        <v>2320502</v>
      </c>
      <c r="Z7" s="140"/>
      <c r="AA7" s="62"/>
    </row>
    <row r="8" spans="1:27" ht="12.75">
      <c r="A8" s="249" t="s">
        <v>145</v>
      </c>
      <c r="B8" s="182"/>
      <c r="C8" s="155">
        <v>11040676</v>
      </c>
      <c r="D8" s="155"/>
      <c r="E8" s="59">
        <v>9169273</v>
      </c>
      <c r="F8" s="60">
        <v>9169273</v>
      </c>
      <c r="G8" s="60">
        <v>-29974333</v>
      </c>
      <c r="H8" s="60">
        <v>12226445</v>
      </c>
      <c r="I8" s="60">
        <v>704180</v>
      </c>
      <c r="J8" s="60">
        <v>704180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704180</v>
      </c>
      <c r="X8" s="60">
        <v>2292318</v>
      </c>
      <c r="Y8" s="60">
        <v>-1588138</v>
      </c>
      <c r="Z8" s="140">
        <v>-69.28</v>
      </c>
      <c r="AA8" s="62">
        <v>9169273</v>
      </c>
    </row>
    <row r="9" spans="1:27" ht="12.75">
      <c r="A9" s="249" t="s">
        <v>146</v>
      </c>
      <c r="B9" s="182"/>
      <c r="C9" s="155">
        <v>15329616</v>
      </c>
      <c r="D9" s="155"/>
      <c r="E9" s="59">
        <v>12911226</v>
      </c>
      <c r="F9" s="60">
        <v>12911226</v>
      </c>
      <c r="G9" s="60">
        <v>-43937</v>
      </c>
      <c r="H9" s="60">
        <v>-74803</v>
      </c>
      <c r="I9" s="60">
        <v>-254911</v>
      </c>
      <c r="J9" s="60">
        <v>-254911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-254911</v>
      </c>
      <c r="X9" s="60">
        <v>3227807</v>
      </c>
      <c r="Y9" s="60">
        <v>-3482718</v>
      </c>
      <c r="Z9" s="140">
        <v>-107.9</v>
      </c>
      <c r="AA9" s="62">
        <v>12911226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392424</v>
      </c>
      <c r="D11" s="155"/>
      <c r="E11" s="59">
        <v>339858</v>
      </c>
      <c r="F11" s="60">
        <v>339858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84965</v>
      </c>
      <c r="Y11" s="60">
        <v>-84965</v>
      </c>
      <c r="Z11" s="140">
        <v>-100</v>
      </c>
      <c r="AA11" s="62">
        <v>339858</v>
      </c>
    </row>
    <row r="12" spans="1:27" ht="12.75">
      <c r="A12" s="250" t="s">
        <v>56</v>
      </c>
      <c r="B12" s="251"/>
      <c r="C12" s="168">
        <f aca="true" t="shared" si="0" ref="C12:Y12">SUM(C6:C11)</f>
        <v>27760241</v>
      </c>
      <c r="D12" s="168">
        <f>SUM(D6:D11)</f>
        <v>0</v>
      </c>
      <c r="E12" s="72">
        <f t="shared" si="0"/>
        <v>22597165</v>
      </c>
      <c r="F12" s="73">
        <f t="shared" si="0"/>
        <v>22597165</v>
      </c>
      <c r="G12" s="73">
        <f t="shared" si="0"/>
        <v>-29898722</v>
      </c>
      <c r="H12" s="73">
        <f t="shared" si="0"/>
        <v>14184358</v>
      </c>
      <c r="I12" s="73">
        <f t="shared" si="0"/>
        <v>4141905</v>
      </c>
      <c r="J12" s="73">
        <f t="shared" si="0"/>
        <v>4141905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4141905</v>
      </c>
      <c r="X12" s="73">
        <f t="shared" si="0"/>
        <v>5649292</v>
      </c>
      <c r="Y12" s="73">
        <f t="shared" si="0"/>
        <v>-1507387</v>
      </c>
      <c r="Z12" s="170">
        <f>+IF(X12&lt;&gt;0,+(Y12/X12)*100,0)</f>
        <v>-26.682759538717416</v>
      </c>
      <c r="AA12" s="74">
        <f>SUM(AA6:AA11)</f>
        <v>22597165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25350809</v>
      </c>
      <c r="D17" s="155"/>
      <c r="E17" s="59">
        <v>26831921</v>
      </c>
      <c r="F17" s="60">
        <v>26831921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6707980</v>
      </c>
      <c r="Y17" s="60">
        <v>-6707980</v>
      </c>
      <c r="Z17" s="140">
        <v>-100</v>
      </c>
      <c r="AA17" s="62">
        <v>26831921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298443997</v>
      </c>
      <c r="D19" s="155"/>
      <c r="E19" s="59">
        <v>321518340</v>
      </c>
      <c r="F19" s="60">
        <v>321518340</v>
      </c>
      <c r="G19" s="60"/>
      <c r="H19" s="60">
        <v>-154252</v>
      </c>
      <c r="I19" s="60">
        <v>-639773</v>
      </c>
      <c r="J19" s="60">
        <v>-639773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-639773</v>
      </c>
      <c r="X19" s="60">
        <v>80379585</v>
      </c>
      <c r="Y19" s="60">
        <v>-81019358</v>
      </c>
      <c r="Z19" s="140">
        <v>-100.8</v>
      </c>
      <c r="AA19" s="62">
        <v>321518340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237402</v>
      </c>
      <c r="D22" s="155"/>
      <c r="E22" s="59">
        <v>401300</v>
      </c>
      <c r="F22" s="60">
        <v>401300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100325</v>
      </c>
      <c r="Y22" s="60">
        <v>-100325</v>
      </c>
      <c r="Z22" s="140">
        <v>-100</v>
      </c>
      <c r="AA22" s="62">
        <v>401300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324032208</v>
      </c>
      <c r="D24" s="168">
        <f>SUM(D15:D23)</f>
        <v>0</v>
      </c>
      <c r="E24" s="76">
        <f t="shared" si="1"/>
        <v>348751561</v>
      </c>
      <c r="F24" s="77">
        <f t="shared" si="1"/>
        <v>348751561</v>
      </c>
      <c r="G24" s="77">
        <f t="shared" si="1"/>
        <v>0</v>
      </c>
      <c r="H24" s="77">
        <f t="shared" si="1"/>
        <v>-154252</v>
      </c>
      <c r="I24" s="77">
        <f t="shared" si="1"/>
        <v>-639773</v>
      </c>
      <c r="J24" s="77">
        <f t="shared" si="1"/>
        <v>-639773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-639773</v>
      </c>
      <c r="X24" s="77">
        <f t="shared" si="1"/>
        <v>87187890</v>
      </c>
      <c r="Y24" s="77">
        <f t="shared" si="1"/>
        <v>-87827663</v>
      </c>
      <c r="Z24" s="212">
        <f>+IF(X24&lt;&gt;0,+(Y24/X24)*100,0)</f>
        <v>-100.73378653847456</v>
      </c>
      <c r="AA24" s="79">
        <f>SUM(AA15:AA23)</f>
        <v>348751561</v>
      </c>
    </row>
    <row r="25" spans="1:27" ht="12.75">
      <c r="A25" s="250" t="s">
        <v>159</v>
      </c>
      <c r="B25" s="251"/>
      <c r="C25" s="168">
        <f aca="true" t="shared" si="2" ref="C25:Y25">+C12+C24</f>
        <v>351792449</v>
      </c>
      <c r="D25" s="168">
        <f>+D12+D24</f>
        <v>0</v>
      </c>
      <c r="E25" s="72">
        <f t="shared" si="2"/>
        <v>371348726</v>
      </c>
      <c r="F25" s="73">
        <f t="shared" si="2"/>
        <v>371348726</v>
      </c>
      <c r="G25" s="73">
        <f t="shared" si="2"/>
        <v>-29898722</v>
      </c>
      <c r="H25" s="73">
        <f t="shared" si="2"/>
        <v>14030106</v>
      </c>
      <c r="I25" s="73">
        <f t="shared" si="2"/>
        <v>3502132</v>
      </c>
      <c r="J25" s="73">
        <f t="shared" si="2"/>
        <v>3502132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3502132</v>
      </c>
      <c r="X25" s="73">
        <f t="shared" si="2"/>
        <v>92837182</v>
      </c>
      <c r="Y25" s="73">
        <f t="shared" si="2"/>
        <v>-89335050</v>
      </c>
      <c r="Z25" s="170">
        <f>+IF(X25&lt;&gt;0,+(Y25/X25)*100,0)</f>
        <v>-96.2276623174538</v>
      </c>
      <c r="AA25" s="74">
        <f>+AA12+AA24</f>
        <v>371348726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6000000</v>
      </c>
      <c r="F29" s="60">
        <v>6000000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1500000</v>
      </c>
      <c r="Y29" s="60">
        <v>-1500000</v>
      </c>
      <c r="Z29" s="140">
        <v>-100</v>
      </c>
      <c r="AA29" s="62">
        <v>6000000</v>
      </c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104700</v>
      </c>
      <c r="D31" s="155"/>
      <c r="E31" s="59">
        <v>105000</v>
      </c>
      <c r="F31" s="60">
        <v>105000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26250</v>
      </c>
      <c r="Y31" s="60">
        <v>-26250</v>
      </c>
      <c r="Z31" s="140">
        <v>-100</v>
      </c>
      <c r="AA31" s="62">
        <v>105000</v>
      </c>
    </row>
    <row r="32" spans="1:27" ht="12.75">
      <c r="A32" s="249" t="s">
        <v>164</v>
      </c>
      <c r="B32" s="182"/>
      <c r="C32" s="155">
        <v>40532867</v>
      </c>
      <c r="D32" s="155"/>
      <c r="E32" s="59">
        <v>37548257</v>
      </c>
      <c r="F32" s="60">
        <v>37548257</v>
      </c>
      <c r="G32" s="60">
        <v>13824761</v>
      </c>
      <c r="H32" s="60">
        <v>-1128290</v>
      </c>
      <c r="I32" s="60">
        <v>3045101</v>
      </c>
      <c r="J32" s="60">
        <v>3045101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3045101</v>
      </c>
      <c r="X32" s="60">
        <v>9387064</v>
      </c>
      <c r="Y32" s="60">
        <v>-6341963</v>
      </c>
      <c r="Z32" s="140">
        <v>-67.56</v>
      </c>
      <c r="AA32" s="62">
        <v>37548257</v>
      </c>
    </row>
    <row r="33" spans="1:27" ht="12.75">
      <c r="A33" s="249" t="s">
        <v>165</v>
      </c>
      <c r="B33" s="182"/>
      <c r="C33" s="155">
        <v>2142259</v>
      </c>
      <c r="D33" s="155"/>
      <c r="E33" s="59">
        <v>1403768</v>
      </c>
      <c r="F33" s="60">
        <v>1403768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350942</v>
      </c>
      <c r="Y33" s="60">
        <v>-350942</v>
      </c>
      <c r="Z33" s="140">
        <v>-100</v>
      </c>
      <c r="AA33" s="62">
        <v>1403768</v>
      </c>
    </row>
    <row r="34" spans="1:27" ht="12.75">
      <c r="A34" s="250" t="s">
        <v>58</v>
      </c>
      <c r="B34" s="251"/>
      <c r="C34" s="168">
        <f aca="true" t="shared" si="3" ref="C34:Y34">SUM(C29:C33)</f>
        <v>42779826</v>
      </c>
      <c r="D34" s="168">
        <f>SUM(D29:D33)</f>
        <v>0</v>
      </c>
      <c r="E34" s="72">
        <f t="shared" si="3"/>
        <v>45057025</v>
      </c>
      <c r="F34" s="73">
        <f t="shared" si="3"/>
        <v>45057025</v>
      </c>
      <c r="G34" s="73">
        <f t="shared" si="3"/>
        <v>13824761</v>
      </c>
      <c r="H34" s="73">
        <f t="shared" si="3"/>
        <v>-1128290</v>
      </c>
      <c r="I34" s="73">
        <f t="shared" si="3"/>
        <v>3045101</v>
      </c>
      <c r="J34" s="73">
        <f t="shared" si="3"/>
        <v>3045101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3045101</v>
      </c>
      <c r="X34" s="73">
        <f t="shared" si="3"/>
        <v>11264256</v>
      </c>
      <c r="Y34" s="73">
        <f t="shared" si="3"/>
        <v>-8219155</v>
      </c>
      <c r="Z34" s="170">
        <f>+IF(X34&lt;&gt;0,+(Y34/X34)*100,0)</f>
        <v>-72.9666921632463</v>
      </c>
      <c r="AA34" s="74">
        <f>SUM(AA29:AA33)</f>
        <v>45057025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3896825</v>
      </c>
      <c r="D38" s="155"/>
      <c r="E38" s="59">
        <v>4291433</v>
      </c>
      <c r="F38" s="60">
        <v>4291433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1072858</v>
      </c>
      <c r="Y38" s="60">
        <v>-1072858</v>
      </c>
      <c r="Z38" s="140">
        <v>-100</v>
      </c>
      <c r="AA38" s="62">
        <v>4291433</v>
      </c>
    </row>
    <row r="39" spans="1:27" ht="12.75">
      <c r="A39" s="250" t="s">
        <v>59</v>
      </c>
      <c r="B39" s="253"/>
      <c r="C39" s="168">
        <f aca="true" t="shared" si="4" ref="C39:Y39">SUM(C37:C38)</f>
        <v>3896825</v>
      </c>
      <c r="D39" s="168">
        <f>SUM(D37:D38)</f>
        <v>0</v>
      </c>
      <c r="E39" s="76">
        <f t="shared" si="4"/>
        <v>4291433</v>
      </c>
      <c r="F39" s="77">
        <f t="shared" si="4"/>
        <v>4291433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1072858</v>
      </c>
      <c r="Y39" s="77">
        <f t="shared" si="4"/>
        <v>-1072858</v>
      </c>
      <c r="Z39" s="212">
        <f>+IF(X39&lt;&gt;0,+(Y39/X39)*100,0)</f>
        <v>-100</v>
      </c>
      <c r="AA39" s="79">
        <f>SUM(AA37:AA38)</f>
        <v>4291433</v>
      </c>
    </row>
    <row r="40" spans="1:27" ht="12.75">
      <c r="A40" s="250" t="s">
        <v>167</v>
      </c>
      <c r="B40" s="251"/>
      <c r="C40" s="168">
        <f aca="true" t="shared" si="5" ref="C40:Y40">+C34+C39</f>
        <v>46676651</v>
      </c>
      <c r="D40" s="168">
        <f>+D34+D39</f>
        <v>0</v>
      </c>
      <c r="E40" s="72">
        <f t="shared" si="5"/>
        <v>49348458</v>
      </c>
      <c r="F40" s="73">
        <f t="shared" si="5"/>
        <v>49348458</v>
      </c>
      <c r="G40" s="73">
        <f t="shared" si="5"/>
        <v>13824761</v>
      </c>
      <c r="H40" s="73">
        <f t="shared" si="5"/>
        <v>-1128290</v>
      </c>
      <c r="I40" s="73">
        <f t="shared" si="5"/>
        <v>3045101</v>
      </c>
      <c r="J40" s="73">
        <f t="shared" si="5"/>
        <v>3045101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3045101</v>
      </c>
      <c r="X40" s="73">
        <f t="shared" si="5"/>
        <v>12337114</v>
      </c>
      <c r="Y40" s="73">
        <f t="shared" si="5"/>
        <v>-9292013</v>
      </c>
      <c r="Z40" s="170">
        <f>+IF(X40&lt;&gt;0,+(Y40/X40)*100,0)</f>
        <v>-75.31755806098573</v>
      </c>
      <c r="AA40" s="74">
        <f>+AA34+AA39</f>
        <v>49348458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305115798</v>
      </c>
      <c r="D42" s="257">
        <f>+D25-D40</f>
        <v>0</v>
      </c>
      <c r="E42" s="258">
        <f t="shared" si="6"/>
        <v>322000268</v>
      </c>
      <c r="F42" s="259">
        <f t="shared" si="6"/>
        <v>322000268</v>
      </c>
      <c r="G42" s="259">
        <f t="shared" si="6"/>
        <v>-43723483</v>
      </c>
      <c r="H42" s="259">
        <f t="shared" si="6"/>
        <v>15158396</v>
      </c>
      <c r="I42" s="259">
        <f t="shared" si="6"/>
        <v>457031</v>
      </c>
      <c r="J42" s="259">
        <f t="shared" si="6"/>
        <v>457031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457031</v>
      </c>
      <c r="X42" s="259">
        <f t="shared" si="6"/>
        <v>80500068</v>
      </c>
      <c r="Y42" s="259">
        <f t="shared" si="6"/>
        <v>-80043037</v>
      </c>
      <c r="Z42" s="260">
        <f>+IF(X42&lt;&gt;0,+(Y42/X42)*100,0)</f>
        <v>-99.43226010691072</v>
      </c>
      <c r="AA42" s="261">
        <f>+AA25-AA40</f>
        <v>322000268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305115798</v>
      </c>
      <c r="D45" s="155"/>
      <c r="E45" s="59">
        <v>322000268</v>
      </c>
      <c r="F45" s="60">
        <v>322000268</v>
      </c>
      <c r="G45" s="60">
        <v>-43723483</v>
      </c>
      <c r="H45" s="60">
        <v>15158395</v>
      </c>
      <c r="I45" s="60">
        <v>457031</v>
      </c>
      <c r="J45" s="60">
        <v>457031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457031</v>
      </c>
      <c r="X45" s="60">
        <v>80500067</v>
      </c>
      <c r="Y45" s="60">
        <v>-80043036</v>
      </c>
      <c r="Z45" s="139">
        <v>-99.43</v>
      </c>
      <c r="AA45" s="62">
        <v>322000268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305115798</v>
      </c>
      <c r="D48" s="217">
        <f>SUM(D45:D47)</f>
        <v>0</v>
      </c>
      <c r="E48" s="264">
        <f t="shared" si="7"/>
        <v>322000268</v>
      </c>
      <c r="F48" s="219">
        <f t="shared" si="7"/>
        <v>322000268</v>
      </c>
      <c r="G48" s="219">
        <f t="shared" si="7"/>
        <v>-43723483</v>
      </c>
      <c r="H48" s="219">
        <f t="shared" si="7"/>
        <v>15158395</v>
      </c>
      <c r="I48" s="219">
        <f t="shared" si="7"/>
        <v>457031</v>
      </c>
      <c r="J48" s="219">
        <f t="shared" si="7"/>
        <v>457031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457031</v>
      </c>
      <c r="X48" s="219">
        <f t="shared" si="7"/>
        <v>80500067</v>
      </c>
      <c r="Y48" s="219">
        <f t="shared" si="7"/>
        <v>-80043036</v>
      </c>
      <c r="Z48" s="265">
        <f>+IF(X48&lt;&gt;0,+(Y48/X48)*100,0)</f>
        <v>-99.43226009985806</v>
      </c>
      <c r="AA48" s="232">
        <f>SUM(AA45:AA47)</f>
        <v>322000268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16036635</v>
      </c>
      <c r="D6" s="155"/>
      <c r="E6" s="59">
        <v>11680416</v>
      </c>
      <c r="F6" s="60">
        <v>11680416</v>
      </c>
      <c r="G6" s="60">
        <v>472114</v>
      </c>
      <c r="H6" s="60">
        <v>312688</v>
      </c>
      <c r="I6" s="60">
        <v>1027124</v>
      </c>
      <c r="J6" s="60">
        <v>1811926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1811926</v>
      </c>
      <c r="X6" s="60">
        <v>2920104</v>
      </c>
      <c r="Y6" s="60">
        <v>-1108178</v>
      </c>
      <c r="Z6" s="140">
        <v>-37.95</v>
      </c>
      <c r="AA6" s="62">
        <v>11680416</v>
      </c>
    </row>
    <row r="7" spans="1:27" ht="12.75">
      <c r="A7" s="249" t="s">
        <v>32</v>
      </c>
      <c r="B7" s="182"/>
      <c r="C7" s="155">
        <v>25768486</v>
      </c>
      <c r="D7" s="155"/>
      <c r="E7" s="59">
        <v>3786228</v>
      </c>
      <c r="F7" s="60">
        <v>3786228</v>
      </c>
      <c r="G7" s="60">
        <v>428022</v>
      </c>
      <c r="H7" s="60">
        <v>297206</v>
      </c>
      <c r="I7" s="60">
        <v>628224</v>
      </c>
      <c r="J7" s="60">
        <v>1353452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1353452</v>
      </c>
      <c r="X7" s="60">
        <v>946557</v>
      </c>
      <c r="Y7" s="60">
        <v>406895</v>
      </c>
      <c r="Z7" s="140">
        <v>42.99</v>
      </c>
      <c r="AA7" s="62">
        <v>3786228</v>
      </c>
    </row>
    <row r="8" spans="1:27" ht="12.75">
      <c r="A8" s="249" t="s">
        <v>178</v>
      </c>
      <c r="B8" s="182"/>
      <c r="C8" s="155">
        <v>7383478</v>
      </c>
      <c r="D8" s="155"/>
      <c r="E8" s="59">
        <v>28731420</v>
      </c>
      <c r="F8" s="60">
        <v>28731420</v>
      </c>
      <c r="G8" s="60">
        <v>662467</v>
      </c>
      <c r="H8" s="60">
        <v>1049853</v>
      </c>
      <c r="I8" s="60">
        <v>816464</v>
      </c>
      <c r="J8" s="60">
        <v>2528784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2528784</v>
      </c>
      <c r="X8" s="60">
        <v>7182855</v>
      </c>
      <c r="Y8" s="60">
        <v>-4654071</v>
      </c>
      <c r="Z8" s="140">
        <v>-64.79</v>
      </c>
      <c r="AA8" s="62">
        <v>28731420</v>
      </c>
    </row>
    <row r="9" spans="1:27" ht="12.75">
      <c r="A9" s="249" t="s">
        <v>179</v>
      </c>
      <c r="B9" s="182"/>
      <c r="C9" s="155">
        <v>45172920</v>
      </c>
      <c r="D9" s="155"/>
      <c r="E9" s="59">
        <v>45214632</v>
      </c>
      <c r="F9" s="60">
        <v>45214632</v>
      </c>
      <c r="G9" s="60">
        <v>16573018</v>
      </c>
      <c r="H9" s="60">
        <v>2075000</v>
      </c>
      <c r="I9" s="60"/>
      <c r="J9" s="60">
        <v>18648018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18648018</v>
      </c>
      <c r="X9" s="60">
        <v>11303658</v>
      </c>
      <c r="Y9" s="60">
        <v>7344360</v>
      </c>
      <c r="Z9" s="140">
        <v>64.97</v>
      </c>
      <c r="AA9" s="62">
        <v>45214632</v>
      </c>
    </row>
    <row r="10" spans="1:27" ht="12.75">
      <c r="A10" s="249" t="s">
        <v>180</v>
      </c>
      <c r="B10" s="182"/>
      <c r="C10" s="155">
        <v>21219810</v>
      </c>
      <c r="D10" s="155"/>
      <c r="E10" s="59">
        <v>18604297</v>
      </c>
      <c r="F10" s="60">
        <v>18604297</v>
      </c>
      <c r="G10" s="60">
        <v>2530817</v>
      </c>
      <c r="H10" s="60">
        <v>127611</v>
      </c>
      <c r="I10" s="60">
        <v>34302</v>
      </c>
      <c r="J10" s="60">
        <v>2692730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2692730</v>
      </c>
      <c r="X10" s="60">
        <v>5427266</v>
      </c>
      <c r="Y10" s="60">
        <v>-2734536</v>
      </c>
      <c r="Z10" s="140">
        <v>-50.39</v>
      </c>
      <c r="AA10" s="62">
        <v>18604297</v>
      </c>
    </row>
    <row r="11" spans="1:27" ht="12.75">
      <c r="A11" s="249" t="s">
        <v>181</v>
      </c>
      <c r="B11" s="182"/>
      <c r="C11" s="155">
        <v>7647389</v>
      </c>
      <c r="D11" s="155"/>
      <c r="E11" s="59">
        <v>3021936</v>
      </c>
      <c r="F11" s="60">
        <v>3021936</v>
      </c>
      <c r="G11" s="60">
        <v>1350</v>
      </c>
      <c r="H11" s="60">
        <v>10000</v>
      </c>
      <c r="I11" s="60">
        <v>6</v>
      </c>
      <c r="J11" s="60">
        <v>11356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11356</v>
      </c>
      <c r="X11" s="60">
        <v>755484</v>
      </c>
      <c r="Y11" s="60">
        <v>-744128</v>
      </c>
      <c r="Z11" s="140">
        <v>-98.5</v>
      </c>
      <c r="AA11" s="62">
        <v>3021936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-92347878</v>
      </c>
      <c r="D14" s="155"/>
      <c r="E14" s="59">
        <v>-79322356</v>
      </c>
      <c r="F14" s="60">
        <v>-79322356</v>
      </c>
      <c r="G14" s="60">
        <v>-22246649</v>
      </c>
      <c r="H14" s="60">
        <v>-5795001</v>
      </c>
      <c r="I14" s="60">
        <v>-5294365</v>
      </c>
      <c r="J14" s="60">
        <v>-33336015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-33336015</v>
      </c>
      <c r="X14" s="60">
        <v>-19843710</v>
      </c>
      <c r="Y14" s="60">
        <v>-13492305</v>
      </c>
      <c r="Z14" s="140">
        <v>67.99</v>
      </c>
      <c r="AA14" s="62">
        <v>-79322356</v>
      </c>
    </row>
    <row r="15" spans="1:27" ht="12.75">
      <c r="A15" s="249" t="s">
        <v>40</v>
      </c>
      <c r="B15" s="182"/>
      <c r="C15" s="155">
        <v>-322023</v>
      </c>
      <c r="D15" s="155"/>
      <c r="E15" s="59">
        <v>-422244</v>
      </c>
      <c r="F15" s="60">
        <v>-422244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-105561</v>
      </c>
      <c r="Y15" s="60">
        <v>105561</v>
      </c>
      <c r="Z15" s="140">
        <v>-100</v>
      </c>
      <c r="AA15" s="62">
        <v>-422244</v>
      </c>
    </row>
    <row r="16" spans="1:27" ht="12.75">
      <c r="A16" s="249" t="s">
        <v>42</v>
      </c>
      <c r="B16" s="182"/>
      <c r="C16" s="155">
        <v>-15368648</v>
      </c>
      <c r="D16" s="155"/>
      <c r="E16" s="59">
        <v>-18041772</v>
      </c>
      <c r="F16" s="60">
        <v>-18041772</v>
      </c>
      <c r="G16" s="60">
        <v>-34524</v>
      </c>
      <c r="H16" s="60">
        <v>-19860</v>
      </c>
      <c r="I16" s="60">
        <v>-273578</v>
      </c>
      <c r="J16" s="60">
        <v>-327962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-327962</v>
      </c>
      <c r="X16" s="60">
        <v>-4510443</v>
      </c>
      <c r="Y16" s="60">
        <v>4182481</v>
      </c>
      <c r="Z16" s="140">
        <v>-92.73</v>
      </c>
      <c r="AA16" s="62">
        <v>-18041772</v>
      </c>
    </row>
    <row r="17" spans="1:27" ht="12.75">
      <c r="A17" s="250" t="s">
        <v>185</v>
      </c>
      <c r="B17" s="251"/>
      <c r="C17" s="168">
        <f aca="true" t="shared" si="0" ref="C17:Y17">SUM(C6:C16)</f>
        <v>15190169</v>
      </c>
      <c r="D17" s="168">
        <f t="shared" si="0"/>
        <v>0</v>
      </c>
      <c r="E17" s="72">
        <f t="shared" si="0"/>
        <v>13252557</v>
      </c>
      <c r="F17" s="73">
        <f t="shared" si="0"/>
        <v>13252557</v>
      </c>
      <c r="G17" s="73">
        <f t="shared" si="0"/>
        <v>-1613385</v>
      </c>
      <c r="H17" s="73">
        <f t="shared" si="0"/>
        <v>-1942503</v>
      </c>
      <c r="I17" s="73">
        <f t="shared" si="0"/>
        <v>-3061823</v>
      </c>
      <c r="J17" s="73">
        <f t="shared" si="0"/>
        <v>-6617711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-6617711</v>
      </c>
      <c r="X17" s="73">
        <f t="shared" si="0"/>
        <v>4076210</v>
      </c>
      <c r="Y17" s="73">
        <f t="shared" si="0"/>
        <v>-10693921</v>
      </c>
      <c r="Z17" s="170">
        <f>+IF(X17&lt;&gt;0,+(Y17/X17)*100,0)</f>
        <v>-262.3496090731341</v>
      </c>
      <c r="AA17" s="74">
        <f>SUM(AA6:AA16)</f>
        <v>13252557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>
        <v>63158</v>
      </c>
      <c r="I21" s="159"/>
      <c r="J21" s="60">
        <v>63158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63158</v>
      </c>
      <c r="X21" s="60"/>
      <c r="Y21" s="159">
        <v>63158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5812644</v>
      </c>
      <c r="F22" s="159">
        <v>5812644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1453161</v>
      </c>
      <c r="Y22" s="60">
        <v>-1453161</v>
      </c>
      <c r="Z22" s="140">
        <v>-100</v>
      </c>
      <c r="AA22" s="62">
        <v>5812644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1282861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-17541365</v>
      </c>
      <c r="D26" s="155"/>
      <c r="E26" s="59">
        <v>-19197209</v>
      </c>
      <c r="F26" s="60">
        <v>-19197209</v>
      </c>
      <c r="G26" s="60"/>
      <c r="H26" s="60">
        <v>-154252</v>
      </c>
      <c r="I26" s="60">
        <v>-639773</v>
      </c>
      <c r="J26" s="60">
        <v>-794025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-794025</v>
      </c>
      <c r="X26" s="60">
        <v>-5427266</v>
      </c>
      <c r="Y26" s="60">
        <v>4633241</v>
      </c>
      <c r="Z26" s="140">
        <v>-85.37</v>
      </c>
      <c r="AA26" s="62">
        <v>-19197209</v>
      </c>
    </row>
    <row r="27" spans="1:27" ht="12.75">
      <c r="A27" s="250" t="s">
        <v>192</v>
      </c>
      <c r="B27" s="251"/>
      <c r="C27" s="168">
        <f aca="true" t="shared" si="1" ref="C27:Y27">SUM(C21:C26)</f>
        <v>-16258504</v>
      </c>
      <c r="D27" s="168">
        <f>SUM(D21:D26)</f>
        <v>0</v>
      </c>
      <c r="E27" s="72">
        <f t="shared" si="1"/>
        <v>-13384565</v>
      </c>
      <c r="F27" s="73">
        <f t="shared" si="1"/>
        <v>-13384565</v>
      </c>
      <c r="G27" s="73">
        <f t="shared" si="1"/>
        <v>0</v>
      </c>
      <c r="H27" s="73">
        <f t="shared" si="1"/>
        <v>-91094</v>
      </c>
      <c r="I27" s="73">
        <f t="shared" si="1"/>
        <v>-639773</v>
      </c>
      <c r="J27" s="73">
        <f t="shared" si="1"/>
        <v>-730867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-730867</v>
      </c>
      <c r="X27" s="73">
        <f t="shared" si="1"/>
        <v>-3974105</v>
      </c>
      <c r="Y27" s="73">
        <f t="shared" si="1"/>
        <v>3243238</v>
      </c>
      <c r="Z27" s="170">
        <f>+IF(X27&lt;&gt;0,+(Y27/X27)*100,0)</f>
        <v>-81.60926799870663</v>
      </c>
      <c r="AA27" s="74">
        <f>SUM(AA21:AA26)</f>
        <v>-13384565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1900000</v>
      </c>
      <c r="D31" s="155"/>
      <c r="E31" s="59">
        <v>6000000</v>
      </c>
      <c r="F31" s="60">
        <v>6000000</v>
      </c>
      <c r="G31" s="60">
        <v>6000000</v>
      </c>
      <c r="H31" s="60"/>
      <c r="I31" s="60"/>
      <c r="J31" s="60">
        <v>6000000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6000000</v>
      </c>
      <c r="X31" s="60">
        <v>6000000</v>
      </c>
      <c r="Y31" s="60"/>
      <c r="Z31" s="140"/>
      <c r="AA31" s="62">
        <v>6000000</v>
      </c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-6000000</v>
      </c>
      <c r="F35" s="60">
        <v>-6000000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-6000000</v>
      </c>
    </row>
    <row r="36" spans="1:27" ht="12.75">
      <c r="A36" s="250" t="s">
        <v>198</v>
      </c>
      <c r="B36" s="251"/>
      <c r="C36" s="168">
        <f aca="true" t="shared" si="2" ref="C36:Y36">SUM(C31:C35)</f>
        <v>1900000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6000000</v>
      </c>
      <c r="H36" s="73">
        <f t="shared" si="2"/>
        <v>0</v>
      </c>
      <c r="I36" s="73">
        <f t="shared" si="2"/>
        <v>0</v>
      </c>
      <c r="J36" s="73">
        <f t="shared" si="2"/>
        <v>6000000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6000000</v>
      </c>
      <c r="X36" s="73">
        <f t="shared" si="2"/>
        <v>6000000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831665</v>
      </c>
      <c r="D38" s="153">
        <f>+D17+D27+D36</f>
        <v>0</v>
      </c>
      <c r="E38" s="99">
        <f t="shared" si="3"/>
        <v>-132008</v>
      </c>
      <c r="F38" s="100">
        <f t="shared" si="3"/>
        <v>-132008</v>
      </c>
      <c r="G38" s="100">
        <f t="shared" si="3"/>
        <v>4386615</v>
      </c>
      <c r="H38" s="100">
        <f t="shared" si="3"/>
        <v>-2033597</v>
      </c>
      <c r="I38" s="100">
        <f t="shared" si="3"/>
        <v>-3701596</v>
      </c>
      <c r="J38" s="100">
        <f t="shared" si="3"/>
        <v>-1348578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-1348578</v>
      </c>
      <c r="X38" s="100">
        <f t="shared" si="3"/>
        <v>6102105</v>
      </c>
      <c r="Y38" s="100">
        <f t="shared" si="3"/>
        <v>-7450683</v>
      </c>
      <c r="Z38" s="137">
        <f>+IF(X38&lt;&gt;0,+(Y38/X38)*100,0)</f>
        <v>-122.10020968174098</v>
      </c>
      <c r="AA38" s="102">
        <f>+AA17+AA27+AA36</f>
        <v>-132008</v>
      </c>
    </row>
    <row r="39" spans="1:27" ht="12.75">
      <c r="A39" s="249" t="s">
        <v>200</v>
      </c>
      <c r="B39" s="182"/>
      <c r="C39" s="153">
        <v>165861</v>
      </c>
      <c r="D39" s="153"/>
      <c r="E39" s="99">
        <v>132000</v>
      </c>
      <c r="F39" s="100">
        <v>132000</v>
      </c>
      <c r="G39" s="100">
        <v>112669</v>
      </c>
      <c r="H39" s="100">
        <v>4499284</v>
      </c>
      <c r="I39" s="100">
        <v>2465687</v>
      </c>
      <c r="J39" s="100">
        <v>112669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112669</v>
      </c>
      <c r="X39" s="100">
        <v>132000</v>
      </c>
      <c r="Y39" s="100">
        <v>-19331</v>
      </c>
      <c r="Z39" s="137">
        <v>-14.64</v>
      </c>
      <c r="AA39" s="102">
        <v>132000</v>
      </c>
    </row>
    <row r="40" spans="1:27" ht="12.75">
      <c r="A40" s="269" t="s">
        <v>201</v>
      </c>
      <c r="B40" s="256"/>
      <c r="C40" s="257">
        <v>997526</v>
      </c>
      <c r="D40" s="257"/>
      <c r="E40" s="258">
        <v>-7</v>
      </c>
      <c r="F40" s="259">
        <v>-7</v>
      </c>
      <c r="G40" s="259">
        <v>4499284</v>
      </c>
      <c r="H40" s="259">
        <v>2465687</v>
      </c>
      <c r="I40" s="259">
        <v>-1235909</v>
      </c>
      <c r="J40" s="259">
        <v>-1235909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-1235909</v>
      </c>
      <c r="X40" s="259">
        <v>6234106</v>
      </c>
      <c r="Y40" s="259">
        <v>-7470015</v>
      </c>
      <c r="Z40" s="260">
        <v>-119.82</v>
      </c>
      <c r="AA40" s="261">
        <v>-7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17541365</v>
      </c>
      <c r="D5" s="200">
        <f t="shared" si="0"/>
        <v>0</v>
      </c>
      <c r="E5" s="106">
        <f t="shared" si="0"/>
        <v>592911</v>
      </c>
      <c r="F5" s="106">
        <f t="shared" si="0"/>
        <v>592911</v>
      </c>
      <c r="G5" s="106">
        <f t="shared" si="0"/>
        <v>1599705</v>
      </c>
      <c r="H5" s="106">
        <f t="shared" si="0"/>
        <v>201348</v>
      </c>
      <c r="I5" s="106">
        <f t="shared" si="0"/>
        <v>729342</v>
      </c>
      <c r="J5" s="106">
        <f t="shared" si="0"/>
        <v>2530395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2530395</v>
      </c>
      <c r="X5" s="106">
        <f t="shared" si="0"/>
        <v>148228</v>
      </c>
      <c r="Y5" s="106">
        <f t="shared" si="0"/>
        <v>2382167</v>
      </c>
      <c r="Z5" s="201">
        <f>+IF(X5&lt;&gt;0,+(Y5/X5)*100,0)</f>
        <v>1607.0964999865073</v>
      </c>
      <c r="AA5" s="199">
        <f>SUM(AA11:AA18)</f>
        <v>592911</v>
      </c>
    </row>
    <row r="6" spans="1:27" ht="12.75">
      <c r="A6" s="291" t="s">
        <v>205</v>
      </c>
      <c r="B6" s="142"/>
      <c r="C6" s="62">
        <v>262300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>
        <v>1890960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5310146</v>
      </c>
      <c r="D8" s="156"/>
      <c r="E8" s="60"/>
      <c r="F8" s="60"/>
      <c r="G8" s="60">
        <v>1163228</v>
      </c>
      <c r="H8" s="60"/>
      <c r="I8" s="60"/>
      <c r="J8" s="60">
        <v>1163228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1163228</v>
      </c>
      <c r="X8" s="60"/>
      <c r="Y8" s="60">
        <v>1163228</v>
      </c>
      <c r="Z8" s="140"/>
      <c r="AA8" s="155"/>
    </row>
    <row r="9" spans="1:27" ht="12.75">
      <c r="A9" s="291" t="s">
        <v>208</v>
      </c>
      <c r="B9" s="142"/>
      <c r="C9" s="62">
        <v>2692333</v>
      </c>
      <c r="D9" s="156"/>
      <c r="E9" s="60"/>
      <c r="F9" s="60"/>
      <c r="G9" s="60">
        <v>387068</v>
      </c>
      <c r="H9" s="60">
        <v>37968</v>
      </c>
      <c r="I9" s="60">
        <v>199881</v>
      </c>
      <c r="J9" s="60">
        <v>624917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624917</v>
      </c>
      <c r="X9" s="60"/>
      <c r="Y9" s="60">
        <v>624917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10155739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1550296</v>
      </c>
      <c r="H11" s="295">
        <f t="shared" si="1"/>
        <v>37968</v>
      </c>
      <c r="I11" s="295">
        <f t="shared" si="1"/>
        <v>199881</v>
      </c>
      <c r="J11" s="295">
        <f t="shared" si="1"/>
        <v>1788145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1788145</v>
      </c>
      <c r="X11" s="295">
        <f t="shared" si="1"/>
        <v>0</v>
      </c>
      <c r="Y11" s="295">
        <f t="shared" si="1"/>
        <v>1788145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>
        <v>6296975</v>
      </c>
      <c r="D12" s="156"/>
      <c r="E12" s="60"/>
      <c r="F12" s="60"/>
      <c r="G12" s="60"/>
      <c r="H12" s="60">
        <v>137880</v>
      </c>
      <c r="I12" s="60">
        <v>53122</v>
      </c>
      <c r="J12" s="60">
        <v>191002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191002</v>
      </c>
      <c r="X12" s="60"/>
      <c r="Y12" s="60">
        <v>191002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1088651</v>
      </c>
      <c r="D15" s="156"/>
      <c r="E15" s="60">
        <v>592911</v>
      </c>
      <c r="F15" s="60">
        <v>592911</v>
      </c>
      <c r="G15" s="60">
        <v>49409</v>
      </c>
      <c r="H15" s="60">
        <v>25500</v>
      </c>
      <c r="I15" s="60">
        <v>476339</v>
      </c>
      <c r="J15" s="60">
        <v>551248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551248</v>
      </c>
      <c r="X15" s="60">
        <v>148228</v>
      </c>
      <c r="Y15" s="60">
        <v>403020</v>
      </c>
      <c r="Z15" s="140">
        <v>271.89</v>
      </c>
      <c r="AA15" s="155">
        <v>592911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18604300</v>
      </c>
      <c r="F20" s="100">
        <f t="shared" si="2"/>
        <v>18604300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4651075</v>
      </c>
      <c r="Y20" s="100">
        <f t="shared" si="2"/>
        <v>-4651075</v>
      </c>
      <c r="Z20" s="137">
        <f>+IF(X20&lt;&gt;0,+(Y20/X20)*100,0)</f>
        <v>-100</v>
      </c>
      <c r="AA20" s="153">
        <f>SUM(AA26:AA33)</f>
        <v>18604300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13959300</v>
      </c>
      <c r="F23" s="60">
        <v>13959300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3489825</v>
      </c>
      <c r="Y23" s="60">
        <v>-3489825</v>
      </c>
      <c r="Z23" s="140">
        <v>-100</v>
      </c>
      <c r="AA23" s="155">
        <v>13959300</v>
      </c>
    </row>
    <row r="24" spans="1:27" ht="12.75">
      <c r="A24" s="291" t="s">
        <v>208</v>
      </c>
      <c r="B24" s="142"/>
      <c r="C24" s="62"/>
      <c r="D24" s="156"/>
      <c r="E24" s="60">
        <v>4645000</v>
      </c>
      <c r="F24" s="60">
        <v>4645000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1161250</v>
      </c>
      <c r="Y24" s="60">
        <v>-1161250</v>
      </c>
      <c r="Z24" s="140">
        <v>-100</v>
      </c>
      <c r="AA24" s="155">
        <v>4645000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18604300</v>
      </c>
      <c r="F26" s="295">
        <f t="shared" si="3"/>
        <v>18604300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4651075</v>
      </c>
      <c r="Y26" s="295">
        <f t="shared" si="3"/>
        <v>-4651075</v>
      </c>
      <c r="Z26" s="296">
        <f>+IF(X26&lt;&gt;0,+(Y26/X26)*100,0)</f>
        <v>-100</v>
      </c>
      <c r="AA26" s="297">
        <f>SUM(AA21:AA25)</f>
        <v>18604300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262300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1890960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5310146</v>
      </c>
      <c r="D38" s="156">
        <f t="shared" si="4"/>
        <v>0</v>
      </c>
      <c r="E38" s="60">
        <f t="shared" si="4"/>
        <v>13959300</v>
      </c>
      <c r="F38" s="60">
        <f t="shared" si="4"/>
        <v>13959300</v>
      </c>
      <c r="G38" s="60">
        <f t="shared" si="4"/>
        <v>1163228</v>
      </c>
      <c r="H38" s="60">
        <f t="shared" si="4"/>
        <v>0</v>
      </c>
      <c r="I38" s="60">
        <f t="shared" si="4"/>
        <v>0</v>
      </c>
      <c r="J38" s="60">
        <f t="shared" si="4"/>
        <v>1163228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1163228</v>
      </c>
      <c r="X38" s="60">
        <f t="shared" si="4"/>
        <v>3489825</v>
      </c>
      <c r="Y38" s="60">
        <f t="shared" si="4"/>
        <v>-2326597</v>
      </c>
      <c r="Z38" s="140">
        <f t="shared" si="5"/>
        <v>-66.6680134390693</v>
      </c>
      <c r="AA38" s="155">
        <f>AA8+AA23</f>
        <v>13959300</v>
      </c>
    </row>
    <row r="39" spans="1:27" ht="12.75">
      <c r="A39" s="291" t="s">
        <v>208</v>
      </c>
      <c r="B39" s="142"/>
      <c r="C39" s="62">
        <f t="shared" si="4"/>
        <v>2692333</v>
      </c>
      <c r="D39" s="156">
        <f t="shared" si="4"/>
        <v>0</v>
      </c>
      <c r="E39" s="60">
        <f t="shared" si="4"/>
        <v>4645000</v>
      </c>
      <c r="F39" s="60">
        <f t="shared" si="4"/>
        <v>4645000</v>
      </c>
      <c r="G39" s="60">
        <f t="shared" si="4"/>
        <v>387068</v>
      </c>
      <c r="H39" s="60">
        <f t="shared" si="4"/>
        <v>37968</v>
      </c>
      <c r="I39" s="60">
        <f t="shared" si="4"/>
        <v>199881</v>
      </c>
      <c r="J39" s="60">
        <f t="shared" si="4"/>
        <v>624917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624917</v>
      </c>
      <c r="X39" s="60">
        <f t="shared" si="4"/>
        <v>1161250</v>
      </c>
      <c r="Y39" s="60">
        <f t="shared" si="4"/>
        <v>-536333</v>
      </c>
      <c r="Z39" s="140">
        <f t="shared" si="5"/>
        <v>-46.18583423035522</v>
      </c>
      <c r="AA39" s="155">
        <f>AA9+AA24</f>
        <v>4645000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10155739</v>
      </c>
      <c r="D41" s="294">
        <f t="shared" si="6"/>
        <v>0</v>
      </c>
      <c r="E41" s="295">
        <f t="shared" si="6"/>
        <v>18604300</v>
      </c>
      <c r="F41" s="295">
        <f t="shared" si="6"/>
        <v>18604300</v>
      </c>
      <c r="G41" s="295">
        <f t="shared" si="6"/>
        <v>1550296</v>
      </c>
      <c r="H41" s="295">
        <f t="shared" si="6"/>
        <v>37968</v>
      </c>
      <c r="I41" s="295">
        <f t="shared" si="6"/>
        <v>199881</v>
      </c>
      <c r="J41" s="295">
        <f t="shared" si="6"/>
        <v>1788145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1788145</v>
      </c>
      <c r="X41" s="295">
        <f t="shared" si="6"/>
        <v>4651075</v>
      </c>
      <c r="Y41" s="295">
        <f t="shared" si="6"/>
        <v>-2862930</v>
      </c>
      <c r="Z41" s="296">
        <f t="shared" si="5"/>
        <v>-61.55415683471025</v>
      </c>
      <c r="AA41" s="297">
        <f>SUM(AA36:AA40)</f>
        <v>18604300</v>
      </c>
    </row>
    <row r="42" spans="1:27" ht="12.75">
      <c r="A42" s="298" t="s">
        <v>211</v>
      </c>
      <c r="B42" s="136"/>
      <c r="C42" s="95">
        <f aca="true" t="shared" si="7" ref="C42:Y48">C12+C27</f>
        <v>6296975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137880</v>
      </c>
      <c r="I42" s="54">
        <f t="shared" si="7"/>
        <v>53122</v>
      </c>
      <c r="J42" s="54">
        <f t="shared" si="7"/>
        <v>191002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191002</v>
      </c>
      <c r="X42" s="54">
        <f t="shared" si="7"/>
        <v>0</v>
      </c>
      <c r="Y42" s="54">
        <f t="shared" si="7"/>
        <v>191002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1088651</v>
      </c>
      <c r="D45" s="129">
        <f t="shared" si="7"/>
        <v>0</v>
      </c>
      <c r="E45" s="54">
        <f t="shared" si="7"/>
        <v>592911</v>
      </c>
      <c r="F45" s="54">
        <f t="shared" si="7"/>
        <v>592911</v>
      </c>
      <c r="G45" s="54">
        <f t="shared" si="7"/>
        <v>49409</v>
      </c>
      <c r="H45" s="54">
        <f t="shared" si="7"/>
        <v>25500</v>
      </c>
      <c r="I45" s="54">
        <f t="shared" si="7"/>
        <v>476339</v>
      </c>
      <c r="J45" s="54">
        <f t="shared" si="7"/>
        <v>551248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551248</v>
      </c>
      <c r="X45" s="54">
        <f t="shared" si="7"/>
        <v>148228</v>
      </c>
      <c r="Y45" s="54">
        <f t="shared" si="7"/>
        <v>403020</v>
      </c>
      <c r="Z45" s="184">
        <f t="shared" si="5"/>
        <v>271.89195023882127</v>
      </c>
      <c r="AA45" s="130">
        <f t="shared" si="8"/>
        <v>592911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17541365</v>
      </c>
      <c r="D49" s="218">
        <f t="shared" si="9"/>
        <v>0</v>
      </c>
      <c r="E49" s="220">
        <f t="shared" si="9"/>
        <v>19197211</v>
      </c>
      <c r="F49" s="220">
        <f t="shared" si="9"/>
        <v>19197211</v>
      </c>
      <c r="G49" s="220">
        <f t="shared" si="9"/>
        <v>1599705</v>
      </c>
      <c r="H49" s="220">
        <f t="shared" si="9"/>
        <v>201348</v>
      </c>
      <c r="I49" s="220">
        <f t="shared" si="9"/>
        <v>729342</v>
      </c>
      <c r="J49" s="220">
        <f t="shared" si="9"/>
        <v>2530395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2530395</v>
      </c>
      <c r="X49" s="220">
        <f t="shared" si="9"/>
        <v>4799303</v>
      </c>
      <c r="Y49" s="220">
        <f t="shared" si="9"/>
        <v>-2268908</v>
      </c>
      <c r="Z49" s="221">
        <f t="shared" si="5"/>
        <v>-47.27578150410591</v>
      </c>
      <c r="AA49" s="222">
        <f>SUM(AA41:AA48)</f>
        <v>19197211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1368293</v>
      </c>
      <c r="D51" s="129">
        <f t="shared" si="10"/>
        <v>0</v>
      </c>
      <c r="E51" s="54">
        <f t="shared" si="10"/>
        <v>2070423</v>
      </c>
      <c r="F51" s="54">
        <f t="shared" si="10"/>
        <v>2070423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517606</v>
      </c>
      <c r="Y51" s="54">
        <f t="shared" si="10"/>
        <v>-517606</v>
      </c>
      <c r="Z51" s="184">
        <f>+IF(X51&lt;&gt;0,+(Y51/X51)*100,0)</f>
        <v>-100</v>
      </c>
      <c r="AA51" s="130">
        <f>SUM(AA57:AA61)</f>
        <v>2070423</v>
      </c>
    </row>
    <row r="52" spans="1:27" ht="12.75">
      <c r="A52" s="310" t="s">
        <v>205</v>
      </c>
      <c r="B52" s="142"/>
      <c r="C52" s="62">
        <v>43334</v>
      </c>
      <c r="D52" s="156"/>
      <c r="E52" s="60">
        <v>99895</v>
      </c>
      <c r="F52" s="60">
        <v>99895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24974</v>
      </c>
      <c r="Y52" s="60">
        <v>-24974</v>
      </c>
      <c r="Z52" s="140">
        <v>-100</v>
      </c>
      <c r="AA52" s="155">
        <v>99895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260458</v>
      </c>
      <c r="D54" s="156"/>
      <c r="E54" s="60">
        <v>489454</v>
      </c>
      <c r="F54" s="60">
        <v>489454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122364</v>
      </c>
      <c r="Y54" s="60">
        <v>-122364</v>
      </c>
      <c r="Z54" s="140">
        <v>-100</v>
      </c>
      <c r="AA54" s="155">
        <v>489454</v>
      </c>
    </row>
    <row r="55" spans="1:27" ht="12.75">
      <c r="A55" s="310" t="s">
        <v>208</v>
      </c>
      <c r="B55" s="142"/>
      <c r="C55" s="62"/>
      <c r="D55" s="156"/>
      <c r="E55" s="60">
        <v>268500</v>
      </c>
      <c r="F55" s="60">
        <v>268500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67125</v>
      </c>
      <c r="Y55" s="60">
        <v>-67125</v>
      </c>
      <c r="Z55" s="140">
        <v>-100</v>
      </c>
      <c r="AA55" s="155">
        <v>268500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303792</v>
      </c>
      <c r="D57" s="294">
        <f t="shared" si="11"/>
        <v>0</v>
      </c>
      <c r="E57" s="295">
        <f t="shared" si="11"/>
        <v>857849</v>
      </c>
      <c r="F57" s="295">
        <f t="shared" si="11"/>
        <v>857849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214463</v>
      </c>
      <c r="Y57" s="295">
        <f t="shared" si="11"/>
        <v>-214463</v>
      </c>
      <c r="Z57" s="296">
        <f>+IF(X57&lt;&gt;0,+(Y57/X57)*100,0)</f>
        <v>-100</v>
      </c>
      <c r="AA57" s="297">
        <f>SUM(AA52:AA56)</f>
        <v>857849</v>
      </c>
    </row>
    <row r="58" spans="1:27" ht="12.75">
      <c r="A58" s="311" t="s">
        <v>211</v>
      </c>
      <c r="B58" s="136"/>
      <c r="C58" s="62">
        <v>175535</v>
      </c>
      <c r="D58" s="156"/>
      <c r="E58" s="60">
        <v>156249</v>
      </c>
      <c r="F58" s="60">
        <v>156249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39062</v>
      </c>
      <c r="Y58" s="60">
        <v>-39062</v>
      </c>
      <c r="Z58" s="140">
        <v>-100</v>
      </c>
      <c r="AA58" s="155">
        <v>156249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888966</v>
      </c>
      <c r="D61" s="156"/>
      <c r="E61" s="60">
        <v>1056325</v>
      </c>
      <c r="F61" s="60">
        <v>1056325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264081</v>
      </c>
      <c r="Y61" s="60">
        <v>-264081</v>
      </c>
      <c r="Z61" s="140">
        <v>-100</v>
      </c>
      <c r="AA61" s="155">
        <v>1056325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11231</v>
      </c>
      <c r="H66" s="275">
        <v>110526</v>
      </c>
      <c r="I66" s="275">
        <v>15627</v>
      </c>
      <c r="J66" s="275">
        <v>137384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137384</v>
      </c>
      <c r="X66" s="275"/>
      <c r="Y66" s="275">
        <v>137384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2070424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2070424</v>
      </c>
      <c r="F69" s="220">
        <f t="shared" si="12"/>
        <v>0</v>
      </c>
      <c r="G69" s="220">
        <f t="shared" si="12"/>
        <v>11231</v>
      </c>
      <c r="H69" s="220">
        <f t="shared" si="12"/>
        <v>110526</v>
      </c>
      <c r="I69" s="220">
        <f t="shared" si="12"/>
        <v>15627</v>
      </c>
      <c r="J69" s="220">
        <f t="shared" si="12"/>
        <v>137384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137384</v>
      </c>
      <c r="X69" s="220">
        <f t="shared" si="12"/>
        <v>0</v>
      </c>
      <c r="Y69" s="220">
        <f t="shared" si="12"/>
        <v>137384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10155739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1550296</v>
      </c>
      <c r="H5" s="356">
        <f t="shared" si="0"/>
        <v>37968</v>
      </c>
      <c r="I5" s="356">
        <f t="shared" si="0"/>
        <v>199881</v>
      </c>
      <c r="J5" s="358">
        <f t="shared" si="0"/>
        <v>1788145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1788145</v>
      </c>
      <c r="X5" s="356">
        <f t="shared" si="0"/>
        <v>0</v>
      </c>
      <c r="Y5" s="358">
        <f t="shared" si="0"/>
        <v>1788145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262300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262300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1890960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1890960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5310146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1163228</v>
      </c>
      <c r="H11" s="362">
        <f t="shared" si="3"/>
        <v>0</v>
      </c>
      <c r="I11" s="362">
        <f t="shared" si="3"/>
        <v>0</v>
      </c>
      <c r="J11" s="364">
        <f t="shared" si="3"/>
        <v>1163228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1163228</v>
      </c>
      <c r="X11" s="362">
        <f t="shared" si="3"/>
        <v>0</v>
      </c>
      <c r="Y11" s="364">
        <f t="shared" si="3"/>
        <v>1163228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5310146</v>
      </c>
      <c r="D12" s="340"/>
      <c r="E12" s="60"/>
      <c r="F12" s="59"/>
      <c r="G12" s="59">
        <v>1163228</v>
      </c>
      <c r="H12" s="60"/>
      <c r="I12" s="60"/>
      <c r="J12" s="59">
        <v>1163228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1163228</v>
      </c>
      <c r="X12" s="60"/>
      <c r="Y12" s="59">
        <v>1163228</v>
      </c>
      <c r="Z12" s="61"/>
      <c r="AA12" s="62"/>
    </row>
    <row r="13" spans="1:27" ht="12.75">
      <c r="A13" s="361" t="s">
        <v>208</v>
      </c>
      <c r="B13" s="136"/>
      <c r="C13" s="275">
        <f>+C14</f>
        <v>2692333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387068</v>
      </c>
      <c r="H13" s="275">
        <f t="shared" si="4"/>
        <v>37968</v>
      </c>
      <c r="I13" s="275">
        <f t="shared" si="4"/>
        <v>199881</v>
      </c>
      <c r="J13" s="342">
        <f t="shared" si="4"/>
        <v>624917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624917</v>
      </c>
      <c r="X13" s="275">
        <f t="shared" si="4"/>
        <v>0</v>
      </c>
      <c r="Y13" s="342">
        <f t="shared" si="4"/>
        <v>624917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2692333</v>
      </c>
      <c r="D14" s="340"/>
      <c r="E14" s="60"/>
      <c r="F14" s="59"/>
      <c r="G14" s="59">
        <v>387068</v>
      </c>
      <c r="H14" s="60">
        <v>37968</v>
      </c>
      <c r="I14" s="60">
        <v>199881</v>
      </c>
      <c r="J14" s="59">
        <v>624917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624917</v>
      </c>
      <c r="X14" s="60"/>
      <c r="Y14" s="59">
        <v>624917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6296975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137880</v>
      </c>
      <c r="I22" s="343">
        <f t="shared" si="6"/>
        <v>53122</v>
      </c>
      <c r="J22" s="345">
        <f t="shared" si="6"/>
        <v>191002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191002</v>
      </c>
      <c r="X22" s="343">
        <f t="shared" si="6"/>
        <v>0</v>
      </c>
      <c r="Y22" s="345">
        <f t="shared" si="6"/>
        <v>191002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385878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5582012</v>
      </c>
      <c r="D25" s="340"/>
      <c r="E25" s="60"/>
      <c r="F25" s="59"/>
      <c r="G25" s="59"/>
      <c r="H25" s="60">
        <v>137880</v>
      </c>
      <c r="I25" s="60">
        <v>53122</v>
      </c>
      <c r="J25" s="59">
        <v>191002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191002</v>
      </c>
      <c r="X25" s="60"/>
      <c r="Y25" s="59">
        <v>191002</v>
      </c>
      <c r="Z25" s="61"/>
      <c r="AA25" s="62"/>
    </row>
    <row r="26" spans="1:27" ht="12.75">
      <c r="A26" s="361" t="s">
        <v>240</v>
      </c>
      <c r="B26" s="302"/>
      <c r="C26" s="362">
        <v>329085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1088651</v>
      </c>
      <c r="D40" s="344">
        <f t="shared" si="9"/>
        <v>0</v>
      </c>
      <c r="E40" s="343">
        <f t="shared" si="9"/>
        <v>592911</v>
      </c>
      <c r="F40" s="345">
        <f t="shared" si="9"/>
        <v>592911</v>
      </c>
      <c r="G40" s="345">
        <f t="shared" si="9"/>
        <v>49409</v>
      </c>
      <c r="H40" s="343">
        <f t="shared" si="9"/>
        <v>25500</v>
      </c>
      <c r="I40" s="343">
        <f t="shared" si="9"/>
        <v>476339</v>
      </c>
      <c r="J40" s="345">
        <f t="shared" si="9"/>
        <v>551248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551248</v>
      </c>
      <c r="X40" s="343">
        <f t="shared" si="9"/>
        <v>148228</v>
      </c>
      <c r="Y40" s="345">
        <f t="shared" si="9"/>
        <v>403020</v>
      </c>
      <c r="Z40" s="336">
        <f>+IF(X40&lt;&gt;0,+(Y40/X40)*100,0)</f>
        <v>271.89195023882127</v>
      </c>
      <c r="AA40" s="350">
        <f>SUM(AA41:AA49)</f>
        <v>592911</v>
      </c>
    </row>
    <row r="41" spans="1:27" ht="12.75">
      <c r="A41" s="361" t="s">
        <v>248</v>
      </c>
      <c r="B41" s="142"/>
      <c r="C41" s="362"/>
      <c r="D41" s="363"/>
      <c r="E41" s="362">
        <v>542911</v>
      </c>
      <c r="F41" s="364">
        <v>542911</v>
      </c>
      <c r="G41" s="364">
        <v>20000</v>
      </c>
      <c r="H41" s="362"/>
      <c r="I41" s="362"/>
      <c r="J41" s="364">
        <v>20000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20000</v>
      </c>
      <c r="X41" s="362">
        <v>135728</v>
      </c>
      <c r="Y41" s="364">
        <v>-115728</v>
      </c>
      <c r="Z41" s="365">
        <v>-85.26</v>
      </c>
      <c r="AA41" s="366">
        <v>542911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179454</v>
      </c>
      <c r="D43" s="369"/>
      <c r="E43" s="305"/>
      <c r="F43" s="370"/>
      <c r="G43" s="370">
        <v>25242</v>
      </c>
      <c r="H43" s="305"/>
      <c r="I43" s="305"/>
      <c r="J43" s="370">
        <v>25242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25242</v>
      </c>
      <c r="X43" s="305"/>
      <c r="Y43" s="370">
        <v>25242</v>
      </c>
      <c r="Z43" s="371"/>
      <c r="AA43" s="303"/>
    </row>
    <row r="44" spans="1:27" ht="12.75">
      <c r="A44" s="361" t="s">
        <v>251</v>
      </c>
      <c r="B44" s="136"/>
      <c r="C44" s="60">
        <v>909197</v>
      </c>
      <c r="D44" s="368"/>
      <c r="E44" s="54">
        <v>50000</v>
      </c>
      <c r="F44" s="53">
        <v>50000</v>
      </c>
      <c r="G44" s="53">
        <v>4167</v>
      </c>
      <c r="H44" s="54">
        <v>25500</v>
      </c>
      <c r="I44" s="54"/>
      <c r="J44" s="53">
        <v>29667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29667</v>
      </c>
      <c r="X44" s="54">
        <v>12500</v>
      </c>
      <c r="Y44" s="53">
        <v>17167</v>
      </c>
      <c r="Z44" s="94">
        <v>137.34</v>
      </c>
      <c r="AA44" s="95">
        <v>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>
        <v>476339</v>
      </c>
      <c r="J48" s="53">
        <v>476339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476339</v>
      </c>
      <c r="X48" s="54"/>
      <c r="Y48" s="53">
        <v>476339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17541365</v>
      </c>
      <c r="D60" s="346">
        <f t="shared" si="14"/>
        <v>0</v>
      </c>
      <c r="E60" s="219">
        <f t="shared" si="14"/>
        <v>592911</v>
      </c>
      <c r="F60" s="264">
        <f t="shared" si="14"/>
        <v>592911</v>
      </c>
      <c r="G60" s="264">
        <f t="shared" si="14"/>
        <v>1599705</v>
      </c>
      <c r="H60" s="219">
        <f t="shared" si="14"/>
        <v>201348</v>
      </c>
      <c r="I60" s="219">
        <f t="shared" si="14"/>
        <v>729342</v>
      </c>
      <c r="J60" s="264">
        <f t="shared" si="14"/>
        <v>2530395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2530395</v>
      </c>
      <c r="X60" s="219">
        <f t="shared" si="14"/>
        <v>148228</v>
      </c>
      <c r="Y60" s="264">
        <f t="shared" si="14"/>
        <v>2382167</v>
      </c>
      <c r="Z60" s="337">
        <f>+IF(X60&lt;&gt;0,+(Y60/X60)*100,0)</f>
        <v>1607.0964999865073</v>
      </c>
      <c r="AA60" s="232">
        <f>+AA57+AA54+AA51+AA40+AA37+AA34+AA22+AA5</f>
        <v>592911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18604300</v>
      </c>
      <c r="F5" s="358">
        <f t="shared" si="0"/>
        <v>18604300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4651075</v>
      </c>
      <c r="Y5" s="358">
        <f t="shared" si="0"/>
        <v>-4651075</v>
      </c>
      <c r="Z5" s="359">
        <f>+IF(X5&lt;&gt;0,+(Y5/X5)*100,0)</f>
        <v>-100</v>
      </c>
      <c r="AA5" s="360">
        <f>+AA6+AA8+AA11+AA13+AA15</f>
        <v>18604300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13959300</v>
      </c>
      <c r="F11" s="364">
        <f t="shared" si="3"/>
        <v>13959300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3489825</v>
      </c>
      <c r="Y11" s="364">
        <f t="shared" si="3"/>
        <v>-3489825</v>
      </c>
      <c r="Z11" s="365">
        <f>+IF(X11&lt;&gt;0,+(Y11/X11)*100,0)</f>
        <v>-100</v>
      </c>
      <c r="AA11" s="366">
        <f t="shared" si="3"/>
        <v>13959300</v>
      </c>
    </row>
    <row r="12" spans="1:27" ht="12.75">
      <c r="A12" s="291" t="s">
        <v>232</v>
      </c>
      <c r="B12" s="136"/>
      <c r="C12" s="60"/>
      <c r="D12" s="340"/>
      <c r="E12" s="60">
        <v>13959300</v>
      </c>
      <c r="F12" s="59">
        <v>13959300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3489825</v>
      </c>
      <c r="Y12" s="59">
        <v>-3489825</v>
      </c>
      <c r="Z12" s="61">
        <v>-100</v>
      </c>
      <c r="AA12" s="62">
        <v>13959300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4645000</v>
      </c>
      <c r="F13" s="342">
        <f t="shared" si="4"/>
        <v>4645000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1161250</v>
      </c>
      <c r="Y13" s="342">
        <f t="shared" si="4"/>
        <v>-1161250</v>
      </c>
      <c r="Z13" s="335">
        <f>+IF(X13&lt;&gt;0,+(Y13/X13)*100,0)</f>
        <v>-100</v>
      </c>
      <c r="AA13" s="273">
        <f t="shared" si="4"/>
        <v>4645000</v>
      </c>
    </row>
    <row r="14" spans="1:27" ht="12.75">
      <c r="A14" s="291" t="s">
        <v>233</v>
      </c>
      <c r="B14" s="136"/>
      <c r="C14" s="60"/>
      <c r="D14" s="340"/>
      <c r="E14" s="60">
        <v>4645000</v>
      </c>
      <c r="F14" s="59">
        <v>4645000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1161250</v>
      </c>
      <c r="Y14" s="59">
        <v>-1161250</v>
      </c>
      <c r="Z14" s="61">
        <v>-100</v>
      </c>
      <c r="AA14" s="62">
        <v>4645000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18604300</v>
      </c>
      <c r="F60" s="264">
        <f t="shared" si="14"/>
        <v>18604300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4651075</v>
      </c>
      <c r="Y60" s="264">
        <f t="shared" si="14"/>
        <v>-4651075</v>
      </c>
      <c r="Z60" s="337">
        <f>+IF(X60&lt;&gt;0,+(Y60/X60)*100,0)</f>
        <v>-100</v>
      </c>
      <c r="AA60" s="232">
        <f>+AA57+AA54+AA51+AA40+AA37+AA34+AA22+AA5</f>
        <v>18604300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2016-11-03T14:57:20Z</dcterms:created>
  <dcterms:modified xsi:type="dcterms:W3CDTF">2016-11-03T14:57:23Z</dcterms:modified>
  <cp:category/>
  <cp:version/>
  <cp:contentType/>
  <cp:contentStatus/>
</cp:coreProperties>
</file>