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<sst xmlns="http://schemas.openxmlformats.org/spreadsheetml/2006/main" count="857" uniqueCount="303">
  <si>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Mbhashe(EC121)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</si>
  <si>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</si>
  <si>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</si>
  <si>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</si>
  <si>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</si>
  <si>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</si>
  <si>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</si>
  <si>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</si>
  <si>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</si>
  <si>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</si>
  <si>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</si>
  <si>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</si>
  <si>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</si>
  <si>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</si>
  <si>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</si>
  <si>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</si>
  <si>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</si>
  <si>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</si>
  <si>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</si>
  <si>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</si>
  <si>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</si>
  <si>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</si>
  <si>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</si>
  <si>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</si>
  <si>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</si>
  <si>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</si>
  <si>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</si>
  <si>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</si>
  <si>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</si>
  <si>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</si>
  <si>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</si>
  <si>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</si>
  <si>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</si>
  <si>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</si>
  <si>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</si>
  <si>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</si>
  <si>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</si>
  <si>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</si>
  <si>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</si>
  <si>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</si>
  <si>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</si>
  <si>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</si>
  <si>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</si>
  <si>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</si>
  <si>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</si>
  <si>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</si>
  <si>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</si>
  <si>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</si>
  <si>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</si>
  <si>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</si>
  <si>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</si>
  <si>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</si>
  <si>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</si>
  <si>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</si>
  <si>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</si>
  <si>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</si>
  <si>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</si>
  <si>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</si>
  <si>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</si>
  <si>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</si>
  <si>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</si>
  <si>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</si>
  <si>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</si>
  <si>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</si>
  <si>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</si>
  <si>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</si>
  <si>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</si>
  <si>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</si>
  <si>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</si>
  <si>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</si>
  <si>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Mbhashe(EC121)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</si>
  <si>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</si>
  <si>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</si>
  <si>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</si>
  <si>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</si>
  <si>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</si>
  <si>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</si>
  <si>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</si>
  <si>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</si>
  <si>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</si>
  <si>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</si>
  <si>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</si>
  <si>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</si>
  <si>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</si>
  <si>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</si>
  <si>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</si>
  <si>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</si>
  <si>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</si>
  <si>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</si>
  <si>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</si>
  <si>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</si>
  <si>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</si>
  <si>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</si>
  <si>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</si>
  <si>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</si>
  <si>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</si>
  <si>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</si>
  <si>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</si>
  <si>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</si>
  <si>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</si>
  <si>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Mbhashe(EC121)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</si>
  <si>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</si>
  <si>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</si>
  <si>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</si>
  <si>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</si>
  <si>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</si>
  <si>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</si>
  <si>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</si>
  <si>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</si>
  <si>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</si>
  <si>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</si>
  <si>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</si>
  <si>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</si>
  <si>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</si>
  <si>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</si>
  <si>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</si>
  <si>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</si>
  <si>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</si>
  <si>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</si>
  <si>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</si>
  <si>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</si>
  <si>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</si>
  <si>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</si>
  <si>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</si>
  <si>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</si>
  <si>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</si>
  <si>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</si>
  <si>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</si>
  <si>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</si>
  <si>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Mbhashe(EC121)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</si>
  <si>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</si>
  <si>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</si>
  <si>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</si>
  <si>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</si>
  <si>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</si>
  <si>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</si>
  <si>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</si>
  <si>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</si>
  <si>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</si>
  <si>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</si>
  <si>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Mbhashe(EC121)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</si>
  <si>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</si>
  <si>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</si>
  <si>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</si>
  <si>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</si>
  <si>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</si>
  <si>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</si>
  <si>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</si>
  <si>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</si>
  <si>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</si>
  <si>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</si>
  <si>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</si>
  <si>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</si>
  <si>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</si>
  <si>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</si>
  <si>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</si>
  <si>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</si>
  <si>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</si>
  <si>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</si>
  <si>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</si>
  <si>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</si>
  <si>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</si>
  <si>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</si>
  <si>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</si>
  <si>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</si>
  <si>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</si>
  <si>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</si>
  <si>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</si>
  <si>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</si>
  <si>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</si>
  <si>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</si>
  <si>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</si>
  <si>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</si>
  <si>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</si>
  <si>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Mbhashe(EC121)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</si>
  <si>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</si>
  <si>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</si>
  <si>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</si>
  <si>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</si>
  <si>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</si>
  <si>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</si>
  <si>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</si>
  <si>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</si>
  <si>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</si>
  <si>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</si>
  <si>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</si>
  <si>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</si>
  <si>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</si>
  <si>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</si>
  <si>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</si>
  <si>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</si>
  <si>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</si>
  <si>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</si>
  <si>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</si>
  <si>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</si>
  <si>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</si>
  <si>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</si>
  <si>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</si>
  <si>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</si>
  <si>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</si>
  <si>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</si>
  <si>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</si>
  <si>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Mbhashe(EC121)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</si>
  <si>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</si>
  <si>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</si>
  <si>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</si>
  <si>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</si>
  <si>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</si>
  <si>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</si>
  <si>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</si>
  <si>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</si>
  <si>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</si>
  <si>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</si>
  <si>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</si>
  <si>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</si>
  <si>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</si>
  <si>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</si>
  <si>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</si>
  <si>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</si>
  <si>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</si>
  <si>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</si>
  <si>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</si>
  <si>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</si>
  <si>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</si>
  <si>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</si>
  <si>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</si>
  <si>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</si>
  <si>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Mbhashe(EC121)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</si>
  <si>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</si>
  <si>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</si>
  <si>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</si>
  <si>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</si>
  <si>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</si>
  <si>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</si>
  <si>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</si>
  <si>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</si>
  <si>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</si>
  <si>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</si>
  <si>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</si>
  <si>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</si>
  <si>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</si>
  <si>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</si>
  <si>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</si>
  <si>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</si>
  <si>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</si>
  <si>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</si>
  <si>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</si>
  <si>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</si>
  <si>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</si>
  <si>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</si>
  <si>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</si>
  <si>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</si>
  <si>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</si>
  <si>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</si>
  <si>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</si>
  <si>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</si>
  <si>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</si>
  <si>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</si>
  <si>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</si>
  <si>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</si>
  <si>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</si>
  <si>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</si>
  <si>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</si>
  <si>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Mbhashe(EC121)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</si>
  <si>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</si>
  <si>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</si>
  <si>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Eastern Cape: Mbhashe(EC121)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</si>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</sst>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6759164</v>
      </c>
      <c r="C5" s="19">
        <v>0</v>
      </c>
      <c r="D5" s="59">
        <v>3621026</v>
      </c>
      <c r="E5" s="60">
        <v>3621026</v>
      </c>
      <c r="F5" s="60">
        <v>0</v>
      </c>
      <c r="G5" s="60">
        <v>569770</v>
      </c>
      <c r="H5" s="60">
        <v>1008855</v>
      </c>
      <c r="I5" s="60">
        <v>1578625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1578625</v>
      </c>
      <c r="W5" s="60">
        <v>1739256</v>
      </c>
      <c r="X5" s="60">
        <v>-160631</v>
      </c>
      <c r="Y5" s="61">
        <v>-9.24</v>
      </c>
      <c r="Z5" s="62">
        <v>3621026</v>
      </c>
    </row>
    <row r="6" spans="1:26" ht="12.75">
      <c r="A6" s="58" t="s">
        <v>32</v>
      </c>
      <c r="B6" s="19">
        <v>-43217</v>
      </c>
      <c r="C6" s="19">
        <v>0</v>
      </c>
      <c r="D6" s="59">
        <v>1200000</v>
      </c>
      <c r="E6" s="60">
        <v>1200000</v>
      </c>
      <c r="F6" s="60">
        <v>0</v>
      </c>
      <c r="G6" s="60">
        <v>1602968</v>
      </c>
      <c r="H6" s="60">
        <v>280527</v>
      </c>
      <c r="I6" s="60">
        <v>1883495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1883495</v>
      </c>
      <c r="W6" s="60">
        <v>300000</v>
      </c>
      <c r="X6" s="60">
        <v>1583495</v>
      </c>
      <c r="Y6" s="61">
        <v>527.83</v>
      </c>
      <c r="Z6" s="62">
        <v>1200000</v>
      </c>
    </row>
    <row r="7" spans="1:26" ht="12.75">
      <c r="A7" s="58" t="s">
        <v>33</v>
      </c>
      <c r="B7" s="19">
        <v>9228740</v>
      </c>
      <c r="C7" s="19">
        <v>0</v>
      </c>
      <c r="D7" s="59">
        <v>10478662</v>
      </c>
      <c r="E7" s="60">
        <v>10478662</v>
      </c>
      <c r="F7" s="60">
        <v>0</v>
      </c>
      <c r="G7" s="60">
        <v>317052</v>
      </c>
      <c r="H7" s="60">
        <v>1541727</v>
      </c>
      <c r="I7" s="60">
        <v>1858779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1858779</v>
      </c>
      <c r="W7" s="60">
        <v>2619666</v>
      </c>
      <c r="X7" s="60">
        <v>-760887</v>
      </c>
      <c r="Y7" s="61">
        <v>-29.05</v>
      </c>
      <c r="Z7" s="62">
        <v>10478662</v>
      </c>
    </row>
    <row r="8" spans="1:26" ht="12.75">
      <c r="A8" s="58" t="s">
        <v>34</v>
      </c>
      <c r="B8" s="19">
        <v>198685874</v>
      </c>
      <c r="C8" s="19">
        <v>0</v>
      </c>
      <c r="D8" s="59">
        <v>216389981</v>
      </c>
      <c r="E8" s="60">
        <v>216389981</v>
      </c>
      <c r="F8" s="60">
        <v>0</v>
      </c>
      <c r="G8" s="60">
        <v>89342280</v>
      </c>
      <c r="H8" s="60">
        <v>0</v>
      </c>
      <c r="I8" s="60">
        <v>89342280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89342280</v>
      </c>
      <c r="W8" s="60">
        <v>54097494</v>
      </c>
      <c r="X8" s="60">
        <v>35244786</v>
      </c>
      <c r="Y8" s="61">
        <v>65.15</v>
      </c>
      <c r="Z8" s="62">
        <v>216389981</v>
      </c>
    </row>
    <row r="9" spans="1:26" ht="12.75">
      <c r="A9" s="58" t="s">
        <v>35</v>
      </c>
      <c r="B9" s="19">
        <v>37231849</v>
      </c>
      <c r="C9" s="19">
        <v>0</v>
      </c>
      <c r="D9" s="59">
        <v>84115856</v>
      </c>
      <c r="E9" s="60">
        <v>84115856</v>
      </c>
      <c r="F9" s="60">
        <v>0</v>
      </c>
      <c r="G9" s="60">
        <v>609996</v>
      </c>
      <c r="H9" s="60">
        <v>1296190</v>
      </c>
      <c r="I9" s="60">
        <v>1906186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1906186</v>
      </c>
      <c r="W9" s="60">
        <v>8527713</v>
      </c>
      <c r="X9" s="60">
        <v>-6621527</v>
      </c>
      <c r="Y9" s="61">
        <v>-77.65</v>
      </c>
      <c r="Z9" s="62">
        <v>84115856</v>
      </c>
    </row>
    <row r="10" spans="1:26" ht="22.5">
      <c r="A10" s="63" t="s">
        <v>278</v>
      </c>
      <c r="B10" s="64">
        <f>SUM(B5:B9)</f>
        <v>251862410</v>
      </c>
      <c r="C10" s="64">
        <f>SUM(C5:C9)</f>
        <v>0</v>
      </c>
      <c r="D10" s="65">
        <f aca="true" t="shared" si="0" ref="D10:Z10">SUM(D5:D9)</f>
        <v>315805525</v>
      </c>
      <c r="E10" s="66">
        <f t="shared" si="0"/>
        <v>315805525</v>
      </c>
      <c r="F10" s="66">
        <f t="shared" si="0"/>
        <v>0</v>
      </c>
      <c r="G10" s="66">
        <f t="shared" si="0"/>
        <v>92442066</v>
      </c>
      <c r="H10" s="66">
        <f t="shared" si="0"/>
        <v>4127299</v>
      </c>
      <c r="I10" s="66">
        <f t="shared" si="0"/>
        <v>96569365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96569365</v>
      </c>
      <c r="W10" s="66">
        <f t="shared" si="0"/>
        <v>67284129</v>
      </c>
      <c r="X10" s="66">
        <f t="shared" si="0"/>
        <v>29285236</v>
      </c>
      <c r="Y10" s="67">
        <f>+IF(W10&lt;&gt;0,(X10/W10)*100,0)</f>
        <v>43.52473077269084</v>
      </c>
      <c r="Z10" s="68">
        <f t="shared" si="0"/>
        <v>315805525</v>
      </c>
    </row>
    <row r="11" spans="1:26" ht="12.75">
      <c r="A11" s="58" t="s">
        <v>37</v>
      </c>
      <c r="B11" s="19">
        <v>65802272</v>
      </c>
      <c r="C11" s="19">
        <v>0</v>
      </c>
      <c r="D11" s="59">
        <v>89792373</v>
      </c>
      <c r="E11" s="60">
        <v>89792373</v>
      </c>
      <c r="F11" s="60">
        <v>6147837</v>
      </c>
      <c r="G11" s="60">
        <v>6076499</v>
      </c>
      <c r="H11" s="60">
        <v>5869422</v>
      </c>
      <c r="I11" s="60">
        <v>18093758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18093758</v>
      </c>
      <c r="W11" s="60">
        <v>21923967</v>
      </c>
      <c r="X11" s="60">
        <v>-3830209</v>
      </c>
      <c r="Y11" s="61">
        <v>-17.47</v>
      </c>
      <c r="Z11" s="62">
        <v>89792373</v>
      </c>
    </row>
    <row r="12" spans="1:26" ht="12.75">
      <c r="A12" s="58" t="s">
        <v>38</v>
      </c>
      <c r="B12" s="19">
        <v>23430268</v>
      </c>
      <c r="C12" s="19">
        <v>0</v>
      </c>
      <c r="D12" s="59">
        <v>19331771</v>
      </c>
      <c r="E12" s="60">
        <v>19331771</v>
      </c>
      <c r="F12" s="60">
        <v>1692505</v>
      </c>
      <c r="G12" s="60">
        <v>1268497</v>
      </c>
      <c r="H12" s="60">
        <v>1472230</v>
      </c>
      <c r="I12" s="60">
        <v>4433232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4433232</v>
      </c>
      <c r="W12" s="60">
        <v>5357070</v>
      </c>
      <c r="X12" s="60">
        <v>-923838</v>
      </c>
      <c r="Y12" s="61">
        <v>-17.25</v>
      </c>
      <c r="Z12" s="62">
        <v>19331771</v>
      </c>
    </row>
    <row r="13" spans="1:26" ht="12.75">
      <c r="A13" s="58" t="s">
        <v>279</v>
      </c>
      <c r="B13" s="19">
        <v>0</v>
      </c>
      <c r="C13" s="19">
        <v>0</v>
      </c>
      <c r="D13" s="59">
        <v>38199958</v>
      </c>
      <c r="E13" s="60">
        <v>38199958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9549990</v>
      </c>
      <c r="X13" s="60">
        <v>-9549990</v>
      </c>
      <c r="Y13" s="61">
        <v>-100</v>
      </c>
      <c r="Z13" s="62">
        <v>38199958</v>
      </c>
    </row>
    <row r="14" spans="1:26" ht="12.75">
      <c r="A14" s="58" t="s">
        <v>40</v>
      </c>
      <c r="B14" s="19">
        <v>149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107968281</v>
      </c>
      <c r="C17" s="19">
        <v>0</v>
      </c>
      <c r="D17" s="59">
        <v>119014330</v>
      </c>
      <c r="E17" s="60">
        <v>119014330</v>
      </c>
      <c r="F17" s="60">
        <v>8982405</v>
      </c>
      <c r="G17" s="60">
        <v>6691832</v>
      </c>
      <c r="H17" s="60">
        <v>8419105</v>
      </c>
      <c r="I17" s="60">
        <v>24093342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24093342</v>
      </c>
      <c r="W17" s="60">
        <v>31205493</v>
      </c>
      <c r="X17" s="60">
        <v>-7112151</v>
      </c>
      <c r="Y17" s="61">
        <v>-22.79</v>
      </c>
      <c r="Z17" s="62">
        <v>119014330</v>
      </c>
    </row>
    <row r="18" spans="1:26" ht="12.75">
      <c r="A18" s="70" t="s">
        <v>44</v>
      </c>
      <c r="B18" s="71">
        <f>SUM(B11:B17)</f>
        <v>197200970</v>
      </c>
      <c r="C18" s="71">
        <f>SUM(C11:C17)</f>
        <v>0</v>
      </c>
      <c r="D18" s="72">
        <f aca="true" t="shared" si="1" ref="D18:Z18">SUM(D11:D17)</f>
        <v>266338432</v>
      </c>
      <c r="E18" s="73">
        <f t="shared" si="1"/>
        <v>266338432</v>
      </c>
      <c r="F18" s="73">
        <f t="shared" si="1"/>
        <v>16822747</v>
      </c>
      <c r="G18" s="73">
        <f t="shared" si="1"/>
        <v>14036828</v>
      </c>
      <c r="H18" s="73">
        <f t="shared" si="1"/>
        <v>15760757</v>
      </c>
      <c r="I18" s="73">
        <f t="shared" si="1"/>
        <v>46620332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46620332</v>
      </c>
      <c r="W18" s="73">
        <f t="shared" si="1"/>
        <v>68036520</v>
      </c>
      <c r="X18" s="73">
        <f t="shared" si="1"/>
        <v>-21416188</v>
      </c>
      <c r="Y18" s="67">
        <f>+IF(W18&lt;&gt;0,(X18/W18)*100,0)</f>
        <v>-31.477488854515194</v>
      </c>
      <c r="Z18" s="74">
        <f t="shared" si="1"/>
        <v>266338432</v>
      </c>
    </row>
    <row r="19" spans="1:26" ht="12.75">
      <c r="A19" s="70" t="s">
        <v>45</v>
      </c>
      <c r="B19" s="75">
        <f>+B10-B18</f>
        <v>54661440</v>
      </c>
      <c r="C19" s="75">
        <f>+C10-C18</f>
        <v>0</v>
      </c>
      <c r="D19" s="76">
        <f aca="true" t="shared" si="2" ref="D19:Z19">+D10-D18</f>
        <v>49467093</v>
      </c>
      <c r="E19" s="77">
        <f t="shared" si="2"/>
        <v>49467093</v>
      </c>
      <c r="F19" s="77">
        <f t="shared" si="2"/>
        <v>-16822747</v>
      </c>
      <c r="G19" s="77">
        <f t="shared" si="2"/>
        <v>78405238</v>
      </c>
      <c r="H19" s="77">
        <f t="shared" si="2"/>
        <v>-11633458</v>
      </c>
      <c r="I19" s="77">
        <f t="shared" si="2"/>
        <v>49949033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49949033</v>
      </c>
      <c r="W19" s="77">
        <f>IF(E10=E18,0,W10-W18)</f>
        <v>-752391</v>
      </c>
      <c r="X19" s="77">
        <f t="shared" si="2"/>
        <v>50701424</v>
      </c>
      <c r="Y19" s="78">
        <f>+IF(W19&lt;&gt;0,(X19/W19)*100,0)</f>
        <v>-6738.70686916776</v>
      </c>
      <c r="Z19" s="79">
        <f t="shared" si="2"/>
        <v>49467093</v>
      </c>
    </row>
    <row r="20" spans="1:26" ht="12.75">
      <c r="A20" s="58" t="s">
        <v>46</v>
      </c>
      <c r="B20" s="19">
        <v>76333000</v>
      </c>
      <c r="C20" s="19">
        <v>0</v>
      </c>
      <c r="D20" s="59">
        <v>69534019</v>
      </c>
      <c r="E20" s="60">
        <v>69534019</v>
      </c>
      <c r="F20" s="60">
        <v>0</v>
      </c>
      <c r="G20" s="60">
        <v>8724000</v>
      </c>
      <c r="H20" s="60">
        <v>5000000</v>
      </c>
      <c r="I20" s="60">
        <v>13724000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13724000</v>
      </c>
      <c r="W20" s="60"/>
      <c r="X20" s="60">
        <v>13724000</v>
      </c>
      <c r="Y20" s="61">
        <v>0</v>
      </c>
      <c r="Z20" s="62">
        <v>69534019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130994440</v>
      </c>
      <c r="C22" s="86">
        <f>SUM(C19:C21)</f>
        <v>0</v>
      </c>
      <c r="D22" s="87">
        <f aca="true" t="shared" si="3" ref="D22:Z22">SUM(D19:D21)</f>
        <v>119001112</v>
      </c>
      <c r="E22" s="88">
        <f t="shared" si="3"/>
        <v>119001112</v>
      </c>
      <c r="F22" s="88">
        <f t="shared" si="3"/>
        <v>-16822747</v>
      </c>
      <c r="G22" s="88">
        <f t="shared" si="3"/>
        <v>87129238</v>
      </c>
      <c r="H22" s="88">
        <f t="shared" si="3"/>
        <v>-6633458</v>
      </c>
      <c r="I22" s="88">
        <f t="shared" si="3"/>
        <v>63673033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63673033</v>
      </c>
      <c r="W22" s="88">
        <f t="shared" si="3"/>
        <v>-752391</v>
      </c>
      <c r="X22" s="88">
        <f t="shared" si="3"/>
        <v>64425424</v>
      </c>
      <c r="Y22" s="89">
        <f>+IF(W22&lt;&gt;0,(X22/W22)*100,0)</f>
        <v>-8562.758459364877</v>
      </c>
      <c r="Z22" s="90">
        <f t="shared" si="3"/>
        <v>119001112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130994440</v>
      </c>
      <c r="C24" s="75">
        <f>SUM(C22:C23)</f>
        <v>0</v>
      </c>
      <c r="D24" s="76">
        <f aca="true" t="shared" si="4" ref="D24:Z24">SUM(D22:D23)</f>
        <v>119001112</v>
      </c>
      <c r="E24" s="77">
        <f t="shared" si="4"/>
        <v>119001112</v>
      </c>
      <c r="F24" s="77">
        <f t="shared" si="4"/>
        <v>-16822747</v>
      </c>
      <c r="G24" s="77">
        <f t="shared" si="4"/>
        <v>87129238</v>
      </c>
      <c r="H24" s="77">
        <f t="shared" si="4"/>
        <v>-6633458</v>
      </c>
      <c r="I24" s="77">
        <f t="shared" si="4"/>
        <v>63673033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63673033</v>
      </c>
      <c r="W24" s="77">
        <f t="shared" si="4"/>
        <v>-752391</v>
      </c>
      <c r="X24" s="77">
        <f t="shared" si="4"/>
        <v>64425424</v>
      </c>
      <c r="Y24" s="78">
        <f>+IF(W24&lt;&gt;0,(X24/W24)*100,0)</f>
        <v>-8562.758459364877</v>
      </c>
      <c r="Z24" s="79">
        <f t="shared" si="4"/>
        <v>119001112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160507105</v>
      </c>
      <c r="C27" s="22">
        <v>0</v>
      </c>
      <c r="D27" s="99">
        <v>158211413</v>
      </c>
      <c r="E27" s="100">
        <v>158211413</v>
      </c>
      <c r="F27" s="100">
        <v>12775212</v>
      </c>
      <c r="G27" s="100">
        <v>8166367</v>
      </c>
      <c r="H27" s="100">
        <v>7618255</v>
      </c>
      <c r="I27" s="100">
        <v>28559834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28559834</v>
      </c>
      <c r="W27" s="100">
        <v>39552853</v>
      </c>
      <c r="X27" s="100">
        <v>-10993019</v>
      </c>
      <c r="Y27" s="101">
        <v>-27.79</v>
      </c>
      <c r="Z27" s="102">
        <v>158211413</v>
      </c>
    </row>
    <row r="28" spans="1:26" ht="12.75">
      <c r="A28" s="103" t="s">
        <v>46</v>
      </c>
      <c r="B28" s="19">
        <v>160507105</v>
      </c>
      <c r="C28" s="19">
        <v>0</v>
      </c>
      <c r="D28" s="59">
        <v>158211413</v>
      </c>
      <c r="E28" s="60">
        <v>158211413</v>
      </c>
      <c r="F28" s="60">
        <v>12775212</v>
      </c>
      <c r="G28" s="60">
        <v>8166367</v>
      </c>
      <c r="H28" s="60">
        <v>7618255</v>
      </c>
      <c r="I28" s="60">
        <v>28559834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28559834</v>
      </c>
      <c r="W28" s="60">
        <v>39552853</v>
      </c>
      <c r="X28" s="60">
        <v>-10993019</v>
      </c>
      <c r="Y28" s="61">
        <v>-27.79</v>
      </c>
      <c r="Z28" s="62">
        <v>158211413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160507105</v>
      </c>
      <c r="C32" s="22">
        <f>SUM(C28:C31)</f>
        <v>0</v>
      </c>
      <c r="D32" s="99">
        <f aca="true" t="shared" si="5" ref="D32:Z32">SUM(D28:D31)</f>
        <v>158211413</v>
      </c>
      <c r="E32" s="100">
        <f t="shared" si="5"/>
        <v>158211413</v>
      </c>
      <c r="F32" s="100">
        <f t="shared" si="5"/>
        <v>12775212</v>
      </c>
      <c r="G32" s="100">
        <f t="shared" si="5"/>
        <v>8166367</v>
      </c>
      <c r="H32" s="100">
        <f t="shared" si="5"/>
        <v>7618255</v>
      </c>
      <c r="I32" s="100">
        <f t="shared" si="5"/>
        <v>28559834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28559834</v>
      </c>
      <c r="W32" s="100">
        <f t="shared" si="5"/>
        <v>39552853</v>
      </c>
      <c r="X32" s="100">
        <f t="shared" si="5"/>
        <v>-10993019</v>
      </c>
      <c r="Y32" s="101">
        <f>+IF(W32&lt;&gt;0,(X32/W32)*100,0)</f>
        <v>-27.793239086950315</v>
      </c>
      <c r="Z32" s="102">
        <f t="shared" si="5"/>
        <v>158211413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38428211</v>
      </c>
      <c r="C35" s="19">
        <v>0</v>
      </c>
      <c r="D35" s="59">
        <v>165554142</v>
      </c>
      <c r="E35" s="60">
        <v>165554142</v>
      </c>
      <c r="F35" s="60">
        <v>-4294528</v>
      </c>
      <c r="G35" s="60">
        <v>35863654</v>
      </c>
      <c r="H35" s="60">
        <v>362995</v>
      </c>
      <c r="I35" s="60">
        <v>362995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362995</v>
      </c>
      <c r="W35" s="60">
        <v>41388536</v>
      </c>
      <c r="X35" s="60">
        <v>-41025541</v>
      </c>
      <c r="Y35" s="61">
        <v>-99.12</v>
      </c>
      <c r="Z35" s="62">
        <v>165554142</v>
      </c>
    </row>
    <row r="36" spans="1:26" ht="12.75">
      <c r="A36" s="58" t="s">
        <v>57</v>
      </c>
      <c r="B36" s="19">
        <v>166853983</v>
      </c>
      <c r="C36" s="19">
        <v>0</v>
      </c>
      <c r="D36" s="59">
        <v>158211413</v>
      </c>
      <c r="E36" s="60">
        <v>158211413</v>
      </c>
      <c r="F36" s="60">
        <v>12775212</v>
      </c>
      <c r="G36" s="60">
        <v>20941579</v>
      </c>
      <c r="H36" s="60">
        <v>28559834</v>
      </c>
      <c r="I36" s="60">
        <v>28559834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28559834</v>
      </c>
      <c r="W36" s="60">
        <v>39552853</v>
      </c>
      <c r="X36" s="60">
        <v>-10993019</v>
      </c>
      <c r="Y36" s="61">
        <v>-27.79</v>
      </c>
      <c r="Z36" s="62">
        <v>158211413</v>
      </c>
    </row>
    <row r="37" spans="1:26" ht="12.75">
      <c r="A37" s="58" t="s">
        <v>58</v>
      </c>
      <c r="B37" s="19">
        <v>74774557</v>
      </c>
      <c r="C37" s="19">
        <v>0</v>
      </c>
      <c r="D37" s="59">
        <v>0</v>
      </c>
      <c r="E37" s="60">
        <v>0</v>
      </c>
      <c r="F37" s="60">
        <v>29695084</v>
      </c>
      <c r="G37" s="60">
        <v>-9109606</v>
      </c>
      <c r="H37" s="60">
        <v>-30358552</v>
      </c>
      <c r="I37" s="60">
        <v>-30358552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-30358552</v>
      </c>
      <c r="W37" s="60"/>
      <c r="X37" s="60">
        <v>-30358552</v>
      </c>
      <c r="Y37" s="61">
        <v>0</v>
      </c>
      <c r="Z37" s="62">
        <v>0</v>
      </c>
    </row>
    <row r="38" spans="1:26" ht="12.7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130507637</v>
      </c>
      <c r="C39" s="19">
        <v>0</v>
      </c>
      <c r="D39" s="59">
        <v>323765555</v>
      </c>
      <c r="E39" s="60">
        <v>323765555</v>
      </c>
      <c r="F39" s="60">
        <v>-21214400</v>
      </c>
      <c r="G39" s="60">
        <v>65914839</v>
      </c>
      <c r="H39" s="60">
        <v>59281381</v>
      </c>
      <c r="I39" s="60">
        <v>59281381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59281381</v>
      </c>
      <c r="W39" s="60">
        <v>80941389</v>
      </c>
      <c r="X39" s="60">
        <v>-21660008</v>
      </c>
      <c r="Y39" s="61">
        <v>-26.76</v>
      </c>
      <c r="Z39" s="62">
        <v>323765555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97474356</v>
      </c>
      <c r="C42" s="19">
        <v>0</v>
      </c>
      <c r="D42" s="59">
        <v>158211413</v>
      </c>
      <c r="E42" s="60">
        <v>158211413</v>
      </c>
      <c r="F42" s="60">
        <v>-16822746</v>
      </c>
      <c r="G42" s="60">
        <v>87129243</v>
      </c>
      <c r="H42" s="60">
        <v>-6633458</v>
      </c>
      <c r="I42" s="60">
        <v>63673039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63673039</v>
      </c>
      <c r="W42" s="60">
        <v>39552852</v>
      </c>
      <c r="X42" s="60">
        <v>24120187</v>
      </c>
      <c r="Y42" s="61">
        <v>60.98</v>
      </c>
      <c r="Z42" s="62">
        <v>158211413</v>
      </c>
    </row>
    <row r="43" spans="1:26" ht="12.75">
      <c r="A43" s="58" t="s">
        <v>63</v>
      </c>
      <c r="B43" s="19">
        <v>-120627515</v>
      </c>
      <c r="C43" s="19">
        <v>0</v>
      </c>
      <c r="D43" s="59">
        <v>-158211413</v>
      </c>
      <c r="E43" s="60">
        <v>-158211413</v>
      </c>
      <c r="F43" s="60">
        <v>-12775212</v>
      </c>
      <c r="G43" s="60">
        <v>-8166367</v>
      </c>
      <c r="H43" s="60">
        <v>-7618255</v>
      </c>
      <c r="I43" s="60">
        <v>-28559834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-28559834</v>
      </c>
      <c r="W43" s="60">
        <v>-39552852</v>
      </c>
      <c r="X43" s="60">
        <v>10993018</v>
      </c>
      <c r="Y43" s="61">
        <v>-27.79</v>
      </c>
      <c r="Z43" s="62">
        <v>-158211413</v>
      </c>
    </row>
    <row r="44" spans="1:26" ht="12.75">
      <c r="A44" s="58" t="s">
        <v>64</v>
      </c>
      <c r="B44" s="19">
        <v>-18265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120121207</v>
      </c>
      <c r="C45" s="22">
        <v>0</v>
      </c>
      <c r="D45" s="99">
        <v>0</v>
      </c>
      <c r="E45" s="100">
        <v>0</v>
      </c>
      <c r="F45" s="100">
        <v>-29597958</v>
      </c>
      <c r="G45" s="100">
        <v>49364918</v>
      </c>
      <c r="H45" s="100">
        <v>35113205</v>
      </c>
      <c r="I45" s="100">
        <v>35113205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35113205</v>
      </c>
      <c r="W45" s="100"/>
      <c r="X45" s="100">
        <v>35113205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21235863</v>
      </c>
      <c r="C49" s="52">
        <v>0</v>
      </c>
      <c r="D49" s="129">
        <v>367038</v>
      </c>
      <c r="E49" s="54">
        <v>572331</v>
      </c>
      <c r="F49" s="54">
        <v>0</v>
      </c>
      <c r="G49" s="54">
        <v>0</v>
      </c>
      <c r="H49" s="54">
        <v>0</v>
      </c>
      <c r="I49" s="54">
        <v>568295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336653</v>
      </c>
      <c r="W49" s="54">
        <v>0</v>
      </c>
      <c r="X49" s="54">
        <v>0</v>
      </c>
      <c r="Y49" s="54">
        <v>0</v>
      </c>
      <c r="Z49" s="130">
        <v>23080180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3246855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3246855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-359.64037536329573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59.10273158446021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-343.7724547000191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52.04846210103631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2122.1116690191357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2122.1116690191357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6715947</v>
      </c>
      <c r="C67" s="24"/>
      <c r="D67" s="25">
        <v>4821026</v>
      </c>
      <c r="E67" s="26">
        <v>4821026</v>
      </c>
      <c r="F67" s="26"/>
      <c r="G67" s="26">
        <v>2172738</v>
      </c>
      <c r="H67" s="26">
        <v>1289382</v>
      </c>
      <c r="I67" s="26">
        <v>3462120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3462120</v>
      </c>
      <c r="W67" s="26">
        <v>2039256</v>
      </c>
      <c r="X67" s="26"/>
      <c r="Y67" s="25"/>
      <c r="Z67" s="27">
        <v>4821026</v>
      </c>
    </row>
    <row r="68" spans="1:26" ht="12.75" hidden="1">
      <c r="A68" s="37" t="s">
        <v>31</v>
      </c>
      <c r="B68" s="19">
        <v>6759164</v>
      </c>
      <c r="C68" s="19"/>
      <c r="D68" s="20">
        <v>3621026</v>
      </c>
      <c r="E68" s="21">
        <v>3621026</v>
      </c>
      <c r="F68" s="21"/>
      <c r="G68" s="21">
        <v>569770</v>
      </c>
      <c r="H68" s="21">
        <v>1008855</v>
      </c>
      <c r="I68" s="21">
        <v>1578625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1578625</v>
      </c>
      <c r="W68" s="21">
        <v>1739256</v>
      </c>
      <c r="X68" s="21"/>
      <c r="Y68" s="20"/>
      <c r="Z68" s="23">
        <v>3621026</v>
      </c>
    </row>
    <row r="69" spans="1:26" ht="12.75" hidden="1">
      <c r="A69" s="38" t="s">
        <v>32</v>
      </c>
      <c r="B69" s="19">
        <v>-43217</v>
      </c>
      <c r="C69" s="19"/>
      <c r="D69" s="20">
        <v>1200000</v>
      </c>
      <c r="E69" s="21">
        <v>1200000</v>
      </c>
      <c r="F69" s="21"/>
      <c r="G69" s="21">
        <v>1602968</v>
      </c>
      <c r="H69" s="21">
        <v>280527</v>
      </c>
      <c r="I69" s="21">
        <v>1883495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1883495</v>
      </c>
      <c r="W69" s="21">
        <v>300000</v>
      </c>
      <c r="X69" s="21"/>
      <c r="Y69" s="20"/>
      <c r="Z69" s="23">
        <v>1200000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-43217</v>
      </c>
      <c r="C73" s="19"/>
      <c r="D73" s="20">
        <v>1200000</v>
      </c>
      <c r="E73" s="21">
        <v>1200000</v>
      </c>
      <c r="F73" s="21"/>
      <c r="G73" s="21">
        <v>1602968</v>
      </c>
      <c r="H73" s="21">
        <v>280527</v>
      </c>
      <c r="I73" s="21">
        <v>1883495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1883495</v>
      </c>
      <c r="W73" s="21">
        <v>300000</v>
      </c>
      <c r="X73" s="21"/>
      <c r="Y73" s="20"/>
      <c r="Z73" s="23">
        <v>1200000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-24153257</v>
      </c>
      <c r="C76" s="32"/>
      <c r="D76" s="33">
        <v>4821026</v>
      </c>
      <c r="E76" s="34">
        <v>4821026</v>
      </c>
      <c r="F76" s="34"/>
      <c r="G76" s="34">
        <v>2172738</v>
      </c>
      <c r="H76" s="34">
        <v>1289382</v>
      </c>
      <c r="I76" s="34">
        <v>3462120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3462120</v>
      </c>
      <c r="W76" s="34">
        <v>1205256</v>
      </c>
      <c r="X76" s="34"/>
      <c r="Y76" s="33"/>
      <c r="Z76" s="35">
        <v>4821026</v>
      </c>
    </row>
    <row r="77" spans="1:26" ht="12.75" hidden="1">
      <c r="A77" s="37" t="s">
        <v>31</v>
      </c>
      <c r="B77" s="19">
        <v>-23236144</v>
      </c>
      <c r="C77" s="19"/>
      <c r="D77" s="20">
        <v>3621026</v>
      </c>
      <c r="E77" s="21">
        <v>3621026</v>
      </c>
      <c r="F77" s="21"/>
      <c r="G77" s="21">
        <v>569770</v>
      </c>
      <c r="H77" s="21">
        <v>1008855</v>
      </c>
      <c r="I77" s="21">
        <v>1578625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1578625</v>
      </c>
      <c r="W77" s="21">
        <v>905256</v>
      </c>
      <c r="X77" s="21"/>
      <c r="Y77" s="20"/>
      <c r="Z77" s="23">
        <v>3621026</v>
      </c>
    </row>
    <row r="78" spans="1:26" ht="12.75" hidden="1">
      <c r="A78" s="38" t="s">
        <v>32</v>
      </c>
      <c r="B78" s="19">
        <v>-917113</v>
      </c>
      <c r="C78" s="19"/>
      <c r="D78" s="20">
        <v>1200000</v>
      </c>
      <c r="E78" s="21">
        <v>1200000</v>
      </c>
      <c r="F78" s="21"/>
      <c r="G78" s="21">
        <v>1602968</v>
      </c>
      <c r="H78" s="21">
        <v>280527</v>
      </c>
      <c r="I78" s="21">
        <v>1883495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1883495</v>
      </c>
      <c r="W78" s="21">
        <v>300000</v>
      </c>
      <c r="X78" s="21"/>
      <c r="Y78" s="20"/>
      <c r="Z78" s="23">
        <v>1200000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-917113</v>
      </c>
      <c r="C82" s="19"/>
      <c r="D82" s="20">
        <v>1200000</v>
      </c>
      <c r="E82" s="21">
        <v>1200000</v>
      </c>
      <c r="F82" s="21"/>
      <c r="G82" s="21">
        <v>1602968</v>
      </c>
      <c r="H82" s="21">
        <v>280527</v>
      </c>
      <c r="I82" s="21">
        <v>1883495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1883495</v>
      </c>
      <c r="W82" s="21">
        <v>300000</v>
      </c>
      <c r="X82" s="21"/>
      <c r="Y82" s="20"/>
      <c r="Z82" s="23">
        <v>1200000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14283536</v>
      </c>
      <c r="D5" s="357">
        <f t="shared" si="0"/>
        <v>0</v>
      </c>
      <c r="E5" s="356">
        <f t="shared" si="0"/>
        <v>13314045</v>
      </c>
      <c r="F5" s="358">
        <f t="shared" si="0"/>
        <v>13314045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3328511</v>
      </c>
      <c r="Y5" s="358">
        <f t="shared" si="0"/>
        <v>-3328511</v>
      </c>
      <c r="Z5" s="359">
        <f>+IF(X5&lt;&gt;0,+(Y5/X5)*100,0)</f>
        <v>-100</v>
      </c>
      <c r="AA5" s="360">
        <f>+AA6+AA8+AA11+AA13+AA15</f>
        <v>13314045</v>
      </c>
    </row>
    <row r="6" spans="1:27" ht="12.75">
      <c r="A6" s="361" t="s">
        <v>205</v>
      </c>
      <c r="B6" s="142"/>
      <c r="C6" s="60">
        <f>+C7</f>
        <v>13907036</v>
      </c>
      <c r="D6" s="340">
        <f aca="true" t="shared" si="1" ref="D6:AA6">+D7</f>
        <v>0</v>
      </c>
      <c r="E6" s="60">
        <f t="shared" si="1"/>
        <v>11264045</v>
      </c>
      <c r="F6" s="59">
        <f t="shared" si="1"/>
        <v>11264045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2816011</v>
      </c>
      <c r="Y6" s="59">
        <f t="shared" si="1"/>
        <v>-2816011</v>
      </c>
      <c r="Z6" s="61">
        <f>+IF(X6&lt;&gt;0,+(Y6/X6)*100,0)</f>
        <v>-100</v>
      </c>
      <c r="AA6" s="62">
        <f t="shared" si="1"/>
        <v>11264045</v>
      </c>
    </row>
    <row r="7" spans="1:27" ht="12.75">
      <c r="A7" s="291" t="s">
        <v>229</v>
      </c>
      <c r="B7" s="142"/>
      <c r="C7" s="60">
        <v>13907036</v>
      </c>
      <c r="D7" s="340"/>
      <c r="E7" s="60">
        <v>11264045</v>
      </c>
      <c r="F7" s="59">
        <v>11264045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2816011</v>
      </c>
      <c r="Y7" s="59">
        <v>-2816011</v>
      </c>
      <c r="Z7" s="61">
        <v>-100</v>
      </c>
      <c r="AA7" s="62">
        <v>11264045</v>
      </c>
    </row>
    <row r="8" spans="1:27" ht="12.75">
      <c r="A8" s="361" t="s">
        <v>206</v>
      </c>
      <c r="B8" s="142"/>
      <c r="C8" s="60">
        <f aca="true" t="shared" si="2" ref="C8:Y8">SUM(C9:C10)</f>
        <v>376500</v>
      </c>
      <c r="D8" s="340">
        <f t="shared" si="2"/>
        <v>0</v>
      </c>
      <c r="E8" s="60">
        <f t="shared" si="2"/>
        <v>2050000</v>
      </c>
      <c r="F8" s="59">
        <f t="shared" si="2"/>
        <v>2050000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512500</v>
      </c>
      <c r="Y8" s="59">
        <f t="shared" si="2"/>
        <v>-512500</v>
      </c>
      <c r="Z8" s="61">
        <f>+IF(X8&lt;&gt;0,+(Y8/X8)*100,0)</f>
        <v>-100</v>
      </c>
      <c r="AA8" s="62">
        <f>SUM(AA9:AA10)</f>
        <v>2050000</v>
      </c>
    </row>
    <row r="9" spans="1:27" ht="12.75">
      <c r="A9" s="291" t="s">
        <v>230</v>
      </c>
      <c r="B9" s="142"/>
      <c r="C9" s="60"/>
      <c r="D9" s="340"/>
      <c r="E9" s="60">
        <v>1500000</v>
      </c>
      <c r="F9" s="59">
        <v>1500000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375000</v>
      </c>
      <c r="Y9" s="59">
        <v>-375000</v>
      </c>
      <c r="Z9" s="61">
        <v>-100</v>
      </c>
      <c r="AA9" s="62">
        <v>1500000</v>
      </c>
    </row>
    <row r="10" spans="1:27" ht="12.75">
      <c r="A10" s="291" t="s">
        <v>231</v>
      </c>
      <c r="B10" s="142"/>
      <c r="C10" s="60">
        <v>376500</v>
      </c>
      <c r="D10" s="340"/>
      <c r="E10" s="60">
        <v>550000</v>
      </c>
      <c r="F10" s="59">
        <v>550000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137500</v>
      </c>
      <c r="Y10" s="59">
        <v>-137500</v>
      </c>
      <c r="Z10" s="61">
        <v>-100</v>
      </c>
      <c r="AA10" s="62">
        <v>550000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3303561</v>
      </c>
      <c r="D22" s="344">
        <f t="shared" si="6"/>
        <v>0</v>
      </c>
      <c r="E22" s="343">
        <f t="shared" si="6"/>
        <v>3000000</v>
      </c>
      <c r="F22" s="345">
        <f t="shared" si="6"/>
        <v>3000000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750000</v>
      </c>
      <c r="Y22" s="345">
        <f t="shared" si="6"/>
        <v>-750000</v>
      </c>
      <c r="Z22" s="336">
        <f>+IF(X22&lt;&gt;0,+(Y22/X22)*100,0)</f>
        <v>-100</v>
      </c>
      <c r="AA22" s="350">
        <f>SUM(AA23:AA32)</f>
        <v>3000000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3303561</v>
      </c>
      <c r="D25" s="340"/>
      <c r="E25" s="60">
        <v>3000000</v>
      </c>
      <c r="F25" s="59">
        <v>3000000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750000</v>
      </c>
      <c r="Y25" s="59">
        <v>-750000</v>
      </c>
      <c r="Z25" s="61">
        <v>-100</v>
      </c>
      <c r="AA25" s="62">
        <v>3000000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5055382</v>
      </c>
      <c r="D40" s="344">
        <f t="shared" si="9"/>
        <v>0</v>
      </c>
      <c r="E40" s="343">
        <f t="shared" si="9"/>
        <v>9818532</v>
      </c>
      <c r="F40" s="345">
        <f t="shared" si="9"/>
        <v>9818532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2454633</v>
      </c>
      <c r="Y40" s="345">
        <f t="shared" si="9"/>
        <v>-2454633</v>
      </c>
      <c r="Z40" s="336">
        <f>+IF(X40&lt;&gt;0,+(Y40/X40)*100,0)</f>
        <v>-100</v>
      </c>
      <c r="AA40" s="350">
        <f>SUM(AA41:AA49)</f>
        <v>9818532</v>
      </c>
    </row>
    <row r="41" spans="1:27" ht="12.75">
      <c r="A41" s="361" t="s">
        <v>248</v>
      </c>
      <c r="B41" s="142"/>
      <c r="C41" s="362">
        <v>427768</v>
      </c>
      <c r="D41" s="363"/>
      <c r="E41" s="362">
        <v>216512</v>
      </c>
      <c r="F41" s="364">
        <v>216512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54128</v>
      </c>
      <c r="Y41" s="364">
        <v>-54128</v>
      </c>
      <c r="Z41" s="365">
        <v>-100</v>
      </c>
      <c r="AA41" s="366">
        <v>216512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588104</v>
      </c>
      <c r="D43" s="369"/>
      <c r="E43" s="305">
        <v>659645</v>
      </c>
      <c r="F43" s="370">
        <v>659645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164911</v>
      </c>
      <c r="Y43" s="370">
        <v>-164911</v>
      </c>
      <c r="Z43" s="371">
        <v>-100</v>
      </c>
      <c r="AA43" s="303">
        <v>659645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1427318</v>
      </c>
      <c r="D48" s="368"/>
      <c r="E48" s="54">
        <v>3088014</v>
      </c>
      <c r="F48" s="53">
        <v>3088014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772004</v>
      </c>
      <c r="Y48" s="53">
        <v>-772004</v>
      </c>
      <c r="Z48" s="94">
        <v>-100</v>
      </c>
      <c r="AA48" s="95">
        <v>3088014</v>
      </c>
    </row>
    <row r="49" spans="1:27" ht="12.75">
      <c r="A49" s="361" t="s">
        <v>93</v>
      </c>
      <c r="B49" s="136"/>
      <c r="C49" s="54">
        <v>2612192</v>
      </c>
      <c r="D49" s="368"/>
      <c r="E49" s="54">
        <v>5854361</v>
      </c>
      <c r="F49" s="53">
        <v>5854361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1463590</v>
      </c>
      <c r="Y49" s="53">
        <v>-1463590</v>
      </c>
      <c r="Z49" s="94">
        <v>-100</v>
      </c>
      <c r="AA49" s="95">
        <v>5854361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22642479</v>
      </c>
      <c r="D60" s="346">
        <f t="shared" si="14"/>
        <v>0</v>
      </c>
      <c r="E60" s="219">
        <f t="shared" si="14"/>
        <v>26132577</v>
      </c>
      <c r="F60" s="264">
        <f t="shared" si="14"/>
        <v>26132577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6533144</v>
      </c>
      <c r="Y60" s="264">
        <f t="shared" si="14"/>
        <v>-6533144</v>
      </c>
      <c r="Z60" s="337">
        <f>+IF(X60&lt;&gt;0,+(Y60/X60)*100,0)</f>
        <v>-100</v>
      </c>
      <c r="AA60" s="232">
        <f>+AA57+AA54+AA51+AA40+AA37+AA34+AA22+AA5</f>
        <v>26132577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238304211</v>
      </c>
      <c r="D5" s="153">
        <f>SUM(D6:D8)</f>
        <v>0</v>
      </c>
      <c r="E5" s="154">
        <f t="shared" si="0"/>
        <v>254426733</v>
      </c>
      <c r="F5" s="100">
        <f t="shared" si="0"/>
        <v>254426733</v>
      </c>
      <c r="G5" s="100">
        <f t="shared" si="0"/>
        <v>0</v>
      </c>
      <c r="H5" s="100">
        <f t="shared" si="0"/>
        <v>90282077</v>
      </c>
      <c r="I5" s="100">
        <f t="shared" si="0"/>
        <v>2757252</v>
      </c>
      <c r="J5" s="100">
        <f t="shared" si="0"/>
        <v>93039329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93039329</v>
      </c>
      <c r="X5" s="100">
        <f t="shared" si="0"/>
        <v>64439436</v>
      </c>
      <c r="Y5" s="100">
        <f t="shared" si="0"/>
        <v>28599893</v>
      </c>
      <c r="Z5" s="137">
        <f>+IF(X5&lt;&gt;0,+(Y5/X5)*100,0)</f>
        <v>44.38259360308492</v>
      </c>
      <c r="AA5" s="153">
        <f>SUM(AA6:AA8)</f>
        <v>254426733</v>
      </c>
    </row>
    <row r="6" spans="1:27" ht="12.75">
      <c r="A6" s="138" t="s">
        <v>75</v>
      </c>
      <c r="B6" s="136"/>
      <c r="C6" s="155">
        <v>-15000</v>
      </c>
      <c r="D6" s="155"/>
      <c r="E6" s="156">
        <v>11996000</v>
      </c>
      <c r="F6" s="60">
        <v>11996000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2999001</v>
      </c>
      <c r="Y6" s="60">
        <v>-2999001</v>
      </c>
      <c r="Z6" s="140">
        <v>-100</v>
      </c>
      <c r="AA6" s="155">
        <v>11996000</v>
      </c>
    </row>
    <row r="7" spans="1:27" ht="12.75">
      <c r="A7" s="138" t="s">
        <v>76</v>
      </c>
      <c r="B7" s="136"/>
      <c r="C7" s="157">
        <v>237093501</v>
      </c>
      <c r="D7" s="157"/>
      <c r="E7" s="158">
        <v>241490785</v>
      </c>
      <c r="F7" s="159">
        <v>241490785</v>
      </c>
      <c r="G7" s="159"/>
      <c r="H7" s="159">
        <v>90016565</v>
      </c>
      <c r="I7" s="159">
        <v>2719174</v>
      </c>
      <c r="J7" s="159">
        <v>92735739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92735739</v>
      </c>
      <c r="X7" s="159">
        <v>61205448</v>
      </c>
      <c r="Y7" s="159">
        <v>31530291</v>
      </c>
      <c r="Z7" s="141">
        <v>51.52</v>
      </c>
      <c r="AA7" s="157">
        <v>241490785</v>
      </c>
    </row>
    <row r="8" spans="1:27" ht="12.75">
      <c r="A8" s="138" t="s">
        <v>77</v>
      </c>
      <c r="B8" s="136"/>
      <c r="C8" s="155">
        <v>1225710</v>
      </c>
      <c r="D8" s="155"/>
      <c r="E8" s="156">
        <v>939948</v>
      </c>
      <c r="F8" s="60">
        <v>939948</v>
      </c>
      <c r="G8" s="60"/>
      <c r="H8" s="60">
        <v>265512</v>
      </c>
      <c r="I8" s="60">
        <v>38078</v>
      </c>
      <c r="J8" s="60">
        <v>303590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303590</v>
      </c>
      <c r="X8" s="60">
        <v>234987</v>
      </c>
      <c r="Y8" s="60">
        <v>68603</v>
      </c>
      <c r="Z8" s="140">
        <v>29.19</v>
      </c>
      <c r="AA8" s="155">
        <v>939948</v>
      </c>
    </row>
    <row r="9" spans="1:27" ht="12.75">
      <c r="A9" s="135" t="s">
        <v>78</v>
      </c>
      <c r="B9" s="136"/>
      <c r="C9" s="153">
        <f aca="true" t="shared" si="1" ref="C9:Y9">SUM(C10:C14)</f>
        <v>4202354</v>
      </c>
      <c r="D9" s="153">
        <f>SUM(D10:D14)</f>
        <v>0</v>
      </c>
      <c r="E9" s="154">
        <f t="shared" si="1"/>
        <v>4870908</v>
      </c>
      <c r="F9" s="100">
        <f t="shared" si="1"/>
        <v>4870908</v>
      </c>
      <c r="G9" s="100">
        <f t="shared" si="1"/>
        <v>0</v>
      </c>
      <c r="H9" s="100">
        <f t="shared" si="1"/>
        <v>93667</v>
      </c>
      <c r="I9" s="100">
        <f t="shared" si="1"/>
        <v>1040495</v>
      </c>
      <c r="J9" s="100">
        <f t="shared" si="1"/>
        <v>1134162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1134162</v>
      </c>
      <c r="X9" s="100">
        <f t="shared" si="1"/>
        <v>1217727</v>
      </c>
      <c r="Y9" s="100">
        <f t="shared" si="1"/>
        <v>-83565</v>
      </c>
      <c r="Z9" s="137">
        <f>+IF(X9&lt;&gt;0,+(Y9/X9)*100,0)</f>
        <v>-6.862375557082992</v>
      </c>
      <c r="AA9" s="153">
        <f>SUM(AA10:AA14)</f>
        <v>4870908</v>
      </c>
    </row>
    <row r="10" spans="1:27" ht="12.75">
      <c r="A10" s="138" t="s">
        <v>79</v>
      </c>
      <c r="B10" s="136"/>
      <c r="C10" s="155">
        <v>492534</v>
      </c>
      <c r="D10" s="155"/>
      <c r="E10" s="156">
        <v>520908</v>
      </c>
      <c r="F10" s="60">
        <v>520908</v>
      </c>
      <c r="G10" s="60"/>
      <c r="H10" s="60">
        <v>18751</v>
      </c>
      <c r="I10" s="60">
        <v>64812</v>
      </c>
      <c r="J10" s="60">
        <v>83563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83563</v>
      </c>
      <c r="X10" s="60">
        <v>130227</v>
      </c>
      <c r="Y10" s="60">
        <v>-46664</v>
      </c>
      <c r="Z10" s="140">
        <v>-35.83</v>
      </c>
      <c r="AA10" s="155">
        <v>520908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3709820</v>
      </c>
      <c r="D12" s="155"/>
      <c r="E12" s="156">
        <v>4350000</v>
      </c>
      <c r="F12" s="60">
        <v>4350000</v>
      </c>
      <c r="G12" s="60"/>
      <c r="H12" s="60">
        <v>74916</v>
      </c>
      <c r="I12" s="60">
        <v>975683</v>
      </c>
      <c r="J12" s="60">
        <v>1050599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1050599</v>
      </c>
      <c r="X12" s="60">
        <v>1087500</v>
      </c>
      <c r="Y12" s="60">
        <v>-36901</v>
      </c>
      <c r="Z12" s="140">
        <v>-3.39</v>
      </c>
      <c r="AA12" s="155">
        <v>4350000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85645668</v>
      </c>
      <c r="D15" s="153">
        <f>SUM(D16:D18)</f>
        <v>0</v>
      </c>
      <c r="E15" s="154">
        <f t="shared" si="2"/>
        <v>124741903</v>
      </c>
      <c r="F15" s="100">
        <f t="shared" si="2"/>
        <v>124741903</v>
      </c>
      <c r="G15" s="100">
        <f t="shared" si="2"/>
        <v>0</v>
      </c>
      <c r="H15" s="100">
        <f t="shared" si="2"/>
        <v>9161743</v>
      </c>
      <c r="I15" s="100">
        <f t="shared" si="2"/>
        <v>5037334</v>
      </c>
      <c r="J15" s="100">
        <f t="shared" si="2"/>
        <v>14199077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14199077</v>
      </c>
      <c r="X15" s="100">
        <f t="shared" si="2"/>
        <v>31185474</v>
      </c>
      <c r="Y15" s="100">
        <f t="shared" si="2"/>
        <v>-16986397</v>
      </c>
      <c r="Z15" s="137">
        <f>+IF(X15&lt;&gt;0,+(Y15/X15)*100,0)</f>
        <v>-54.46893960951179</v>
      </c>
      <c r="AA15" s="153">
        <f>SUM(AA16:AA18)</f>
        <v>124741903</v>
      </c>
    </row>
    <row r="16" spans="1:27" ht="12.75">
      <c r="A16" s="138" t="s">
        <v>85</v>
      </c>
      <c r="B16" s="136"/>
      <c r="C16" s="155">
        <v>1024176</v>
      </c>
      <c r="D16" s="155"/>
      <c r="E16" s="156">
        <v>852903</v>
      </c>
      <c r="F16" s="60">
        <v>852903</v>
      </c>
      <c r="G16" s="60"/>
      <c r="H16" s="60">
        <v>151743</v>
      </c>
      <c r="I16" s="60">
        <v>37334</v>
      </c>
      <c r="J16" s="60">
        <v>189077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189077</v>
      </c>
      <c r="X16" s="60">
        <v>213225</v>
      </c>
      <c r="Y16" s="60">
        <v>-24148</v>
      </c>
      <c r="Z16" s="140">
        <v>-11.33</v>
      </c>
      <c r="AA16" s="155">
        <v>852903</v>
      </c>
    </row>
    <row r="17" spans="1:27" ht="12.75">
      <c r="A17" s="138" t="s">
        <v>86</v>
      </c>
      <c r="B17" s="136"/>
      <c r="C17" s="155">
        <v>84621492</v>
      </c>
      <c r="D17" s="155"/>
      <c r="E17" s="156">
        <v>123889000</v>
      </c>
      <c r="F17" s="60">
        <v>123889000</v>
      </c>
      <c r="G17" s="60"/>
      <c r="H17" s="60">
        <v>9010000</v>
      </c>
      <c r="I17" s="60">
        <v>5000000</v>
      </c>
      <c r="J17" s="60">
        <v>14010000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14010000</v>
      </c>
      <c r="X17" s="60">
        <v>30972249</v>
      </c>
      <c r="Y17" s="60">
        <v>-16962249</v>
      </c>
      <c r="Z17" s="140">
        <v>-54.77</v>
      </c>
      <c r="AA17" s="155">
        <v>123889000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43177</v>
      </c>
      <c r="D19" s="153">
        <f>SUM(D20:D23)</f>
        <v>0</v>
      </c>
      <c r="E19" s="154">
        <f t="shared" si="3"/>
        <v>1300000</v>
      </c>
      <c r="F19" s="100">
        <f t="shared" si="3"/>
        <v>1300000</v>
      </c>
      <c r="G19" s="100">
        <f t="shared" si="3"/>
        <v>0</v>
      </c>
      <c r="H19" s="100">
        <f t="shared" si="3"/>
        <v>1628579</v>
      </c>
      <c r="I19" s="100">
        <f t="shared" si="3"/>
        <v>292218</v>
      </c>
      <c r="J19" s="100">
        <f t="shared" si="3"/>
        <v>1920797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1920797</v>
      </c>
      <c r="X19" s="100">
        <f t="shared" si="3"/>
        <v>324999</v>
      </c>
      <c r="Y19" s="100">
        <f t="shared" si="3"/>
        <v>1595798</v>
      </c>
      <c r="Z19" s="137">
        <f>+IF(X19&lt;&gt;0,+(Y19/X19)*100,0)</f>
        <v>491.01628005009246</v>
      </c>
      <c r="AA19" s="153">
        <f>SUM(AA20:AA23)</f>
        <v>1300000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>
        <v>86394</v>
      </c>
      <c r="D22" s="157"/>
      <c r="E22" s="158">
        <v>100000</v>
      </c>
      <c r="F22" s="159">
        <v>100000</v>
      </c>
      <c r="G22" s="159"/>
      <c r="H22" s="159">
        <v>25611</v>
      </c>
      <c r="I22" s="159">
        <v>11691</v>
      </c>
      <c r="J22" s="159">
        <v>37302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37302</v>
      </c>
      <c r="X22" s="159">
        <v>24999</v>
      </c>
      <c r="Y22" s="159">
        <v>12303</v>
      </c>
      <c r="Z22" s="141">
        <v>49.21</v>
      </c>
      <c r="AA22" s="157">
        <v>100000</v>
      </c>
    </row>
    <row r="23" spans="1:27" ht="12.75">
      <c r="A23" s="138" t="s">
        <v>92</v>
      </c>
      <c r="B23" s="136"/>
      <c r="C23" s="155">
        <v>-43217</v>
      </c>
      <c r="D23" s="155"/>
      <c r="E23" s="156">
        <v>1200000</v>
      </c>
      <c r="F23" s="60">
        <v>1200000</v>
      </c>
      <c r="G23" s="60"/>
      <c r="H23" s="60">
        <v>1602968</v>
      </c>
      <c r="I23" s="60">
        <v>280527</v>
      </c>
      <c r="J23" s="60">
        <v>1883495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1883495</v>
      </c>
      <c r="X23" s="60">
        <v>300000</v>
      </c>
      <c r="Y23" s="60">
        <v>1583495</v>
      </c>
      <c r="Z23" s="140">
        <v>527.83</v>
      </c>
      <c r="AA23" s="155">
        <v>1200000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328195410</v>
      </c>
      <c r="D25" s="168">
        <f>+D5+D9+D15+D19+D24</f>
        <v>0</v>
      </c>
      <c r="E25" s="169">
        <f t="shared" si="4"/>
        <v>385339544</v>
      </c>
      <c r="F25" s="73">
        <f t="shared" si="4"/>
        <v>385339544</v>
      </c>
      <c r="G25" s="73">
        <f t="shared" si="4"/>
        <v>0</v>
      </c>
      <c r="H25" s="73">
        <f t="shared" si="4"/>
        <v>101166066</v>
      </c>
      <c r="I25" s="73">
        <f t="shared" si="4"/>
        <v>9127299</v>
      </c>
      <c r="J25" s="73">
        <f t="shared" si="4"/>
        <v>110293365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110293365</v>
      </c>
      <c r="X25" s="73">
        <f t="shared" si="4"/>
        <v>97167636</v>
      </c>
      <c r="Y25" s="73">
        <f t="shared" si="4"/>
        <v>13125729</v>
      </c>
      <c r="Z25" s="170">
        <f>+IF(X25&lt;&gt;0,+(Y25/X25)*100,0)</f>
        <v>13.508334194731258</v>
      </c>
      <c r="AA25" s="168">
        <f>+AA5+AA9+AA15+AA19+AA24</f>
        <v>385339544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92537589</v>
      </c>
      <c r="D28" s="153">
        <f>SUM(D29:D31)</f>
        <v>0</v>
      </c>
      <c r="E28" s="154">
        <f t="shared" si="5"/>
        <v>108344599</v>
      </c>
      <c r="F28" s="100">
        <f t="shared" si="5"/>
        <v>108344599</v>
      </c>
      <c r="G28" s="100">
        <f t="shared" si="5"/>
        <v>6293689</v>
      </c>
      <c r="H28" s="100">
        <f t="shared" si="5"/>
        <v>6800469</v>
      </c>
      <c r="I28" s="100">
        <f t="shared" si="5"/>
        <v>7802509</v>
      </c>
      <c r="J28" s="100">
        <f t="shared" si="5"/>
        <v>20896667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20896667</v>
      </c>
      <c r="X28" s="100">
        <f t="shared" si="5"/>
        <v>26214105</v>
      </c>
      <c r="Y28" s="100">
        <f t="shared" si="5"/>
        <v>-5317438</v>
      </c>
      <c r="Z28" s="137">
        <f>+IF(X28&lt;&gt;0,+(Y28/X28)*100,0)</f>
        <v>-20.28464446907495</v>
      </c>
      <c r="AA28" s="153">
        <f>SUM(AA29:AA31)</f>
        <v>108344599</v>
      </c>
    </row>
    <row r="29" spans="1:27" ht="12.75">
      <c r="A29" s="138" t="s">
        <v>75</v>
      </c>
      <c r="B29" s="136"/>
      <c r="C29" s="155">
        <v>43472671</v>
      </c>
      <c r="D29" s="155"/>
      <c r="E29" s="156">
        <v>54303316</v>
      </c>
      <c r="F29" s="60">
        <v>54303316</v>
      </c>
      <c r="G29" s="60">
        <v>3257902</v>
      </c>
      <c r="H29" s="60">
        <v>3498755</v>
      </c>
      <c r="I29" s="60">
        <v>2703060</v>
      </c>
      <c r="J29" s="60">
        <v>9459717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9459717</v>
      </c>
      <c r="X29" s="60">
        <v>13485054</v>
      </c>
      <c r="Y29" s="60">
        <v>-4025337</v>
      </c>
      <c r="Z29" s="140">
        <v>-29.85</v>
      </c>
      <c r="AA29" s="155">
        <v>54303316</v>
      </c>
    </row>
    <row r="30" spans="1:27" ht="12.75">
      <c r="A30" s="138" t="s">
        <v>76</v>
      </c>
      <c r="B30" s="136"/>
      <c r="C30" s="157">
        <v>25268116</v>
      </c>
      <c r="D30" s="157"/>
      <c r="E30" s="158">
        <v>26863096</v>
      </c>
      <c r="F30" s="159">
        <v>26863096</v>
      </c>
      <c r="G30" s="159">
        <v>1299081</v>
      </c>
      <c r="H30" s="159">
        <v>1606161</v>
      </c>
      <c r="I30" s="159">
        <v>2410015</v>
      </c>
      <c r="J30" s="159">
        <v>5315257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5315257</v>
      </c>
      <c r="X30" s="159">
        <v>6789927</v>
      </c>
      <c r="Y30" s="159">
        <v>-1474670</v>
      </c>
      <c r="Z30" s="141">
        <v>-21.72</v>
      </c>
      <c r="AA30" s="157">
        <v>26863096</v>
      </c>
    </row>
    <row r="31" spans="1:27" ht="12.75">
      <c r="A31" s="138" t="s">
        <v>77</v>
      </c>
      <c r="B31" s="136"/>
      <c r="C31" s="155">
        <v>23796802</v>
      </c>
      <c r="D31" s="155"/>
      <c r="E31" s="156">
        <v>27178187</v>
      </c>
      <c r="F31" s="60">
        <v>27178187</v>
      </c>
      <c r="G31" s="60">
        <v>1736706</v>
      </c>
      <c r="H31" s="60">
        <v>1695553</v>
      </c>
      <c r="I31" s="60">
        <v>2689434</v>
      </c>
      <c r="J31" s="60">
        <v>6121693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6121693</v>
      </c>
      <c r="X31" s="60">
        <v>5939124</v>
      </c>
      <c r="Y31" s="60">
        <v>182569</v>
      </c>
      <c r="Z31" s="140">
        <v>3.07</v>
      </c>
      <c r="AA31" s="155">
        <v>27178187</v>
      </c>
    </row>
    <row r="32" spans="1:27" ht="12.75">
      <c r="A32" s="135" t="s">
        <v>78</v>
      </c>
      <c r="B32" s="136"/>
      <c r="C32" s="153">
        <f aca="true" t="shared" si="6" ref="C32:Y32">SUM(C33:C37)</f>
        <v>37528566</v>
      </c>
      <c r="D32" s="153">
        <f>SUM(D33:D37)</f>
        <v>0</v>
      </c>
      <c r="E32" s="154">
        <f t="shared" si="6"/>
        <v>23161584</v>
      </c>
      <c r="F32" s="100">
        <f t="shared" si="6"/>
        <v>23161584</v>
      </c>
      <c r="G32" s="100">
        <f t="shared" si="6"/>
        <v>3896378</v>
      </c>
      <c r="H32" s="100">
        <f t="shared" si="6"/>
        <v>2519203</v>
      </c>
      <c r="I32" s="100">
        <f t="shared" si="6"/>
        <v>2530437</v>
      </c>
      <c r="J32" s="100">
        <f t="shared" si="6"/>
        <v>8946018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8946018</v>
      </c>
      <c r="X32" s="100">
        <f t="shared" si="6"/>
        <v>6494700</v>
      </c>
      <c r="Y32" s="100">
        <f t="shared" si="6"/>
        <v>2451318</v>
      </c>
      <c r="Z32" s="137">
        <f>+IF(X32&lt;&gt;0,+(Y32/X32)*100,0)</f>
        <v>37.74335997043743</v>
      </c>
      <c r="AA32" s="153">
        <f>SUM(AA33:AA37)</f>
        <v>23161584</v>
      </c>
    </row>
    <row r="33" spans="1:27" ht="12.75">
      <c r="A33" s="138" t="s">
        <v>79</v>
      </c>
      <c r="B33" s="136"/>
      <c r="C33" s="155">
        <v>5356914</v>
      </c>
      <c r="D33" s="155"/>
      <c r="E33" s="156">
        <v>5408226</v>
      </c>
      <c r="F33" s="60">
        <v>5408226</v>
      </c>
      <c r="G33" s="60">
        <v>1539724</v>
      </c>
      <c r="H33" s="60">
        <v>64460</v>
      </c>
      <c r="I33" s="60">
        <v>550942</v>
      </c>
      <c r="J33" s="60">
        <v>2155126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2155126</v>
      </c>
      <c r="X33" s="60">
        <v>1852056</v>
      </c>
      <c r="Y33" s="60">
        <v>303070</v>
      </c>
      <c r="Z33" s="140">
        <v>16.36</v>
      </c>
      <c r="AA33" s="155">
        <v>5408226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21877230</v>
      </c>
      <c r="D35" s="155"/>
      <c r="E35" s="156">
        <v>12794065</v>
      </c>
      <c r="F35" s="60">
        <v>12794065</v>
      </c>
      <c r="G35" s="60">
        <v>2112068</v>
      </c>
      <c r="H35" s="60">
        <v>2177612</v>
      </c>
      <c r="I35" s="60">
        <v>1658659</v>
      </c>
      <c r="J35" s="60">
        <v>5948339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5948339</v>
      </c>
      <c r="X35" s="60">
        <v>3322581</v>
      </c>
      <c r="Y35" s="60">
        <v>2625758</v>
      </c>
      <c r="Z35" s="140">
        <v>79.03</v>
      </c>
      <c r="AA35" s="155">
        <v>12794065</v>
      </c>
    </row>
    <row r="36" spans="1:27" ht="12.75">
      <c r="A36" s="138" t="s">
        <v>82</v>
      </c>
      <c r="B36" s="136"/>
      <c r="C36" s="155">
        <v>10294422</v>
      </c>
      <c r="D36" s="155"/>
      <c r="E36" s="156">
        <v>4959293</v>
      </c>
      <c r="F36" s="60">
        <v>4959293</v>
      </c>
      <c r="G36" s="60">
        <v>244586</v>
      </c>
      <c r="H36" s="60">
        <v>277131</v>
      </c>
      <c r="I36" s="60">
        <v>320836</v>
      </c>
      <c r="J36" s="60">
        <v>842553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842553</v>
      </c>
      <c r="X36" s="60">
        <v>1320063</v>
      </c>
      <c r="Y36" s="60">
        <v>-477510</v>
      </c>
      <c r="Z36" s="140">
        <v>-36.17</v>
      </c>
      <c r="AA36" s="155">
        <v>4959293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55227366</v>
      </c>
      <c r="D38" s="153">
        <f>SUM(D39:D41)</f>
        <v>0</v>
      </c>
      <c r="E38" s="154">
        <f t="shared" si="7"/>
        <v>98397905</v>
      </c>
      <c r="F38" s="100">
        <f t="shared" si="7"/>
        <v>98397905</v>
      </c>
      <c r="G38" s="100">
        <f t="shared" si="7"/>
        <v>5232510</v>
      </c>
      <c r="H38" s="100">
        <f t="shared" si="7"/>
        <v>3873626</v>
      </c>
      <c r="I38" s="100">
        <f t="shared" si="7"/>
        <v>4666573</v>
      </c>
      <c r="J38" s="100">
        <f t="shared" si="7"/>
        <v>13772709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13772709</v>
      </c>
      <c r="X38" s="100">
        <f t="shared" si="7"/>
        <v>25658910</v>
      </c>
      <c r="Y38" s="100">
        <f t="shared" si="7"/>
        <v>-11886201</v>
      </c>
      <c r="Z38" s="137">
        <f>+IF(X38&lt;&gt;0,+(Y38/X38)*100,0)</f>
        <v>-46.32387346149934</v>
      </c>
      <c r="AA38" s="153">
        <f>SUM(AA39:AA41)</f>
        <v>98397905</v>
      </c>
    </row>
    <row r="39" spans="1:27" ht="12.75">
      <c r="A39" s="138" t="s">
        <v>85</v>
      </c>
      <c r="B39" s="136"/>
      <c r="C39" s="155">
        <v>17013423</v>
      </c>
      <c r="D39" s="155"/>
      <c r="E39" s="156">
        <v>28674315</v>
      </c>
      <c r="F39" s="60">
        <v>28674315</v>
      </c>
      <c r="G39" s="60">
        <v>479064</v>
      </c>
      <c r="H39" s="60">
        <v>316293</v>
      </c>
      <c r="I39" s="60">
        <v>841495</v>
      </c>
      <c r="J39" s="60">
        <v>1636852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1636852</v>
      </c>
      <c r="X39" s="60">
        <v>7195686</v>
      </c>
      <c r="Y39" s="60">
        <v>-5558834</v>
      </c>
      <c r="Z39" s="140">
        <v>-77.25</v>
      </c>
      <c r="AA39" s="155">
        <v>28674315</v>
      </c>
    </row>
    <row r="40" spans="1:27" ht="12.75">
      <c r="A40" s="138" t="s">
        <v>86</v>
      </c>
      <c r="B40" s="136"/>
      <c r="C40" s="155">
        <v>37302650</v>
      </c>
      <c r="D40" s="155"/>
      <c r="E40" s="156">
        <v>67491390</v>
      </c>
      <c r="F40" s="60">
        <v>67491390</v>
      </c>
      <c r="G40" s="60">
        <v>4730708</v>
      </c>
      <c r="H40" s="60">
        <v>3425703</v>
      </c>
      <c r="I40" s="60">
        <v>3650228</v>
      </c>
      <c r="J40" s="60">
        <v>11806639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11806639</v>
      </c>
      <c r="X40" s="60">
        <v>17889453</v>
      </c>
      <c r="Y40" s="60">
        <v>-6082814</v>
      </c>
      <c r="Z40" s="140">
        <v>-34</v>
      </c>
      <c r="AA40" s="155">
        <v>67491390</v>
      </c>
    </row>
    <row r="41" spans="1:27" ht="12.75">
      <c r="A41" s="138" t="s">
        <v>87</v>
      </c>
      <c r="B41" s="136"/>
      <c r="C41" s="155">
        <v>911293</v>
      </c>
      <c r="D41" s="155"/>
      <c r="E41" s="156">
        <v>2232200</v>
      </c>
      <c r="F41" s="60">
        <v>2232200</v>
      </c>
      <c r="G41" s="60">
        <v>22738</v>
      </c>
      <c r="H41" s="60">
        <v>131630</v>
      </c>
      <c r="I41" s="60">
        <v>174850</v>
      </c>
      <c r="J41" s="60">
        <v>329218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329218</v>
      </c>
      <c r="X41" s="60">
        <v>573771</v>
      </c>
      <c r="Y41" s="60">
        <v>-244553</v>
      </c>
      <c r="Z41" s="140">
        <v>-42.62</v>
      </c>
      <c r="AA41" s="155">
        <v>2232200</v>
      </c>
    </row>
    <row r="42" spans="1:27" ht="12.75">
      <c r="A42" s="135" t="s">
        <v>88</v>
      </c>
      <c r="B42" s="142"/>
      <c r="C42" s="153">
        <f aca="true" t="shared" si="8" ref="C42:Y42">SUM(C43:C46)</f>
        <v>11907449</v>
      </c>
      <c r="D42" s="153">
        <f>SUM(D43:D46)</f>
        <v>0</v>
      </c>
      <c r="E42" s="154">
        <f t="shared" si="8"/>
        <v>36434344</v>
      </c>
      <c r="F42" s="100">
        <f t="shared" si="8"/>
        <v>36434344</v>
      </c>
      <c r="G42" s="100">
        <f t="shared" si="8"/>
        <v>1400170</v>
      </c>
      <c r="H42" s="100">
        <f t="shared" si="8"/>
        <v>843530</v>
      </c>
      <c r="I42" s="100">
        <f t="shared" si="8"/>
        <v>761238</v>
      </c>
      <c r="J42" s="100">
        <f t="shared" si="8"/>
        <v>3004938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3004938</v>
      </c>
      <c r="X42" s="100">
        <f t="shared" si="8"/>
        <v>9668805</v>
      </c>
      <c r="Y42" s="100">
        <f t="shared" si="8"/>
        <v>-6663867</v>
      </c>
      <c r="Z42" s="137">
        <f>+IF(X42&lt;&gt;0,+(Y42/X42)*100,0)</f>
        <v>-68.92130930347649</v>
      </c>
      <c r="AA42" s="153">
        <f>SUM(AA43:AA46)</f>
        <v>36434344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1670801</v>
      </c>
      <c r="D45" s="157"/>
      <c r="E45" s="158">
        <v>1192896</v>
      </c>
      <c r="F45" s="159">
        <v>1192896</v>
      </c>
      <c r="G45" s="159">
        <v>58356</v>
      </c>
      <c r="H45" s="159">
        <v>183173</v>
      </c>
      <c r="I45" s="159">
        <v>53421</v>
      </c>
      <c r="J45" s="159">
        <v>294950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294950</v>
      </c>
      <c r="X45" s="159">
        <v>298224</v>
      </c>
      <c r="Y45" s="159">
        <v>-3274</v>
      </c>
      <c r="Z45" s="141">
        <v>-1.1</v>
      </c>
      <c r="AA45" s="157">
        <v>1192896</v>
      </c>
    </row>
    <row r="46" spans="1:27" ht="12.75">
      <c r="A46" s="138" t="s">
        <v>92</v>
      </c>
      <c r="B46" s="136"/>
      <c r="C46" s="155">
        <v>10236648</v>
      </c>
      <c r="D46" s="155"/>
      <c r="E46" s="156">
        <v>35241448</v>
      </c>
      <c r="F46" s="60">
        <v>35241448</v>
      </c>
      <c r="G46" s="60">
        <v>1341814</v>
      </c>
      <c r="H46" s="60">
        <v>660357</v>
      </c>
      <c r="I46" s="60">
        <v>707817</v>
      </c>
      <c r="J46" s="60">
        <v>2709988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2709988</v>
      </c>
      <c r="X46" s="60">
        <v>9370581</v>
      </c>
      <c r="Y46" s="60">
        <v>-6660593</v>
      </c>
      <c r="Z46" s="140">
        <v>-71.08</v>
      </c>
      <c r="AA46" s="155">
        <v>35241448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197200970</v>
      </c>
      <c r="D48" s="168">
        <f>+D28+D32+D38+D42+D47</f>
        <v>0</v>
      </c>
      <c r="E48" s="169">
        <f t="shared" si="9"/>
        <v>266338432</v>
      </c>
      <c r="F48" s="73">
        <f t="shared" si="9"/>
        <v>266338432</v>
      </c>
      <c r="G48" s="73">
        <f t="shared" si="9"/>
        <v>16822747</v>
      </c>
      <c r="H48" s="73">
        <f t="shared" si="9"/>
        <v>14036828</v>
      </c>
      <c r="I48" s="73">
        <f t="shared" si="9"/>
        <v>15760757</v>
      </c>
      <c r="J48" s="73">
        <f t="shared" si="9"/>
        <v>46620332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46620332</v>
      </c>
      <c r="X48" s="73">
        <f t="shared" si="9"/>
        <v>68036520</v>
      </c>
      <c r="Y48" s="73">
        <f t="shared" si="9"/>
        <v>-21416188</v>
      </c>
      <c r="Z48" s="170">
        <f>+IF(X48&lt;&gt;0,+(Y48/X48)*100,0)</f>
        <v>-31.477488854515194</v>
      </c>
      <c r="AA48" s="168">
        <f>+AA28+AA32+AA38+AA42+AA47</f>
        <v>266338432</v>
      </c>
    </row>
    <row r="49" spans="1:27" ht="12.75">
      <c r="A49" s="148" t="s">
        <v>49</v>
      </c>
      <c r="B49" s="149"/>
      <c r="C49" s="171">
        <f aca="true" t="shared" si="10" ref="C49:Y49">+C25-C48</f>
        <v>130994440</v>
      </c>
      <c r="D49" s="171">
        <f>+D25-D48</f>
        <v>0</v>
      </c>
      <c r="E49" s="172">
        <f t="shared" si="10"/>
        <v>119001112</v>
      </c>
      <c r="F49" s="173">
        <f t="shared" si="10"/>
        <v>119001112</v>
      </c>
      <c r="G49" s="173">
        <f t="shared" si="10"/>
        <v>-16822747</v>
      </c>
      <c r="H49" s="173">
        <f t="shared" si="10"/>
        <v>87129238</v>
      </c>
      <c r="I49" s="173">
        <f t="shared" si="10"/>
        <v>-6633458</v>
      </c>
      <c r="J49" s="173">
        <f t="shared" si="10"/>
        <v>63673033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63673033</v>
      </c>
      <c r="X49" s="173">
        <f>IF(F25=F48,0,X25-X48)</f>
        <v>29131116</v>
      </c>
      <c r="Y49" s="173">
        <f t="shared" si="10"/>
        <v>34541917</v>
      </c>
      <c r="Z49" s="174">
        <f>+IF(X49&lt;&gt;0,+(Y49/X49)*100,0)</f>
        <v>118.5739571391635</v>
      </c>
      <c r="AA49" s="171">
        <f>+AA25-AA48</f>
        <v>119001112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6759164</v>
      </c>
      <c r="D5" s="155">
        <v>0</v>
      </c>
      <c r="E5" s="156">
        <v>3621026</v>
      </c>
      <c r="F5" s="60">
        <v>3621026</v>
      </c>
      <c r="G5" s="60">
        <v>0</v>
      </c>
      <c r="H5" s="60">
        <v>569770</v>
      </c>
      <c r="I5" s="60">
        <v>1008855</v>
      </c>
      <c r="J5" s="60">
        <v>1578625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1578625</v>
      </c>
      <c r="X5" s="60">
        <v>1739256</v>
      </c>
      <c r="Y5" s="60">
        <v>-160631</v>
      </c>
      <c r="Z5" s="140">
        <v>-9.24</v>
      </c>
      <c r="AA5" s="155">
        <v>3621026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-43217</v>
      </c>
      <c r="D10" s="155">
        <v>0</v>
      </c>
      <c r="E10" s="156">
        <v>1200000</v>
      </c>
      <c r="F10" s="54">
        <v>1200000</v>
      </c>
      <c r="G10" s="54">
        <v>0</v>
      </c>
      <c r="H10" s="54">
        <v>1602968</v>
      </c>
      <c r="I10" s="54">
        <v>280527</v>
      </c>
      <c r="J10" s="54">
        <v>1883495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1883495</v>
      </c>
      <c r="X10" s="54">
        <v>300000</v>
      </c>
      <c r="Y10" s="54">
        <v>1583495</v>
      </c>
      <c r="Z10" s="184">
        <v>527.83</v>
      </c>
      <c r="AA10" s="130">
        <v>1200000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1589544</v>
      </c>
      <c r="D12" s="155">
        <v>0</v>
      </c>
      <c r="E12" s="156">
        <v>1207592</v>
      </c>
      <c r="F12" s="60">
        <v>1207592</v>
      </c>
      <c r="G12" s="60">
        <v>0</v>
      </c>
      <c r="H12" s="60">
        <v>337422</v>
      </c>
      <c r="I12" s="60">
        <v>105413</v>
      </c>
      <c r="J12" s="60">
        <v>442835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442835</v>
      </c>
      <c r="X12" s="60">
        <v>301899</v>
      </c>
      <c r="Y12" s="60">
        <v>140936</v>
      </c>
      <c r="Z12" s="140">
        <v>46.68</v>
      </c>
      <c r="AA12" s="155">
        <v>1207592</v>
      </c>
    </row>
    <row r="13" spans="1:27" ht="12.75">
      <c r="A13" s="181" t="s">
        <v>109</v>
      </c>
      <c r="B13" s="185"/>
      <c r="C13" s="155">
        <v>9228740</v>
      </c>
      <c r="D13" s="155">
        <v>0</v>
      </c>
      <c r="E13" s="156">
        <v>10478662</v>
      </c>
      <c r="F13" s="60">
        <v>10478662</v>
      </c>
      <c r="G13" s="60">
        <v>0</v>
      </c>
      <c r="H13" s="60">
        <v>317052</v>
      </c>
      <c r="I13" s="60">
        <v>1541727</v>
      </c>
      <c r="J13" s="60">
        <v>1858779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1858779</v>
      </c>
      <c r="X13" s="60">
        <v>2619666</v>
      </c>
      <c r="Y13" s="60">
        <v>-760887</v>
      </c>
      <c r="Z13" s="140">
        <v>-29.05</v>
      </c>
      <c r="AA13" s="155">
        <v>10478662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2372105</v>
      </c>
      <c r="D16" s="155">
        <v>0</v>
      </c>
      <c r="E16" s="156">
        <v>2500000</v>
      </c>
      <c r="F16" s="60">
        <v>2500000</v>
      </c>
      <c r="G16" s="60">
        <v>0</v>
      </c>
      <c r="H16" s="60">
        <v>62155</v>
      </c>
      <c r="I16" s="60">
        <v>600693</v>
      </c>
      <c r="J16" s="60">
        <v>662848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662848</v>
      </c>
      <c r="X16" s="60">
        <v>624999</v>
      </c>
      <c r="Y16" s="60">
        <v>37849</v>
      </c>
      <c r="Z16" s="140">
        <v>6.06</v>
      </c>
      <c r="AA16" s="155">
        <v>2500000</v>
      </c>
    </row>
    <row r="17" spans="1:27" ht="12.75">
      <c r="A17" s="181" t="s">
        <v>113</v>
      </c>
      <c r="B17" s="185"/>
      <c r="C17" s="155">
        <v>1068061</v>
      </c>
      <c r="D17" s="155">
        <v>0</v>
      </c>
      <c r="E17" s="156">
        <v>1500000</v>
      </c>
      <c r="F17" s="60">
        <v>1500000</v>
      </c>
      <c r="G17" s="60">
        <v>0</v>
      </c>
      <c r="H17" s="60">
        <v>0</v>
      </c>
      <c r="I17" s="60">
        <v>277687</v>
      </c>
      <c r="J17" s="60">
        <v>277687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277687</v>
      </c>
      <c r="X17" s="60">
        <v>375000</v>
      </c>
      <c r="Y17" s="60">
        <v>-97313</v>
      </c>
      <c r="Z17" s="140">
        <v>-25.95</v>
      </c>
      <c r="AA17" s="155">
        <v>1500000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198685874</v>
      </c>
      <c r="D19" s="155">
        <v>0</v>
      </c>
      <c r="E19" s="156">
        <v>216389981</v>
      </c>
      <c r="F19" s="60">
        <v>216389981</v>
      </c>
      <c r="G19" s="60">
        <v>0</v>
      </c>
      <c r="H19" s="60">
        <v>89342280</v>
      </c>
      <c r="I19" s="60">
        <v>0</v>
      </c>
      <c r="J19" s="60">
        <v>89342280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89342280</v>
      </c>
      <c r="X19" s="60">
        <v>54097494</v>
      </c>
      <c r="Y19" s="60">
        <v>35244786</v>
      </c>
      <c r="Z19" s="140">
        <v>65.15</v>
      </c>
      <c r="AA19" s="155">
        <v>216389981</v>
      </c>
    </row>
    <row r="20" spans="1:27" ht="12.75">
      <c r="A20" s="181" t="s">
        <v>35</v>
      </c>
      <c r="B20" s="185"/>
      <c r="C20" s="155">
        <v>32202139</v>
      </c>
      <c r="D20" s="155">
        <v>0</v>
      </c>
      <c r="E20" s="156">
        <v>78908264</v>
      </c>
      <c r="F20" s="54">
        <v>78908264</v>
      </c>
      <c r="G20" s="54">
        <v>0</v>
      </c>
      <c r="H20" s="54">
        <v>210419</v>
      </c>
      <c r="I20" s="54">
        <v>312397</v>
      </c>
      <c r="J20" s="54">
        <v>522816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522816</v>
      </c>
      <c r="X20" s="54">
        <v>7225815</v>
      </c>
      <c r="Y20" s="54">
        <v>-6702999</v>
      </c>
      <c r="Z20" s="184">
        <v>-92.76</v>
      </c>
      <c r="AA20" s="130">
        <v>78908264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251862410</v>
      </c>
      <c r="D22" s="188">
        <f>SUM(D5:D21)</f>
        <v>0</v>
      </c>
      <c r="E22" s="189">
        <f t="shared" si="0"/>
        <v>315805525</v>
      </c>
      <c r="F22" s="190">
        <f t="shared" si="0"/>
        <v>315805525</v>
      </c>
      <c r="G22" s="190">
        <f t="shared" si="0"/>
        <v>0</v>
      </c>
      <c r="H22" s="190">
        <f t="shared" si="0"/>
        <v>92442066</v>
      </c>
      <c r="I22" s="190">
        <f t="shared" si="0"/>
        <v>4127299</v>
      </c>
      <c r="J22" s="190">
        <f t="shared" si="0"/>
        <v>96569365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96569365</v>
      </c>
      <c r="X22" s="190">
        <f t="shared" si="0"/>
        <v>67284129</v>
      </c>
      <c r="Y22" s="190">
        <f t="shared" si="0"/>
        <v>29285236</v>
      </c>
      <c r="Z22" s="191">
        <f>+IF(X22&lt;&gt;0,+(Y22/X22)*100,0)</f>
        <v>43.52473077269084</v>
      </c>
      <c r="AA22" s="188">
        <f>SUM(AA5:AA21)</f>
        <v>315805525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65802272</v>
      </c>
      <c r="D25" s="155">
        <v>0</v>
      </c>
      <c r="E25" s="156">
        <v>89792373</v>
      </c>
      <c r="F25" s="60">
        <v>89792373</v>
      </c>
      <c r="G25" s="60">
        <v>6147837</v>
      </c>
      <c r="H25" s="60">
        <v>6076499</v>
      </c>
      <c r="I25" s="60">
        <v>5869422</v>
      </c>
      <c r="J25" s="60">
        <v>18093758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18093758</v>
      </c>
      <c r="X25" s="60">
        <v>21923967</v>
      </c>
      <c r="Y25" s="60">
        <v>-3830209</v>
      </c>
      <c r="Z25" s="140">
        <v>-17.47</v>
      </c>
      <c r="AA25" s="155">
        <v>89792373</v>
      </c>
    </row>
    <row r="26" spans="1:27" ht="12.75">
      <c r="A26" s="183" t="s">
        <v>38</v>
      </c>
      <c r="B26" s="182"/>
      <c r="C26" s="155">
        <v>23430268</v>
      </c>
      <c r="D26" s="155">
        <v>0</v>
      </c>
      <c r="E26" s="156">
        <v>19331771</v>
      </c>
      <c r="F26" s="60">
        <v>19331771</v>
      </c>
      <c r="G26" s="60">
        <v>1692505</v>
      </c>
      <c r="H26" s="60">
        <v>1268497</v>
      </c>
      <c r="I26" s="60">
        <v>1472230</v>
      </c>
      <c r="J26" s="60">
        <v>4433232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4433232</v>
      </c>
      <c r="X26" s="60">
        <v>5357070</v>
      </c>
      <c r="Y26" s="60">
        <v>-923838</v>
      </c>
      <c r="Z26" s="140">
        <v>-17.25</v>
      </c>
      <c r="AA26" s="155">
        <v>19331771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1010344</v>
      </c>
      <c r="F27" s="60">
        <v>1010344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252585</v>
      </c>
      <c r="Y27" s="60">
        <v>-252585</v>
      </c>
      <c r="Z27" s="140">
        <v>-100</v>
      </c>
      <c r="AA27" s="155">
        <v>1010344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38199958</v>
      </c>
      <c r="F28" s="60">
        <v>38199958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9549990</v>
      </c>
      <c r="Y28" s="60">
        <v>-9549990</v>
      </c>
      <c r="Z28" s="140">
        <v>-100</v>
      </c>
      <c r="AA28" s="155">
        <v>38199958</v>
      </c>
    </row>
    <row r="29" spans="1:27" ht="12.75">
      <c r="A29" s="183" t="s">
        <v>40</v>
      </c>
      <c r="B29" s="182"/>
      <c r="C29" s="155">
        <v>149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107968281</v>
      </c>
      <c r="D34" s="155">
        <v>0</v>
      </c>
      <c r="E34" s="156">
        <v>118003986</v>
      </c>
      <c r="F34" s="60">
        <v>118003986</v>
      </c>
      <c r="G34" s="60">
        <v>8982405</v>
      </c>
      <c r="H34" s="60">
        <v>6691832</v>
      </c>
      <c r="I34" s="60">
        <v>8419105</v>
      </c>
      <c r="J34" s="60">
        <v>24093342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24093342</v>
      </c>
      <c r="X34" s="60">
        <v>30952908</v>
      </c>
      <c r="Y34" s="60">
        <v>-6859566</v>
      </c>
      <c r="Z34" s="140">
        <v>-22.16</v>
      </c>
      <c r="AA34" s="155">
        <v>118003986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197200970</v>
      </c>
      <c r="D36" s="188">
        <f>SUM(D25:D35)</f>
        <v>0</v>
      </c>
      <c r="E36" s="189">
        <f t="shared" si="1"/>
        <v>266338432</v>
      </c>
      <c r="F36" s="190">
        <f t="shared" si="1"/>
        <v>266338432</v>
      </c>
      <c r="G36" s="190">
        <f t="shared" si="1"/>
        <v>16822747</v>
      </c>
      <c r="H36" s="190">
        <f t="shared" si="1"/>
        <v>14036828</v>
      </c>
      <c r="I36" s="190">
        <f t="shared" si="1"/>
        <v>15760757</v>
      </c>
      <c r="J36" s="190">
        <f t="shared" si="1"/>
        <v>46620332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46620332</v>
      </c>
      <c r="X36" s="190">
        <f t="shared" si="1"/>
        <v>68036520</v>
      </c>
      <c r="Y36" s="190">
        <f t="shared" si="1"/>
        <v>-21416188</v>
      </c>
      <c r="Z36" s="191">
        <f>+IF(X36&lt;&gt;0,+(Y36/X36)*100,0)</f>
        <v>-31.477488854515194</v>
      </c>
      <c r="AA36" s="188">
        <f>SUM(AA25:AA35)</f>
        <v>266338432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54661440</v>
      </c>
      <c r="D38" s="199">
        <f>+D22-D36</f>
        <v>0</v>
      </c>
      <c r="E38" s="200">
        <f t="shared" si="2"/>
        <v>49467093</v>
      </c>
      <c r="F38" s="106">
        <f t="shared" si="2"/>
        <v>49467093</v>
      </c>
      <c r="G38" s="106">
        <f t="shared" si="2"/>
        <v>-16822747</v>
      </c>
      <c r="H38" s="106">
        <f t="shared" si="2"/>
        <v>78405238</v>
      </c>
      <c r="I38" s="106">
        <f t="shared" si="2"/>
        <v>-11633458</v>
      </c>
      <c r="J38" s="106">
        <f t="shared" si="2"/>
        <v>49949033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49949033</v>
      </c>
      <c r="X38" s="106">
        <f>IF(F22=F36,0,X22-X36)</f>
        <v>-752391</v>
      </c>
      <c r="Y38" s="106">
        <f t="shared" si="2"/>
        <v>50701424</v>
      </c>
      <c r="Z38" s="201">
        <f>+IF(X38&lt;&gt;0,+(Y38/X38)*100,0)</f>
        <v>-6738.70686916776</v>
      </c>
      <c r="AA38" s="199">
        <f>+AA22-AA36</f>
        <v>49467093</v>
      </c>
    </row>
    <row r="39" spans="1:27" ht="12.75">
      <c r="A39" s="181" t="s">
        <v>46</v>
      </c>
      <c r="B39" s="185"/>
      <c r="C39" s="155">
        <v>76333000</v>
      </c>
      <c r="D39" s="155">
        <v>0</v>
      </c>
      <c r="E39" s="156">
        <v>69534019</v>
      </c>
      <c r="F39" s="60">
        <v>69534019</v>
      </c>
      <c r="G39" s="60">
        <v>0</v>
      </c>
      <c r="H39" s="60">
        <v>8724000</v>
      </c>
      <c r="I39" s="60">
        <v>5000000</v>
      </c>
      <c r="J39" s="60">
        <v>13724000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13724000</v>
      </c>
      <c r="X39" s="60"/>
      <c r="Y39" s="60">
        <v>13724000</v>
      </c>
      <c r="Z39" s="140">
        <v>0</v>
      </c>
      <c r="AA39" s="155">
        <v>69534019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130994440</v>
      </c>
      <c r="D42" s="206">
        <f>SUM(D38:D41)</f>
        <v>0</v>
      </c>
      <c r="E42" s="207">
        <f t="shared" si="3"/>
        <v>119001112</v>
      </c>
      <c r="F42" s="88">
        <f t="shared" si="3"/>
        <v>119001112</v>
      </c>
      <c r="G42" s="88">
        <f t="shared" si="3"/>
        <v>-16822747</v>
      </c>
      <c r="H42" s="88">
        <f t="shared" si="3"/>
        <v>87129238</v>
      </c>
      <c r="I42" s="88">
        <f t="shared" si="3"/>
        <v>-6633458</v>
      </c>
      <c r="J42" s="88">
        <f t="shared" si="3"/>
        <v>63673033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63673033</v>
      </c>
      <c r="X42" s="88">
        <f t="shared" si="3"/>
        <v>-752391</v>
      </c>
      <c r="Y42" s="88">
        <f t="shared" si="3"/>
        <v>64425424</v>
      </c>
      <c r="Z42" s="208">
        <f>+IF(X42&lt;&gt;0,+(Y42/X42)*100,0)</f>
        <v>-8562.758459364877</v>
      </c>
      <c r="AA42" s="206">
        <f>SUM(AA38:AA41)</f>
        <v>119001112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130994440</v>
      </c>
      <c r="D44" s="210">
        <f>+D42-D43</f>
        <v>0</v>
      </c>
      <c r="E44" s="211">
        <f t="shared" si="4"/>
        <v>119001112</v>
      </c>
      <c r="F44" s="77">
        <f t="shared" si="4"/>
        <v>119001112</v>
      </c>
      <c r="G44" s="77">
        <f t="shared" si="4"/>
        <v>-16822747</v>
      </c>
      <c r="H44" s="77">
        <f t="shared" si="4"/>
        <v>87129238</v>
      </c>
      <c r="I44" s="77">
        <f t="shared" si="4"/>
        <v>-6633458</v>
      </c>
      <c r="J44" s="77">
        <f t="shared" si="4"/>
        <v>63673033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63673033</v>
      </c>
      <c r="X44" s="77">
        <f t="shared" si="4"/>
        <v>-752391</v>
      </c>
      <c r="Y44" s="77">
        <f t="shared" si="4"/>
        <v>64425424</v>
      </c>
      <c r="Z44" s="212">
        <f>+IF(X44&lt;&gt;0,+(Y44/X44)*100,0)</f>
        <v>-8562.758459364877</v>
      </c>
      <c r="AA44" s="210">
        <f>+AA42-AA43</f>
        <v>119001112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130994440</v>
      </c>
      <c r="D46" s="206">
        <f>SUM(D44:D45)</f>
        <v>0</v>
      </c>
      <c r="E46" s="207">
        <f t="shared" si="5"/>
        <v>119001112</v>
      </c>
      <c r="F46" s="88">
        <f t="shared" si="5"/>
        <v>119001112</v>
      </c>
      <c r="G46" s="88">
        <f t="shared" si="5"/>
        <v>-16822747</v>
      </c>
      <c r="H46" s="88">
        <f t="shared" si="5"/>
        <v>87129238</v>
      </c>
      <c r="I46" s="88">
        <f t="shared" si="5"/>
        <v>-6633458</v>
      </c>
      <c r="J46" s="88">
        <f t="shared" si="5"/>
        <v>63673033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63673033</v>
      </c>
      <c r="X46" s="88">
        <f t="shared" si="5"/>
        <v>-752391</v>
      </c>
      <c r="Y46" s="88">
        <f t="shared" si="5"/>
        <v>64425424</v>
      </c>
      <c r="Z46" s="208">
        <f>+IF(X46&lt;&gt;0,+(Y46/X46)*100,0)</f>
        <v>-8562.758459364877</v>
      </c>
      <c r="AA46" s="206">
        <f>SUM(AA44:AA45)</f>
        <v>119001112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130994440</v>
      </c>
      <c r="D48" s="217">
        <f>SUM(D46:D47)</f>
        <v>0</v>
      </c>
      <c r="E48" s="218">
        <f t="shared" si="6"/>
        <v>119001112</v>
      </c>
      <c r="F48" s="219">
        <f t="shared" si="6"/>
        <v>119001112</v>
      </c>
      <c r="G48" s="219">
        <f t="shared" si="6"/>
        <v>-16822747</v>
      </c>
      <c r="H48" s="220">
        <f t="shared" si="6"/>
        <v>87129238</v>
      </c>
      <c r="I48" s="220">
        <f t="shared" si="6"/>
        <v>-6633458</v>
      </c>
      <c r="J48" s="220">
        <f t="shared" si="6"/>
        <v>63673033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63673033</v>
      </c>
      <c r="X48" s="220">
        <f t="shared" si="6"/>
        <v>-752391</v>
      </c>
      <c r="Y48" s="220">
        <f t="shared" si="6"/>
        <v>64425424</v>
      </c>
      <c r="Z48" s="221">
        <f>+IF(X48&lt;&gt;0,+(Y48/X48)*100,0)</f>
        <v>-8562.758459364877</v>
      </c>
      <c r="AA48" s="222">
        <f>SUM(AA46:AA47)</f>
        <v>119001112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3544655</v>
      </c>
      <c r="D5" s="153">
        <f>SUM(D6:D8)</f>
        <v>0</v>
      </c>
      <c r="E5" s="154">
        <f t="shared" si="0"/>
        <v>21525622</v>
      </c>
      <c r="F5" s="100">
        <f t="shared" si="0"/>
        <v>21525622</v>
      </c>
      <c r="G5" s="100">
        <f t="shared" si="0"/>
        <v>0</v>
      </c>
      <c r="H5" s="100">
        <f t="shared" si="0"/>
        <v>222221</v>
      </c>
      <c r="I5" s="100">
        <f t="shared" si="0"/>
        <v>86050</v>
      </c>
      <c r="J5" s="100">
        <f t="shared" si="0"/>
        <v>308271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308271</v>
      </c>
      <c r="X5" s="100">
        <f t="shared" si="0"/>
        <v>5198583</v>
      </c>
      <c r="Y5" s="100">
        <f t="shared" si="0"/>
        <v>-4890312</v>
      </c>
      <c r="Z5" s="137">
        <f>+IF(X5&lt;&gt;0,+(Y5/X5)*100,0)</f>
        <v>-94.07009563952332</v>
      </c>
      <c r="AA5" s="153">
        <f>SUM(AA6:AA8)</f>
        <v>21525622</v>
      </c>
    </row>
    <row r="6" spans="1:27" ht="12.75">
      <c r="A6" s="138" t="s">
        <v>75</v>
      </c>
      <c r="B6" s="136"/>
      <c r="C6" s="155">
        <v>275000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1251</v>
      </c>
      <c r="Y6" s="60">
        <v>-1251</v>
      </c>
      <c r="Z6" s="140">
        <v>-100</v>
      </c>
      <c r="AA6" s="62"/>
    </row>
    <row r="7" spans="1:27" ht="12.75">
      <c r="A7" s="138" t="s">
        <v>76</v>
      </c>
      <c r="B7" s="136"/>
      <c r="C7" s="157">
        <v>1011054</v>
      </c>
      <c r="D7" s="157"/>
      <c r="E7" s="158">
        <v>15000000</v>
      </c>
      <c r="F7" s="159">
        <v>15000000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3750000</v>
      </c>
      <c r="Y7" s="159">
        <v>-3750000</v>
      </c>
      <c r="Z7" s="141">
        <v>-100</v>
      </c>
      <c r="AA7" s="225">
        <v>15000000</v>
      </c>
    </row>
    <row r="8" spans="1:27" ht="12.75">
      <c r="A8" s="138" t="s">
        <v>77</v>
      </c>
      <c r="B8" s="136"/>
      <c r="C8" s="155">
        <v>2258601</v>
      </c>
      <c r="D8" s="155"/>
      <c r="E8" s="156">
        <v>6525622</v>
      </c>
      <c r="F8" s="60">
        <v>6525622</v>
      </c>
      <c r="G8" s="60"/>
      <c r="H8" s="60">
        <v>222221</v>
      </c>
      <c r="I8" s="60">
        <v>86050</v>
      </c>
      <c r="J8" s="60">
        <v>308271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308271</v>
      </c>
      <c r="X8" s="60">
        <v>1447332</v>
      </c>
      <c r="Y8" s="60">
        <v>-1139061</v>
      </c>
      <c r="Z8" s="140">
        <v>-78.7</v>
      </c>
      <c r="AA8" s="62">
        <v>6525622</v>
      </c>
    </row>
    <row r="9" spans="1:27" ht="12.75">
      <c r="A9" s="135" t="s">
        <v>78</v>
      </c>
      <c r="B9" s="136"/>
      <c r="C9" s="153">
        <f aca="true" t="shared" si="1" ref="C9:Y9">SUM(C10:C14)</f>
        <v>3443812</v>
      </c>
      <c r="D9" s="153">
        <f>SUM(D10:D14)</f>
        <v>0</v>
      </c>
      <c r="E9" s="154">
        <f t="shared" si="1"/>
        <v>5366800</v>
      </c>
      <c r="F9" s="100">
        <f t="shared" si="1"/>
        <v>5366800</v>
      </c>
      <c r="G9" s="100">
        <f t="shared" si="1"/>
        <v>4231</v>
      </c>
      <c r="H9" s="100">
        <f t="shared" si="1"/>
        <v>0</v>
      </c>
      <c r="I9" s="100">
        <f t="shared" si="1"/>
        <v>0</v>
      </c>
      <c r="J9" s="100">
        <f t="shared" si="1"/>
        <v>4231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4231</v>
      </c>
      <c r="X9" s="100">
        <f t="shared" si="1"/>
        <v>1341702</v>
      </c>
      <c r="Y9" s="100">
        <f t="shared" si="1"/>
        <v>-1337471</v>
      </c>
      <c r="Z9" s="137">
        <f>+IF(X9&lt;&gt;0,+(Y9/X9)*100,0)</f>
        <v>-99.6846542674901</v>
      </c>
      <c r="AA9" s="102">
        <f>SUM(AA10:AA14)</f>
        <v>5366800</v>
      </c>
    </row>
    <row r="10" spans="1:27" ht="12.75">
      <c r="A10" s="138" t="s">
        <v>79</v>
      </c>
      <c r="B10" s="136"/>
      <c r="C10" s="155">
        <v>187400</v>
      </c>
      <c r="D10" s="155"/>
      <c r="E10" s="156">
        <v>209600</v>
      </c>
      <c r="F10" s="60">
        <v>209600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52401</v>
      </c>
      <c r="Y10" s="60">
        <v>-52401</v>
      </c>
      <c r="Z10" s="140">
        <v>-100</v>
      </c>
      <c r="AA10" s="62">
        <v>209600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3256412</v>
      </c>
      <c r="D12" s="155"/>
      <c r="E12" s="156">
        <v>5157200</v>
      </c>
      <c r="F12" s="60">
        <v>5157200</v>
      </c>
      <c r="G12" s="60">
        <v>4231</v>
      </c>
      <c r="H12" s="60"/>
      <c r="I12" s="60"/>
      <c r="J12" s="60">
        <v>4231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4231</v>
      </c>
      <c r="X12" s="60">
        <v>1289301</v>
      </c>
      <c r="Y12" s="60">
        <v>-1285070</v>
      </c>
      <c r="Z12" s="140">
        <v>-99.67</v>
      </c>
      <c r="AA12" s="62">
        <v>5157200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153518638</v>
      </c>
      <c r="D15" s="153">
        <f>SUM(D16:D18)</f>
        <v>0</v>
      </c>
      <c r="E15" s="154">
        <f t="shared" si="2"/>
        <v>130668991</v>
      </c>
      <c r="F15" s="100">
        <f t="shared" si="2"/>
        <v>130668991</v>
      </c>
      <c r="G15" s="100">
        <f t="shared" si="2"/>
        <v>12770981</v>
      </c>
      <c r="H15" s="100">
        <f t="shared" si="2"/>
        <v>7762045</v>
      </c>
      <c r="I15" s="100">
        <f t="shared" si="2"/>
        <v>7532205</v>
      </c>
      <c r="J15" s="100">
        <f t="shared" si="2"/>
        <v>28065231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28065231</v>
      </c>
      <c r="X15" s="100">
        <f t="shared" si="2"/>
        <v>32642247</v>
      </c>
      <c r="Y15" s="100">
        <f t="shared" si="2"/>
        <v>-4577016</v>
      </c>
      <c r="Z15" s="137">
        <f>+IF(X15&lt;&gt;0,+(Y15/X15)*100,0)</f>
        <v>-14.021755303793885</v>
      </c>
      <c r="AA15" s="102">
        <f>SUM(AA16:AA18)</f>
        <v>130668991</v>
      </c>
    </row>
    <row r="16" spans="1:27" ht="12.75">
      <c r="A16" s="138" t="s">
        <v>85</v>
      </c>
      <c r="B16" s="136"/>
      <c r="C16" s="155">
        <v>278556</v>
      </c>
      <c r="D16" s="155"/>
      <c r="E16" s="156">
        <v>100000</v>
      </c>
      <c r="F16" s="60">
        <v>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24999</v>
      </c>
      <c r="Y16" s="60">
        <v>-24999</v>
      </c>
      <c r="Z16" s="140">
        <v>-100</v>
      </c>
      <c r="AA16" s="62">
        <v>100000</v>
      </c>
    </row>
    <row r="17" spans="1:27" ht="12.75">
      <c r="A17" s="138" t="s">
        <v>86</v>
      </c>
      <c r="B17" s="136"/>
      <c r="C17" s="155">
        <v>153213532</v>
      </c>
      <c r="D17" s="155"/>
      <c r="E17" s="156">
        <v>130468991</v>
      </c>
      <c r="F17" s="60">
        <v>130468991</v>
      </c>
      <c r="G17" s="60">
        <v>12770981</v>
      </c>
      <c r="H17" s="60">
        <v>7762045</v>
      </c>
      <c r="I17" s="60">
        <v>7532205</v>
      </c>
      <c r="J17" s="60">
        <v>28065231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28065231</v>
      </c>
      <c r="X17" s="60">
        <v>32617248</v>
      </c>
      <c r="Y17" s="60">
        <v>-4552017</v>
      </c>
      <c r="Z17" s="140">
        <v>-13.96</v>
      </c>
      <c r="AA17" s="62">
        <v>130468991</v>
      </c>
    </row>
    <row r="18" spans="1:27" ht="12.75">
      <c r="A18" s="138" t="s">
        <v>87</v>
      </c>
      <c r="B18" s="136"/>
      <c r="C18" s="155">
        <v>26550</v>
      </c>
      <c r="D18" s="155"/>
      <c r="E18" s="156">
        <v>100000</v>
      </c>
      <c r="F18" s="60">
        <v>100000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>
        <v>100000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650000</v>
      </c>
      <c r="F19" s="100">
        <f t="shared" si="3"/>
        <v>650000</v>
      </c>
      <c r="G19" s="100">
        <f t="shared" si="3"/>
        <v>0</v>
      </c>
      <c r="H19" s="100">
        <f t="shared" si="3"/>
        <v>182101</v>
      </c>
      <c r="I19" s="100">
        <f t="shared" si="3"/>
        <v>0</v>
      </c>
      <c r="J19" s="100">
        <f t="shared" si="3"/>
        <v>182101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182101</v>
      </c>
      <c r="X19" s="100">
        <f t="shared" si="3"/>
        <v>162501</v>
      </c>
      <c r="Y19" s="100">
        <f t="shared" si="3"/>
        <v>19600</v>
      </c>
      <c r="Z19" s="137">
        <f>+IF(X19&lt;&gt;0,+(Y19/X19)*100,0)</f>
        <v>12.061464237143156</v>
      </c>
      <c r="AA19" s="102">
        <f>SUM(AA20:AA23)</f>
        <v>650000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650000</v>
      </c>
      <c r="F23" s="60">
        <v>650000</v>
      </c>
      <c r="G23" s="60"/>
      <c r="H23" s="60">
        <v>182101</v>
      </c>
      <c r="I23" s="60"/>
      <c r="J23" s="60">
        <v>182101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182101</v>
      </c>
      <c r="X23" s="60">
        <v>162501</v>
      </c>
      <c r="Y23" s="60">
        <v>19600</v>
      </c>
      <c r="Z23" s="140">
        <v>12.06</v>
      </c>
      <c r="AA23" s="62">
        <v>650000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160507105</v>
      </c>
      <c r="D25" s="217">
        <f>+D5+D9+D15+D19+D24</f>
        <v>0</v>
      </c>
      <c r="E25" s="230">
        <f t="shared" si="4"/>
        <v>158211413</v>
      </c>
      <c r="F25" s="219">
        <f t="shared" si="4"/>
        <v>158211413</v>
      </c>
      <c r="G25" s="219">
        <f t="shared" si="4"/>
        <v>12775212</v>
      </c>
      <c r="H25" s="219">
        <f t="shared" si="4"/>
        <v>8166367</v>
      </c>
      <c r="I25" s="219">
        <f t="shared" si="4"/>
        <v>7618255</v>
      </c>
      <c r="J25" s="219">
        <f t="shared" si="4"/>
        <v>28559834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28559834</v>
      </c>
      <c r="X25" s="219">
        <f t="shared" si="4"/>
        <v>39345033</v>
      </c>
      <c r="Y25" s="219">
        <f t="shared" si="4"/>
        <v>-10785199</v>
      </c>
      <c r="Z25" s="231">
        <f>+IF(X25&lt;&gt;0,+(Y25/X25)*100,0)</f>
        <v>-27.411843827910882</v>
      </c>
      <c r="AA25" s="232">
        <f>+AA5+AA9+AA15+AA19+AA24</f>
        <v>158211413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160507105</v>
      </c>
      <c r="D28" s="155"/>
      <c r="E28" s="156">
        <v>158211413</v>
      </c>
      <c r="F28" s="60">
        <v>158211413</v>
      </c>
      <c r="G28" s="60">
        <v>12775212</v>
      </c>
      <c r="H28" s="60">
        <v>8166367</v>
      </c>
      <c r="I28" s="60">
        <v>7618255</v>
      </c>
      <c r="J28" s="60">
        <v>28559834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28559834</v>
      </c>
      <c r="X28" s="60">
        <v>39345030</v>
      </c>
      <c r="Y28" s="60">
        <v>-10785196</v>
      </c>
      <c r="Z28" s="140">
        <v>-27.41</v>
      </c>
      <c r="AA28" s="155">
        <v>158211413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160507105</v>
      </c>
      <c r="D32" s="210">
        <f>SUM(D28:D31)</f>
        <v>0</v>
      </c>
      <c r="E32" s="211">
        <f t="shared" si="5"/>
        <v>158211413</v>
      </c>
      <c r="F32" s="77">
        <f t="shared" si="5"/>
        <v>158211413</v>
      </c>
      <c r="G32" s="77">
        <f t="shared" si="5"/>
        <v>12775212</v>
      </c>
      <c r="H32" s="77">
        <f t="shared" si="5"/>
        <v>8166367</v>
      </c>
      <c r="I32" s="77">
        <f t="shared" si="5"/>
        <v>7618255</v>
      </c>
      <c r="J32" s="77">
        <f t="shared" si="5"/>
        <v>28559834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28559834</v>
      </c>
      <c r="X32" s="77">
        <f t="shared" si="5"/>
        <v>39345030</v>
      </c>
      <c r="Y32" s="77">
        <f t="shared" si="5"/>
        <v>-10785196</v>
      </c>
      <c r="Z32" s="212">
        <f>+IF(X32&lt;&gt;0,+(Y32/X32)*100,0)</f>
        <v>-27.411838293171968</v>
      </c>
      <c r="AA32" s="79">
        <f>SUM(AA28:AA31)</f>
        <v>158211413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160507105</v>
      </c>
      <c r="D36" s="222">
        <f>SUM(D32:D35)</f>
        <v>0</v>
      </c>
      <c r="E36" s="218">
        <f t="shared" si="6"/>
        <v>158211413</v>
      </c>
      <c r="F36" s="220">
        <f t="shared" si="6"/>
        <v>158211413</v>
      </c>
      <c r="G36" s="220">
        <f t="shared" si="6"/>
        <v>12775212</v>
      </c>
      <c r="H36" s="220">
        <f t="shared" si="6"/>
        <v>8166367</v>
      </c>
      <c r="I36" s="220">
        <f t="shared" si="6"/>
        <v>7618255</v>
      </c>
      <c r="J36" s="220">
        <f t="shared" si="6"/>
        <v>28559834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28559834</v>
      </c>
      <c r="X36" s="220">
        <f t="shared" si="6"/>
        <v>39345030</v>
      </c>
      <c r="Y36" s="220">
        <f t="shared" si="6"/>
        <v>-10785196</v>
      </c>
      <c r="Z36" s="221">
        <f>+IF(X36&lt;&gt;0,+(Y36/X36)*100,0)</f>
        <v>-27.411838293171968</v>
      </c>
      <c r="AA36" s="239">
        <f>SUM(AA32:AA35)</f>
        <v>158211413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38338445</v>
      </c>
      <c r="D6" s="155"/>
      <c r="E6" s="59">
        <v>165554142</v>
      </c>
      <c r="F6" s="60">
        <v>165554142</v>
      </c>
      <c r="G6" s="60"/>
      <c r="H6" s="60">
        <v>37619581</v>
      </c>
      <c r="I6" s="60">
        <v>1541727</v>
      </c>
      <c r="J6" s="60">
        <v>1541727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1541727</v>
      </c>
      <c r="X6" s="60">
        <v>41388536</v>
      </c>
      <c r="Y6" s="60">
        <v>-39846809</v>
      </c>
      <c r="Z6" s="140">
        <v>-96.27</v>
      </c>
      <c r="AA6" s="62">
        <v>165554142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89766</v>
      </c>
      <c r="D8" s="155"/>
      <c r="E8" s="59"/>
      <c r="F8" s="60"/>
      <c r="G8" s="60">
        <v>-4290428</v>
      </c>
      <c r="H8" s="60">
        <v>-1751827</v>
      </c>
      <c r="I8" s="60">
        <v>-1174632</v>
      </c>
      <c r="J8" s="60">
        <v>-1174632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-1174632</v>
      </c>
      <c r="X8" s="60"/>
      <c r="Y8" s="60">
        <v>-1174632</v>
      </c>
      <c r="Z8" s="140"/>
      <c r="AA8" s="62"/>
    </row>
    <row r="9" spans="1:27" ht="12.75">
      <c r="A9" s="249" t="s">
        <v>146</v>
      </c>
      <c r="B9" s="182"/>
      <c r="C9" s="155"/>
      <c r="D9" s="155"/>
      <c r="E9" s="59"/>
      <c r="F9" s="60"/>
      <c r="G9" s="60">
        <v>-4100</v>
      </c>
      <c r="H9" s="60">
        <v>-4100</v>
      </c>
      <c r="I9" s="60">
        <v>-4100</v>
      </c>
      <c r="J9" s="60">
        <v>-4100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-4100</v>
      </c>
      <c r="X9" s="60"/>
      <c r="Y9" s="60">
        <v>-4100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38428211</v>
      </c>
      <c r="D12" s="168">
        <f>SUM(D6:D11)</f>
        <v>0</v>
      </c>
      <c r="E12" s="72">
        <f t="shared" si="0"/>
        <v>165554142</v>
      </c>
      <c r="F12" s="73">
        <f t="shared" si="0"/>
        <v>165554142</v>
      </c>
      <c r="G12" s="73">
        <f t="shared" si="0"/>
        <v>-4294528</v>
      </c>
      <c r="H12" s="73">
        <f t="shared" si="0"/>
        <v>35863654</v>
      </c>
      <c r="I12" s="73">
        <f t="shared" si="0"/>
        <v>362995</v>
      </c>
      <c r="J12" s="73">
        <f t="shared" si="0"/>
        <v>362995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362995</v>
      </c>
      <c r="X12" s="73">
        <f t="shared" si="0"/>
        <v>41388536</v>
      </c>
      <c r="Y12" s="73">
        <f t="shared" si="0"/>
        <v>-41025541</v>
      </c>
      <c r="Z12" s="170">
        <f>+IF(X12&lt;&gt;0,+(Y12/X12)*100,0)</f>
        <v>-99.12295762285478</v>
      </c>
      <c r="AA12" s="74">
        <f>SUM(AA6:AA11)</f>
        <v>165554142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6116714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160507105</v>
      </c>
      <c r="D19" s="155"/>
      <c r="E19" s="59">
        <v>157525122</v>
      </c>
      <c r="F19" s="60">
        <v>157525122</v>
      </c>
      <c r="G19" s="60">
        <v>12775212</v>
      </c>
      <c r="H19" s="60">
        <v>20941579</v>
      </c>
      <c r="I19" s="60">
        <v>28559834</v>
      </c>
      <c r="J19" s="60">
        <v>28559834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28559834</v>
      </c>
      <c r="X19" s="60">
        <v>39381281</v>
      </c>
      <c r="Y19" s="60">
        <v>-10821447</v>
      </c>
      <c r="Z19" s="140">
        <v>-27.48</v>
      </c>
      <c r="AA19" s="62">
        <v>157525122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230164</v>
      </c>
      <c r="D22" s="155"/>
      <c r="E22" s="59">
        <v>686291</v>
      </c>
      <c r="F22" s="60">
        <v>686291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171573</v>
      </c>
      <c r="Y22" s="60">
        <v>-171573</v>
      </c>
      <c r="Z22" s="140">
        <v>-100</v>
      </c>
      <c r="AA22" s="62">
        <v>686291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166853983</v>
      </c>
      <c r="D24" s="168">
        <f>SUM(D15:D23)</f>
        <v>0</v>
      </c>
      <c r="E24" s="76">
        <f t="shared" si="1"/>
        <v>158211413</v>
      </c>
      <c r="F24" s="77">
        <f t="shared" si="1"/>
        <v>158211413</v>
      </c>
      <c r="G24" s="77">
        <f t="shared" si="1"/>
        <v>12775212</v>
      </c>
      <c r="H24" s="77">
        <f t="shared" si="1"/>
        <v>20941579</v>
      </c>
      <c r="I24" s="77">
        <f t="shared" si="1"/>
        <v>28559834</v>
      </c>
      <c r="J24" s="77">
        <f t="shared" si="1"/>
        <v>28559834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28559834</v>
      </c>
      <c r="X24" s="77">
        <f t="shared" si="1"/>
        <v>39552854</v>
      </c>
      <c r="Y24" s="77">
        <f t="shared" si="1"/>
        <v>-10993020</v>
      </c>
      <c r="Z24" s="212">
        <f>+IF(X24&lt;&gt;0,+(Y24/X24)*100,0)</f>
        <v>-27.79324091252682</v>
      </c>
      <c r="AA24" s="79">
        <f>SUM(AA15:AA23)</f>
        <v>158211413</v>
      </c>
    </row>
    <row r="25" spans="1:27" ht="12.75">
      <c r="A25" s="250" t="s">
        <v>159</v>
      </c>
      <c r="B25" s="251"/>
      <c r="C25" s="168">
        <f aca="true" t="shared" si="2" ref="C25:Y25">+C12+C24</f>
        <v>205282194</v>
      </c>
      <c r="D25" s="168">
        <f>+D12+D24</f>
        <v>0</v>
      </c>
      <c r="E25" s="72">
        <f t="shared" si="2"/>
        <v>323765555</v>
      </c>
      <c r="F25" s="73">
        <f t="shared" si="2"/>
        <v>323765555</v>
      </c>
      <c r="G25" s="73">
        <f t="shared" si="2"/>
        <v>8480684</v>
      </c>
      <c r="H25" s="73">
        <f t="shared" si="2"/>
        <v>56805233</v>
      </c>
      <c r="I25" s="73">
        <f t="shared" si="2"/>
        <v>28922829</v>
      </c>
      <c r="J25" s="73">
        <f t="shared" si="2"/>
        <v>28922829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28922829</v>
      </c>
      <c r="X25" s="73">
        <f t="shared" si="2"/>
        <v>80941390</v>
      </c>
      <c r="Y25" s="73">
        <f t="shared" si="2"/>
        <v>-52018561</v>
      </c>
      <c r="Z25" s="170">
        <f>+IF(X25&lt;&gt;0,+(Y25/X25)*100,0)</f>
        <v>-64.2669479730951</v>
      </c>
      <c r="AA25" s="74">
        <f>+AA12+AA24</f>
        <v>323765555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26340225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32770681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48434332</v>
      </c>
      <c r="D32" s="155"/>
      <c r="E32" s="59"/>
      <c r="F32" s="60"/>
      <c r="G32" s="60">
        <v>-3075597</v>
      </c>
      <c r="H32" s="60">
        <v>-9109606</v>
      </c>
      <c r="I32" s="60">
        <v>-30358552</v>
      </c>
      <c r="J32" s="60">
        <v>-30358552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-30358552</v>
      </c>
      <c r="X32" s="60"/>
      <c r="Y32" s="60">
        <v>-30358552</v>
      </c>
      <c r="Z32" s="140"/>
      <c r="AA32" s="62"/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74774557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29695084</v>
      </c>
      <c r="H34" s="73">
        <f t="shared" si="3"/>
        <v>-9109606</v>
      </c>
      <c r="I34" s="73">
        <f t="shared" si="3"/>
        <v>-30358552</v>
      </c>
      <c r="J34" s="73">
        <f t="shared" si="3"/>
        <v>-30358552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-30358552</v>
      </c>
      <c r="X34" s="73">
        <f t="shared" si="3"/>
        <v>0</v>
      </c>
      <c r="Y34" s="73">
        <f t="shared" si="3"/>
        <v>-30358552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74774557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29695084</v>
      </c>
      <c r="H40" s="73">
        <f t="shared" si="5"/>
        <v>-9109606</v>
      </c>
      <c r="I40" s="73">
        <f t="shared" si="5"/>
        <v>-30358552</v>
      </c>
      <c r="J40" s="73">
        <f t="shared" si="5"/>
        <v>-30358552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-30358552</v>
      </c>
      <c r="X40" s="73">
        <f t="shared" si="5"/>
        <v>0</v>
      </c>
      <c r="Y40" s="73">
        <f t="shared" si="5"/>
        <v>-30358552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130507637</v>
      </c>
      <c r="D42" s="257">
        <f>+D25-D40</f>
        <v>0</v>
      </c>
      <c r="E42" s="258">
        <f t="shared" si="6"/>
        <v>323765555</v>
      </c>
      <c r="F42" s="259">
        <f t="shared" si="6"/>
        <v>323765555</v>
      </c>
      <c r="G42" s="259">
        <f t="shared" si="6"/>
        <v>-21214400</v>
      </c>
      <c r="H42" s="259">
        <f t="shared" si="6"/>
        <v>65914839</v>
      </c>
      <c r="I42" s="259">
        <f t="shared" si="6"/>
        <v>59281381</v>
      </c>
      <c r="J42" s="259">
        <f t="shared" si="6"/>
        <v>59281381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59281381</v>
      </c>
      <c r="X42" s="259">
        <f t="shared" si="6"/>
        <v>80941390</v>
      </c>
      <c r="Y42" s="259">
        <f t="shared" si="6"/>
        <v>-21660009</v>
      </c>
      <c r="Z42" s="260">
        <f>+IF(X42&lt;&gt;0,+(Y42/X42)*100,0)</f>
        <v>-26.76011494242933</v>
      </c>
      <c r="AA42" s="261">
        <f>+AA25-AA40</f>
        <v>323765555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130507637</v>
      </c>
      <c r="D45" s="155"/>
      <c r="E45" s="59">
        <v>323765555</v>
      </c>
      <c r="F45" s="60">
        <v>323765555</v>
      </c>
      <c r="G45" s="60">
        <v>-21214400</v>
      </c>
      <c r="H45" s="60">
        <v>65914839</v>
      </c>
      <c r="I45" s="60">
        <v>59281381</v>
      </c>
      <c r="J45" s="60">
        <v>59281381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59281381</v>
      </c>
      <c r="X45" s="60">
        <v>80941389</v>
      </c>
      <c r="Y45" s="60">
        <v>-21660008</v>
      </c>
      <c r="Z45" s="139">
        <v>-26.76</v>
      </c>
      <c r="AA45" s="62">
        <v>323765555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130507637</v>
      </c>
      <c r="D48" s="217">
        <f>SUM(D45:D47)</f>
        <v>0</v>
      </c>
      <c r="E48" s="264">
        <f t="shared" si="7"/>
        <v>323765555</v>
      </c>
      <c r="F48" s="219">
        <f t="shared" si="7"/>
        <v>323765555</v>
      </c>
      <c r="G48" s="219">
        <f t="shared" si="7"/>
        <v>-21214400</v>
      </c>
      <c r="H48" s="219">
        <f t="shared" si="7"/>
        <v>65914839</v>
      </c>
      <c r="I48" s="219">
        <f t="shared" si="7"/>
        <v>59281381</v>
      </c>
      <c r="J48" s="219">
        <f t="shared" si="7"/>
        <v>59281381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59281381</v>
      </c>
      <c r="X48" s="219">
        <f t="shared" si="7"/>
        <v>80941389</v>
      </c>
      <c r="Y48" s="219">
        <f t="shared" si="7"/>
        <v>-21660008</v>
      </c>
      <c r="Z48" s="265">
        <f>+IF(X48&lt;&gt;0,+(Y48/X48)*100,0)</f>
        <v>-26.760114037578475</v>
      </c>
      <c r="AA48" s="232">
        <f>SUM(AA45:AA47)</f>
        <v>323765555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-23236144</v>
      </c>
      <c r="D6" s="155"/>
      <c r="E6" s="59">
        <v>3621026</v>
      </c>
      <c r="F6" s="60">
        <v>3621026</v>
      </c>
      <c r="G6" s="60"/>
      <c r="H6" s="60">
        <v>569770</v>
      </c>
      <c r="I6" s="60">
        <v>1008855</v>
      </c>
      <c r="J6" s="60">
        <v>1578625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1578625</v>
      </c>
      <c r="X6" s="60">
        <v>905256</v>
      </c>
      <c r="Y6" s="60">
        <v>673369</v>
      </c>
      <c r="Z6" s="140">
        <v>74.38</v>
      </c>
      <c r="AA6" s="62">
        <v>3621026</v>
      </c>
    </row>
    <row r="7" spans="1:27" ht="12.75">
      <c r="A7" s="249" t="s">
        <v>32</v>
      </c>
      <c r="B7" s="182"/>
      <c r="C7" s="155">
        <v>-917113</v>
      </c>
      <c r="D7" s="155"/>
      <c r="E7" s="59">
        <v>1200000</v>
      </c>
      <c r="F7" s="60">
        <v>1200000</v>
      </c>
      <c r="G7" s="60"/>
      <c r="H7" s="60">
        <v>1602968</v>
      </c>
      <c r="I7" s="60">
        <v>280527</v>
      </c>
      <c r="J7" s="60">
        <v>1883495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1883495</v>
      </c>
      <c r="X7" s="60">
        <v>300000</v>
      </c>
      <c r="Y7" s="60">
        <v>1583495</v>
      </c>
      <c r="Z7" s="140">
        <v>527.83</v>
      </c>
      <c r="AA7" s="62">
        <v>1200000</v>
      </c>
    </row>
    <row r="8" spans="1:27" ht="12.75">
      <c r="A8" s="249" t="s">
        <v>178</v>
      </c>
      <c r="B8" s="182"/>
      <c r="C8" s="155">
        <v>37150265</v>
      </c>
      <c r="D8" s="155"/>
      <c r="E8" s="59">
        <v>84115856</v>
      </c>
      <c r="F8" s="60">
        <v>84115856</v>
      </c>
      <c r="G8" s="60"/>
      <c r="H8" s="60">
        <v>609997</v>
      </c>
      <c r="I8" s="60">
        <v>1296190</v>
      </c>
      <c r="J8" s="60">
        <v>1906187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1906187</v>
      </c>
      <c r="X8" s="60">
        <v>21028959</v>
      </c>
      <c r="Y8" s="60">
        <v>-19122772</v>
      </c>
      <c r="Z8" s="140">
        <v>-90.94</v>
      </c>
      <c r="AA8" s="62">
        <v>84115856</v>
      </c>
    </row>
    <row r="9" spans="1:27" ht="12.75">
      <c r="A9" s="249" t="s">
        <v>179</v>
      </c>
      <c r="B9" s="182"/>
      <c r="C9" s="155">
        <v>198685874</v>
      </c>
      <c r="D9" s="155"/>
      <c r="E9" s="59">
        <v>216389981</v>
      </c>
      <c r="F9" s="60">
        <v>216389981</v>
      </c>
      <c r="G9" s="60"/>
      <c r="H9" s="60">
        <v>89342280</v>
      </c>
      <c r="I9" s="60"/>
      <c r="J9" s="60">
        <v>89342280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89342280</v>
      </c>
      <c r="X9" s="60">
        <v>54097494</v>
      </c>
      <c r="Y9" s="60">
        <v>35244786</v>
      </c>
      <c r="Z9" s="140">
        <v>65.15</v>
      </c>
      <c r="AA9" s="62">
        <v>216389981</v>
      </c>
    </row>
    <row r="10" spans="1:27" ht="12.75">
      <c r="A10" s="249" t="s">
        <v>180</v>
      </c>
      <c r="B10" s="182"/>
      <c r="C10" s="155">
        <v>76333000</v>
      </c>
      <c r="D10" s="155"/>
      <c r="E10" s="59">
        <v>69534019</v>
      </c>
      <c r="F10" s="60">
        <v>69534019</v>
      </c>
      <c r="G10" s="60"/>
      <c r="H10" s="60">
        <v>8724000</v>
      </c>
      <c r="I10" s="60">
        <v>5000000</v>
      </c>
      <c r="J10" s="60">
        <v>13724000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13724000</v>
      </c>
      <c r="X10" s="60">
        <v>17383503</v>
      </c>
      <c r="Y10" s="60">
        <v>-3659503</v>
      </c>
      <c r="Z10" s="140">
        <v>-21.05</v>
      </c>
      <c r="AA10" s="62">
        <v>69534019</v>
      </c>
    </row>
    <row r="11" spans="1:27" ht="12.75">
      <c r="A11" s="249" t="s">
        <v>181</v>
      </c>
      <c r="B11" s="182"/>
      <c r="C11" s="155">
        <v>9228740</v>
      </c>
      <c r="D11" s="155"/>
      <c r="E11" s="59">
        <v>10478662</v>
      </c>
      <c r="F11" s="60">
        <v>10478662</v>
      </c>
      <c r="G11" s="60"/>
      <c r="H11" s="60">
        <v>317052</v>
      </c>
      <c r="I11" s="60">
        <v>1541727</v>
      </c>
      <c r="J11" s="60">
        <v>1858779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1858779</v>
      </c>
      <c r="X11" s="60">
        <v>2619663</v>
      </c>
      <c r="Y11" s="60">
        <v>-760884</v>
      </c>
      <c r="Z11" s="140">
        <v>-29.05</v>
      </c>
      <c r="AA11" s="62">
        <v>10478662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-199770117</v>
      </c>
      <c r="D14" s="155"/>
      <c r="E14" s="59">
        <v>-227128131</v>
      </c>
      <c r="F14" s="60">
        <v>-227128131</v>
      </c>
      <c r="G14" s="60">
        <v>-16822746</v>
      </c>
      <c r="H14" s="60">
        <v>-14036824</v>
      </c>
      <c r="I14" s="60">
        <v>-15760757</v>
      </c>
      <c r="J14" s="60">
        <v>-46620327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-46620327</v>
      </c>
      <c r="X14" s="60">
        <v>-56782023</v>
      </c>
      <c r="Y14" s="60">
        <v>10161696</v>
      </c>
      <c r="Z14" s="140">
        <v>-17.9</v>
      </c>
      <c r="AA14" s="62">
        <v>-227128131</v>
      </c>
    </row>
    <row r="15" spans="1:27" ht="12.75">
      <c r="A15" s="249" t="s">
        <v>40</v>
      </c>
      <c r="B15" s="182"/>
      <c r="C15" s="155">
        <v>-149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97474356</v>
      </c>
      <c r="D17" s="168">
        <f t="shared" si="0"/>
        <v>0</v>
      </c>
      <c r="E17" s="72">
        <f t="shared" si="0"/>
        <v>158211413</v>
      </c>
      <c r="F17" s="73">
        <f t="shared" si="0"/>
        <v>158211413</v>
      </c>
      <c r="G17" s="73">
        <f t="shared" si="0"/>
        <v>-16822746</v>
      </c>
      <c r="H17" s="73">
        <f t="shared" si="0"/>
        <v>87129243</v>
      </c>
      <c r="I17" s="73">
        <f t="shared" si="0"/>
        <v>-6633458</v>
      </c>
      <c r="J17" s="73">
        <f t="shared" si="0"/>
        <v>63673039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63673039</v>
      </c>
      <c r="X17" s="73">
        <f t="shared" si="0"/>
        <v>39552852</v>
      </c>
      <c r="Y17" s="73">
        <f t="shared" si="0"/>
        <v>24120187</v>
      </c>
      <c r="Z17" s="170">
        <f>+IF(X17&lt;&gt;0,+(Y17/X17)*100,0)</f>
        <v>60.982168871160034</v>
      </c>
      <c r="AA17" s="74">
        <f>SUM(AA6:AA16)</f>
        <v>158211413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40109754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-160737269</v>
      </c>
      <c r="D26" s="155"/>
      <c r="E26" s="59">
        <v>-158211413</v>
      </c>
      <c r="F26" s="60">
        <v>-158211413</v>
      </c>
      <c r="G26" s="60">
        <v>-12775212</v>
      </c>
      <c r="H26" s="60">
        <v>-8166367</v>
      </c>
      <c r="I26" s="60">
        <v>-7618255</v>
      </c>
      <c r="J26" s="60">
        <v>-28559834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-28559834</v>
      </c>
      <c r="X26" s="60">
        <v>-39552852</v>
      </c>
      <c r="Y26" s="60">
        <v>10993018</v>
      </c>
      <c r="Z26" s="140">
        <v>-27.79</v>
      </c>
      <c r="AA26" s="62">
        <v>-158211413</v>
      </c>
    </row>
    <row r="27" spans="1:27" ht="12.75">
      <c r="A27" s="250" t="s">
        <v>192</v>
      </c>
      <c r="B27" s="251"/>
      <c r="C27" s="168">
        <f aca="true" t="shared" si="1" ref="C27:Y27">SUM(C21:C26)</f>
        <v>-120627515</v>
      </c>
      <c r="D27" s="168">
        <f>SUM(D21:D26)</f>
        <v>0</v>
      </c>
      <c r="E27" s="72">
        <f t="shared" si="1"/>
        <v>-158211413</v>
      </c>
      <c r="F27" s="73">
        <f t="shared" si="1"/>
        <v>-158211413</v>
      </c>
      <c r="G27" s="73">
        <f t="shared" si="1"/>
        <v>-12775212</v>
      </c>
      <c r="H27" s="73">
        <f t="shared" si="1"/>
        <v>-8166367</v>
      </c>
      <c r="I27" s="73">
        <f t="shared" si="1"/>
        <v>-7618255</v>
      </c>
      <c r="J27" s="73">
        <f t="shared" si="1"/>
        <v>-28559834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-28559834</v>
      </c>
      <c r="X27" s="73">
        <f t="shared" si="1"/>
        <v>-39552852</v>
      </c>
      <c r="Y27" s="73">
        <f t="shared" si="1"/>
        <v>10993018</v>
      </c>
      <c r="Z27" s="170">
        <f>+IF(X27&lt;&gt;0,+(Y27/X27)*100,0)</f>
        <v>-27.793237261373722</v>
      </c>
      <c r="AA27" s="74">
        <f>SUM(AA21:AA26)</f>
        <v>-158211413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-18265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-18265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-23171424</v>
      </c>
      <c r="D38" s="153">
        <f>+D17+D27+D36</f>
        <v>0</v>
      </c>
      <c r="E38" s="99">
        <f t="shared" si="3"/>
        <v>0</v>
      </c>
      <c r="F38" s="100">
        <f t="shared" si="3"/>
        <v>0</v>
      </c>
      <c r="G38" s="100">
        <f t="shared" si="3"/>
        <v>-29597958</v>
      </c>
      <c r="H38" s="100">
        <f t="shared" si="3"/>
        <v>78962876</v>
      </c>
      <c r="I38" s="100">
        <f t="shared" si="3"/>
        <v>-14251713</v>
      </c>
      <c r="J38" s="100">
        <f t="shared" si="3"/>
        <v>35113205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35113205</v>
      </c>
      <c r="X38" s="100">
        <f t="shared" si="3"/>
        <v>0</v>
      </c>
      <c r="Y38" s="100">
        <f t="shared" si="3"/>
        <v>35113205</v>
      </c>
      <c r="Z38" s="137">
        <f>+IF(X38&lt;&gt;0,+(Y38/X38)*100,0)</f>
        <v>0</v>
      </c>
      <c r="AA38" s="102">
        <f>+AA17+AA27+AA36</f>
        <v>0</v>
      </c>
    </row>
    <row r="39" spans="1:27" ht="12.75">
      <c r="A39" s="249" t="s">
        <v>200</v>
      </c>
      <c r="B39" s="182"/>
      <c r="C39" s="153">
        <v>143292631</v>
      </c>
      <c r="D39" s="153"/>
      <c r="E39" s="99"/>
      <c r="F39" s="100"/>
      <c r="G39" s="100"/>
      <c r="H39" s="100">
        <v>-29597958</v>
      </c>
      <c r="I39" s="100">
        <v>49364918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120121207</v>
      </c>
      <c r="D40" s="257"/>
      <c r="E40" s="258"/>
      <c r="F40" s="259"/>
      <c r="G40" s="259">
        <v>-29597958</v>
      </c>
      <c r="H40" s="259">
        <v>49364918</v>
      </c>
      <c r="I40" s="259">
        <v>35113205</v>
      </c>
      <c r="J40" s="259">
        <v>35113205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35113205</v>
      </c>
      <c r="X40" s="259"/>
      <c r="Y40" s="259">
        <v>35113205</v>
      </c>
      <c r="Z40" s="260"/>
      <c r="AA40" s="261"/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160507105</v>
      </c>
      <c r="D5" s="200">
        <f t="shared" si="0"/>
        <v>0</v>
      </c>
      <c r="E5" s="106">
        <f t="shared" si="0"/>
        <v>158211413</v>
      </c>
      <c r="F5" s="106">
        <f t="shared" si="0"/>
        <v>158211413</v>
      </c>
      <c r="G5" s="106">
        <f t="shared" si="0"/>
        <v>12775212</v>
      </c>
      <c r="H5" s="106">
        <f t="shared" si="0"/>
        <v>8166367</v>
      </c>
      <c r="I5" s="106">
        <f t="shared" si="0"/>
        <v>7618255</v>
      </c>
      <c r="J5" s="106">
        <f t="shared" si="0"/>
        <v>28559834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28559834</v>
      </c>
      <c r="X5" s="106">
        <f t="shared" si="0"/>
        <v>39552854</v>
      </c>
      <c r="Y5" s="106">
        <f t="shared" si="0"/>
        <v>-10993020</v>
      </c>
      <c r="Z5" s="201">
        <f>+IF(X5&lt;&gt;0,+(Y5/X5)*100,0)</f>
        <v>-27.79324091252682</v>
      </c>
      <c r="AA5" s="199">
        <f>SUM(AA11:AA18)</f>
        <v>158211413</v>
      </c>
    </row>
    <row r="6" spans="1:27" ht="12.75">
      <c r="A6" s="291" t="s">
        <v>205</v>
      </c>
      <c r="B6" s="142"/>
      <c r="C6" s="62">
        <v>78949946</v>
      </c>
      <c r="D6" s="156"/>
      <c r="E6" s="60">
        <v>53122019</v>
      </c>
      <c r="F6" s="60">
        <v>53122019</v>
      </c>
      <c r="G6" s="60">
        <v>10189346</v>
      </c>
      <c r="H6" s="60">
        <v>5180410</v>
      </c>
      <c r="I6" s="60"/>
      <c r="J6" s="60">
        <v>15369756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15369756</v>
      </c>
      <c r="X6" s="60">
        <v>13280505</v>
      </c>
      <c r="Y6" s="60">
        <v>2089251</v>
      </c>
      <c r="Z6" s="140">
        <v>15.73</v>
      </c>
      <c r="AA6" s="155">
        <v>53122019</v>
      </c>
    </row>
    <row r="7" spans="1:27" ht="12.75">
      <c r="A7" s="291" t="s">
        <v>206</v>
      </c>
      <c r="B7" s="142"/>
      <c r="C7" s="62">
        <v>30699488</v>
      </c>
      <c r="D7" s="156"/>
      <c r="E7" s="60">
        <v>19500000</v>
      </c>
      <c r="F7" s="60">
        <v>19500000</v>
      </c>
      <c r="G7" s="60"/>
      <c r="H7" s="60"/>
      <c r="I7" s="60">
        <v>4950570</v>
      </c>
      <c r="J7" s="60">
        <v>4950570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4950570</v>
      </c>
      <c r="X7" s="60">
        <v>4875000</v>
      </c>
      <c r="Y7" s="60">
        <v>75570</v>
      </c>
      <c r="Z7" s="140">
        <v>1.55</v>
      </c>
      <c r="AA7" s="155">
        <v>19500000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109649434</v>
      </c>
      <c r="D11" s="294">
        <f t="shared" si="1"/>
        <v>0</v>
      </c>
      <c r="E11" s="295">
        <f t="shared" si="1"/>
        <v>72622019</v>
      </c>
      <c r="F11" s="295">
        <f t="shared" si="1"/>
        <v>72622019</v>
      </c>
      <c r="G11" s="295">
        <f t="shared" si="1"/>
        <v>10189346</v>
      </c>
      <c r="H11" s="295">
        <f t="shared" si="1"/>
        <v>5180410</v>
      </c>
      <c r="I11" s="295">
        <f t="shared" si="1"/>
        <v>4950570</v>
      </c>
      <c r="J11" s="295">
        <f t="shared" si="1"/>
        <v>20320326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20320326</v>
      </c>
      <c r="X11" s="295">
        <f t="shared" si="1"/>
        <v>18155505</v>
      </c>
      <c r="Y11" s="295">
        <f t="shared" si="1"/>
        <v>2164821</v>
      </c>
      <c r="Z11" s="296">
        <f>+IF(X11&lt;&gt;0,+(Y11/X11)*100,0)</f>
        <v>11.923771880760132</v>
      </c>
      <c r="AA11" s="297">
        <f>SUM(AA6:AA10)</f>
        <v>72622019</v>
      </c>
    </row>
    <row r="12" spans="1:27" ht="12.75">
      <c r="A12" s="298" t="s">
        <v>211</v>
      </c>
      <c r="B12" s="136"/>
      <c r="C12" s="62">
        <v>187400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50670271</v>
      </c>
      <c r="D15" s="156"/>
      <c r="E15" s="60">
        <v>84903103</v>
      </c>
      <c r="F15" s="60">
        <v>84903103</v>
      </c>
      <c r="G15" s="60">
        <v>2585866</v>
      </c>
      <c r="H15" s="60">
        <v>2985957</v>
      </c>
      <c r="I15" s="60">
        <v>2667685</v>
      </c>
      <c r="J15" s="60">
        <v>8239508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8239508</v>
      </c>
      <c r="X15" s="60">
        <v>21225776</v>
      </c>
      <c r="Y15" s="60">
        <v>-12986268</v>
      </c>
      <c r="Z15" s="140">
        <v>-61.18</v>
      </c>
      <c r="AA15" s="155">
        <v>84903103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686291</v>
      </c>
      <c r="F18" s="82">
        <v>686291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171573</v>
      </c>
      <c r="Y18" s="82">
        <v>-171573</v>
      </c>
      <c r="Z18" s="270">
        <v>-100</v>
      </c>
      <c r="AA18" s="278">
        <v>686291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78949946</v>
      </c>
      <c r="D36" s="156">
        <f t="shared" si="4"/>
        <v>0</v>
      </c>
      <c r="E36" s="60">
        <f t="shared" si="4"/>
        <v>53122019</v>
      </c>
      <c r="F36" s="60">
        <f t="shared" si="4"/>
        <v>53122019</v>
      </c>
      <c r="G36" s="60">
        <f t="shared" si="4"/>
        <v>10189346</v>
      </c>
      <c r="H36" s="60">
        <f t="shared" si="4"/>
        <v>5180410</v>
      </c>
      <c r="I36" s="60">
        <f t="shared" si="4"/>
        <v>0</v>
      </c>
      <c r="J36" s="60">
        <f t="shared" si="4"/>
        <v>15369756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15369756</v>
      </c>
      <c r="X36" s="60">
        <f t="shared" si="4"/>
        <v>13280505</v>
      </c>
      <c r="Y36" s="60">
        <f t="shared" si="4"/>
        <v>2089251</v>
      </c>
      <c r="Z36" s="140">
        <f aca="true" t="shared" si="5" ref="Z36:Z49">+IF(X36&lt;&gt;0,+(Y36/X36)*100,0)</f>
        <v>15.731713515412252</v>
      </c>
      <c r="AA36" s="155">
        <f>AA6+AA21</f>
        <v>53122019</v>
      </c>
    </row>
    <row r="37" spans="1:27" ht="12.75">
      <c r="A37" s="291" t="s">
        <v>206</v>
      </c>
      <c r="B37" s="142"/>
      <c r="C37" s="62">
        <f t="shared" si="4"/>
        <v>30699488</v>
      </c>
      <c r="D37" s="156">
        <f t="shared" si="4"/>
        <v>0</v>
      </c>
      <c r="E37" s="60">
        <f t="shared" si="4"/>
        <v>19500000</v>
      </c>
      <c r="F37" s="60">
        <f t="shared" si="4"/>
        <v>19500000</v>
      </c>
      <c r="G37" s="60">
        <f t="shared" si="4"/>
        <v>0</v>
      </c>
      <c r="H37" s="60">
        <f t="shared" si="4"/>
        <v>0</v>
      </c>
      <c r="I37" s="60">
        <f t="shared" si="4"/>
        <v>4950570</v>
      </c>
      <c r="J37" s="60">
        <f t="shared" si="4"/>
        <v>4950570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4950570</v>
      </c>
      <c r="X37" s="60">
        <f t="shared" si="4"/>
        <v>4875000</v>
      </c>
      <c r="Y37" s="60">
        <f t="shared" si="4"/>
        <v>75570</v>
      </c>
      <c r="Z37" s="140">
        <f t="shared" si="5"/>
        <v>1.550153846153846</v>
      </c>
      <c r="AA37" s="155">
        <f>AA7+AA22</f>
        <v>19500000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109649434</v>
      </c>
      <c r="D41" s="294">
        <f t="shared" si="6"/>
        <v>0</v>
      </c>
      <c r="E41" s="295">
        <f t="shared" si="6"/>
        <v>72622019</v>
      </c>
      <c r="F41" s="295">
        <f t="shared" si="6"/>
        <v>72622019</v>
      </c>
      <c r="G41" s="295">
        <f t="shared" si="6"/>
        <v>10189346</v>
      </c>
      <c r="H41" s="295">
        <f t="shared" si="6"/>
        <v>5180410</v>
      </c>
      <c r="I41" s="295">
        <f t="shared" si="6"/>
        <v>4950570</v>
      </c>
      <c r="J41" s="295">
        <f t="shared" si="6"/>
        <v>20320326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20320326</v>
      </c>
      <c r="X41" s="295">
        <f t="shared" si="6"/>
        <v>18155505</v>
      </c>
      <c r="Y41" s="295">
        <f t="shared" si="6"/>
        <v>2164821</v>
      </c>
      <c r="Z41" s="296">
        <f t="shared" si="5"/>
        <v>11.923771880760132</v>
      </c>
      <c r="AA41" s="297">
        <f>SUM(AA36:AA40)</f>
        <v>72622019</v>
      </c>
    </row>
    <row r="42" spans="1:27" ht="12.75">
      <c r="A42" s="298" t="s">
        <v>211</v>
      </c>
      <c r="B42" s="136"/>
      <c r="C42" s="95">
        <f aca="true" t="shared" si="7" ref="C42:Y48">C12+C27</f>
        <v>187400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50670271</v>
      </c>
      <c r="D45" s="129">
        <f t="shared" si="7"/>
        <v>0</v>
      </c>
      <c r="E45" s="54">
        <f t="shared" si="7"/>
        <v>84903103</v>
      </c>
      <c r="F45" s="54">
        <f t="shared" si="7"/>
        <v>84903103</v>
      </c>
      <c r="G45" s="54">
        <f t="shared" si="7"/>
        <v>2585866</v>
      </c>
      <c r="H45" s="54">
        <f t="shared" si="7"/>
        <v>2985957</v>
      </c>
      <c r="I45" s="54">
        <f t="shared" si="7"/>
        <v>2667685</v>
      </c>
      <c r="J45" s="54">
        <f t="shared" si="7"/>
        <v>8239508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8239508</v>
      </c>
      <c r="X45" s="54">
        <f t="shared" si="7"/>
        <v>21225776</v>
      </c>
      <c r="Y45" s="54">
        <f t="shared" si="7"/>
        <v>-12986268</v>
      </c>
      <c r="Z45" s="184">
        <f t="shared" si="5"/>
        <v>-61.18159354927707</v>
      </c>
      <c r="AA45" s="130">
        <f t="shared" si="8"/>
        <v>84903103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686291</v>
      </c>
      <c r="F48" s="54">
        <f t="shared" si="7"/>
        <v>686291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171573</v>
      </c>
      <c r="Y48" s="54">
        <f t="shared" si="7"/>
        <v>-171573</v>
      </c>
      <c r="Z48" s="184">
        <f t="shared" si="5"/>
        <v>-100</v>
      </c>
      <c r="AA48" s="130">
        <f t="shared" si="8"/>
        <v>686291</v>
      </c>
    </row>
    <row r="49" spans="1:27" ht="12.75">
      <c r="A49" s="308" t="s">
        <v>220</v>
      </c>
      <c r="B49" s="149"/>
      <c r="C49" s="239">
        <f aca="true" t="shared" si="9" ref="C49:Y49">SUM(C41:C48)</f>
        <v>160507105</v>
      </c>
      <c r="D49" s="218">
        <f t="shared" si="9"/>
        <v>0</v>
      </c>
      <c r="E49" s="220">
        <f t="shared" si="9"/>
        <v>158211413</v>
      </c>
      <c r="F49" s="220">
        <f t="shared" si="9"/>
        <v>158211413</v>
      </c>
      <c r="G49" s="220">
        <f t="shared" si="9"/>
        <v>12775212</v>
      </c>
      <c r="H49" s="220">
        <f t="shared" si="9"/>
        <v>8166367</v>
      </c>
      <c r="I49" s="220">
        <f t="shared" si="9"/>
        <v>7618255</v>
      </c>
      <c r="J49" s="220">
        <f t="shared" si="9"/>
        <v>28559834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28559834</v>
      </c>
      <c r="X49" s="220">
        <f t="shared" si="9"/>
        <v>39552854</v>
      </c>
      <c r="Y49" s="220">
        <f t="shared" si="9"/>
        <v>-10993020</v>
      </c>
      <c r="Z49" s="221">
        <f t="shared" si="5"/>
        <v>-27.79324091252682</v>
      </c>
      <c r="AA49" s="222">
        <f>SUM(AA41:AA48)</f>
        <v>158211413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22642479</v>
      </c>
      <c r="D51" s="129">
        <f t="shared" si="10"/>
        <v>0</v>
      </c>
      <c r="E51" s="54">
        <f t="shared" si="10"/>
        <v>26132577</v>
      </c>
      <c r="F51" s="54">
        <f t="shared" si="10"/>
        <v>26132577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6533144</v>
      </c>
      <c r="Y51" s="54">
        <f t="shared" si="10"/>
        <v>-6533144</v>
      </c>
      <c r="Z51" s="184">
        <f>+IF(X51&lt;&gt;0,+(Y51/X51)*100,0)</f>
        <v>-100</v>
      </c>
      <c r="AA51" s="130">
        <f>SUM(AA57:AA61)</f>
        <v>26132577</v>
      </c>
    </row>
    <row r="52" spans="1:27" ht="12.75">
      <c r="A52" s="310" t="s">
        <v>205</v>
      </c>
      <c r="B52" s="142"/>
      <c r="C52" s="62">
        <v>13907036</v>
      </c>
      <c r="D52" s="156"/>
      <c r="E52" s="60">
        <v>11264045</v>
      </c>
      <c r="F52" s="60">
        <v>11264045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2816011</v>
      </c>
      <c r="Y52" s="60">
        <v>-2816011</v>
      </c>
      <c r="Z52" s="140">
        <v>-100</v>
      </c>
      <c r="AA52" s="155">
        <v>11264045</v>
      </c>
    </row>
    <row r="53" spans="1:27" ht="12.75">
      <c r="A53" s="310" t="s">
        <v>206</v>
      </c>
      <c r="B53" s="142"/>
      <c r="C53" s="62">
        <v>376500</v>
      </c>
      <c r="D53" s="156"/>
      <c r="E53" s="60">
        <v>2050000</v>
      </c>
      <c r="F53" s="60">
        <v>2050000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512500</v>
      </c>
      <c r="Y53" s="60">
        <v>-512500</v>
      </c>
      <c r="Z53" s="140">
        <v>-100</v>
      </c>
      <c r="AA53" s="155">
        <v>2050000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14283536</v>
      </c>
      <c r="D57" s="294">
        <f t="shared" si="11"/>
        <v>0</v>
      </c>
      <c r="E57" s="295">
        <f t="shared" si="11"/>
        <v>13314045</v>
      </c>
      <c r="F57" s="295">
        <f t="shared" si="11"/>
        <v>13314045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3328511</v>
      </c>
      <c r="Y57" s="295">
        <f t="shared" si="11"/>
        <v>-3328511</v>
      </c>
      <c r="Z57" s="296">
        <f>+IF(X57&lt;&gt;0,+(Y57/X57)*100,0)</f>
        <v>-100</v>
      </c>
      <c r="AA57" s="297">
        <f>SUM(AA52:AA56)</f>
        <v>13314045</v>
      </c>
    </row>
    <row r="58" spans="1:27" ht="12.75">
      <c r="A58" s="311" t="s">
        <v>211</v>
      </c>
      <c r="B58" s="136"/>
      <c r="C58" s="62">
        <v>3303561</v>
      </c>
      <c r="D58" s="156"/>
      <c r="E58" s="60">
        <v>3000000</v>
      </c>
      <c r="F58" s="60">
        <v>3000000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750000</v>
      </c>
      <c r="Y58" s="60">
        <v>-750000</v>
      </c>
      <c r="Z58" s="140">
        <v>-100</v>
      </c>
      <c r="AA58" s="155">
        <v>3000000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5055382</v>
      </c>
      <c r="D61" s="156"/>
      <c r="E61" s="60">
        <v>9818532</v>
      </c>
      <c r="F61" s="60">
        <v>9818532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2454633</v>
      </c>
      <c r="Y61" s="60">
        <v>-2454633</v>
      </c>
      <c r="Z61" s="140">
        <v>-100</v>
      </c>
      <c r="AA61" s="155">
        <v>9818532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4356297</v>
      </c>
      <c r="H68" s="60">
        <v>1844273</v>
      </c>
      <c r="I68" s="60">
        <v>2422949</v>
      </c>
      <c r="J68" s="60">
        <v>8623519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8623519</v>
      </c>
      <c r="X68" s="60"/>
      <c r="Y68" s="60">
        <v>8623519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4356297</v>
      </c>
      <c r="H69" s="220">
        <f t="shared" si="12"/>
        <v>1844273</v>
      </c>
      <c r="I69" s="220">
        <f t="shared" si="12"/>
        <v>2422949</v>
      </c>
      <c r="J69" s="220">
        <f t="shared" si="12"/>
        <v>8623519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8623519</v>
      </c>
      <c r="X69" s="220">
        <f t="shared" si="12"/>
        <v>0</v>
      </c>
      <c r="Y69" s="220">
        <f t="shared" si="12"/>
        <v>8623519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109649434</v>
      </c>
      <c r="D5" s="357">
        <f t="shared" si="0"/>
        <v>0</v>
      </c>
      <c r="E5" s="356">
        <f t="shared" si="0"/>
        <v>72622019</v>
      </c>
      <c r="F5" s="358">
        <f t="shared" si="0"/>
        <v>72622019</v>
      </c>
      <c r="G5" s="358">
        <f t="shared" si="0"/>
        <v>10189346</v>
      </c>
      <c r="H5" s="356">
        <f t="shared" si="0"/>
        <v>5180410</v>
      </c>
      <c r="I5" s="356">
        <f t="shared" si="0"/>
        <v>4950570</v>
      </c>
      <c r="J5" s="358">
        <f t="shared" si="0"/>
        <v>20320326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20320326</v>
      </c>
      <c r="X5" s="356">
        <f t="shared" si="0"/>
        <v>18155505</v>
      </c>
      <c r="Y5" s="358">
        <f t="shared" si="0"/>
        <v>2164821</v>
      </c>
      <c r="Z5" s="359">
        <f>+IF(X5&lt;&gt;0,+(Y5/X5)*100,0)</f>
        <v>11.923771880760132</v>
      </c>
      <c r="AA5" s="360">
        <f>+AA6+AA8+AA11+AA13+AA15</f>
        <v>72622019</v>
      </c>
    </row>
    <row r="6" spans="1:27" ht="12.75">
      <c r="A6" s="361" t="s">
        <v>205</v>
      </c>
      <c r="B6" s="142"/>
      <c r="C6" s="60">
        <f>+C7</f>
        <v>78949946</v>
      </c>
      <c r="D6" s="340">
        <f aca="true" t="shared" si="1" ref="D6:AA6">+D7</f>
        <v>0</v>
      </c>
      <c r="E6" s="60">
        <f t="shared" si="1"/>
        <v>53122019</v>
      </c>
      <c r="F6" s="59">
        <f t="shared" si="1"/>
        <v>53122019</v>
      </c>
      <c r="G6" s="59">
        <f t="shared" si="1"/>
        <v>10189346</v>
      </c>
      <c r="H6" s="60">
        <f t="shared" si="1"/>
        <v>5180410</v>
      </c>
      <c r="I6" s="60">
        <f t="shared" si="1"/>
        <v>0</v>
      </c>
      <c r="J6" s="59">
        <f t="shared" si="1"/>
        <v>15369756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15369756</v>
      </c>
      <c r="X6" s="60">
        <f t="shared" si="1"/>
        <v>13280505</v>
      </c>
      <c r="Y6" s="59">
        <f t="shared" si="1"/>
        <v>2089251</v>
      </c>
      <c r="Z6" s="61">
        <f>+IF(X6&lt;&gt;0,+(Y6/X6)*100,0)</f>
        <v>15.731713515412252</v>
      </c>
      <c r="AA6" s="62">
        <f t="shared" si="1"/>
        <v>53122019</v>
      </c>
    </row>
    <row r="7" spans="1:27" ht="12.75">
      <c r="A7" s="291" t="s">
        <v>229</v>
      </c>
      <c r="B7" s="142"/>
      <c r="C7" s="60">
        <v>78949946</v>
      </c>
      <c r="D7" s="340"/>
      <c r="E7" s="60">
        <v>53122019</v>
      </c>
      <c r="F7" s="59">
        <v>53122019</v>
      </c>
      <c r="G7" s="59">
        <v>10189346</v>
      </c>
      <c r="H7" s="60">
        <v>5180410</v>
      </c>
      <c r="I7" s="60"/>
      <c r="J7" s="59">
        <v>15369756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15369756</v>
      </c>
      <c r="X7" s="60">
        <v>13280505</v>
      </c>
      <c r="Y7" s="59">
        <v>2089251</v>
      </c>
      <c r="Z7" s="61">
        <v>15.73</v>
      </c>
      <c r="AA7" s="62">
        <v>53122019</v>
      </c>
    </row>
    <row r="8" spans="1:27" ht="12.75">
      <c r="A8" s="361" t="s">
        <v>206</v>
      </c>
      <c r="B8" s="142"/>
      <c r="C8" s="60">
        <f aca="true" t="shared" si="2" ref="C8:Y8">SUM(C9:C10)</f>
        <v>30699488</v>
      </c>
      <c r="D8" s="340">
        <f t="shared" si="2"/>
        <v>0</v>
      </c>
      <c r="E8" s="60">
        <f t="shared" si="2"/>
        <v>19500000</v>
      </c>
      <c r="F8" s="59">
        <f t="shared" si="2"/>
        <v>19500000</v>
      </c>
      <c r="G8" s="59">
        <f t="shared" si="2"/>
        <v>0</v>
      </c>
      <c r="H8" s="60">
        <f t="shared" si="2"/>
        <v>0</v>
      </c>
      <c r="I8" s="60">
        <f t="shared" si="2"/>
        <v>4950570</v>
      </c>
      <c r="J8" s="59">
        <f t="shared" si="2"/>
        <v>4950570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4950570</v>
      </c>
      <c r="X8" s="60">
        <f t="shared" si="2"/>
        <v>4875000</v>
      </c>
      <c r="Y8" s="59">
        <f t="shared" si="2"/>
        <v>75570</v>
      </c>
      <c r="Z8" s="61">
        <f>+IF(X8&lt;&gt;0,+(Y8/X8)*100,0)</f>
        <v>1.550153846153846</v>
      </c>
      <c r="AA8" s="62">
        <f>SUM(AA9:AA10)</f>
        <v>19500000</v>
      </c>
    </row>
    <row r="9" spans="1:27" ht="12.75">
      <c r="A9" s="291" t="s">
        <v>230</v>
      </c>
      <c r="B9" s="142"/>
      <c r="C9" s="60">
        <v>28236842</v>
      </c>
      <c r="D9" s="340"/>
      <c r="E9" s="60">
        <v>19500000</v>
      </c>
      <c r="F9" s="59">
        <v>19500000</v>
      </c>
      <c r="G9" s="59"/>
      <c r="H9" s="60"/>
      <c r="I9" s="60">
        <v>4950570</v>
      </c>
      <c r="J9" s="59">
        <v>4950570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4950570</v>
      </c>
      <c r="X9" s="60">
        <v>4875000</v>
      </c>
      <c r="Y9" s="59">
        <v>75570</v>
      </c>
      <c r="Z9" s="61">
        <v>1.55</v>
      </c>
      <c r="AA9" s="62">
        <v>19500000</v>
      </c>
    </row>
    <row r="10" spans="1:27" ht="12.75">
      <c r="A10" s="291" t="s">
        <v>231</v>
      </c>
      <c r="B10" s="142"/>
      <c r="C10" s="60">
        <v>2462646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187400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187400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50670271</v>
      </c>
      <c r="D40" s="344">
        <f t="shared" si="9"/>
        <v>0</v>
      </c>
      <c r="E40" s="343">
        <f t="shared" si="9"/>
        <v>84903103</v>
      </c>
      <c r="F40" s="345">
        <f t="shared" si="9"/>
        <v>84903103</v>
      </c>
      <c r="G40" s="345">
        <f t="shared" si="9"/>
        <v>2585866</v>
      </c>
      <c r="H40" s="343">
        <f t="shared" si="9"/>
        <v>2985957</v>
      </c>
      <c r="I40" s="343">
        <f t="shared" si="9"/>
        <v>2667685</v>
      </c>
      <c r="J40" s="345">
        <f t="shared" si="9"/>
        <v>8239508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8239508</v>
      </c>
      <c r="X40" s="343">
        <f t="shared" si="9"/>
        <v>21225776</v>
      </c>
      <c r="Y40" s="345">
        <f t="shared" si="9"/>
        <v>-12986268</v>
      </c>
      <c r="Z40" s="336">
        <f>+IF(X40&lt;&gt;0,+(Y40/X40)*100,0)</f>
        <v>-61.18159354927707</v>
      </c>
      <c r="AA40" s="350">
        <f>SUM(AA41:AA49)</f>
        <v>84903103</v>
      </c>
    </row>
    <row r="41" spans="1:27" ht="12.75">
      <c r="A41" s="361" t="s">
        <v>248</v>
      </c>
      <c r="B41" s="142"/>
      <c r="C41" s="362"/>
      <c r="D41" s="363"/>
      <c r="E41" s="362">
        <v>3139331</v>
      </c>
      <c r="F41" s="364">
        <v>3139331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784833</v>
      </c>
      <c r="Y41" s="364">
        <v>-784833</v>
      </c>
      <c r="Z41" s="365">
        <v>-100</v>
      </c>
      <c r="AA41" s="366">
        <v>3139331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46389958</v>
      </c>
      <c r="D43" s="369"/>
      <c r="E43" s="305">
        <v>58663612</v>
      </c>
      <c r="F43" s="370">
        <v>58663612</v>
      </c>
      <c r="G43" s="370">
        <v>2585866</v>
      </c>
      <c r="H43" s="305">
        <v>2581635</v>
      </c>
      <c r="I43" s="305">
        <v>2581635</v>
      </c>
      <c r="J43" s="370">
        <v>7749136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7749136</v>
      </c>
      <c r="X43" s="305">
        <v>14665903</v>
      </c>
      <c r="Y43" s="370">
        <v>-6916767</v>
      </c>
      <c r="Z43" s="371">
        <v>-47.16</v>
      </c>
      <c r="AA43" s="303">
        <v>58663612</v>
      </c>
    </row>
    <row r="44" spans="1:27" ht="12.75">
      <c r="A44" s="361" t="s">
        <v>251</v>
      </c>
      <c r="B44" s="136"/>
      <c r="C44" s="60">
        <v>3237846</v>
      </c>
      <c r="D44" s="368"/>
      <c r="E44" s="54">
        <v>1733360</v>
      </c>
      <c r="F44" s="53">
        <v>1733360</v>
      </c>
      <c r="G44" s="53"/>
      <c r="H44" s="54">
        <v>222221</v>
      </c>
      <c r="I44" s="54">
        <v>86050</v>
      </c>
      <c r="J44" s="53">
        <v>308271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308271</v>
      </c>
      <c r="X44" s="54">
        <v>433340</v>
      </c>
      <c r="Y44" s="53">
        <v>-125069</v>
      </c>
      <c r="Z44" s="94">
        <v>-28.86</v>
      </c>
      <c r="AA44" s="95">
        <v>1733360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1042467</v>
      </c>
      <c r="D49" s="368"/>
      <c r="E49" s="54">
        <v>21366800</v>
      </c>
      <c r="F49" s="53">
        <v>21366800</v>
      </c>
      <c r="G49" s="53"/>
      <c r="H49" s="54">
        <v>182101</v>
      </c>
      <c r="I49" s="54"/>
      <c r="J49" s="53">
        <v>182101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182101</v>
      </c>
      <c r="X49" s="54">
        <v>5341700</v>
      </c>
      <c r="Y49" s="53">
        <v>-5159599</v>
      </c>
      <c r="Z49" s="94">
        <v>-96.59</v>
      </c>
      <c r="AA49" s="95">
        <v>21366800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686291</v>
      </c>
      <c r="F57" s="345">
        <f t="shared" si="13"/>
        <v>686291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171573</v>
      </c>
      <c r="Y57" s="345">
        <f t="shared" si="13"/>
        <v>-171573</v>
      </c>
      <c r="Z57" s="336">
        <f>+IF(X57&lt;&gt;0,+(Y57/X57)*100,0)</f>
        <v>-100</v>
      </c>
      <c r="AA57" s="350">
        <f t="shared" si="13"/>
        <v>686291</v>
      </c>
    </row>
    <row r="58" spans="1:27" ht="12.75">
      <c r="A58" s="361" t="s">
        <v>217</v>
      </c>
      <c r="B58" s="136"/>
      <c r="C58" s="60"/>
      <c r="D58" s="340"/>
      <c r="E58" s="60">
        <v>686291</v>
      </c>
      <c r="F58" s="59">
        <v>686291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171573</v>
      </c>
      <c r="Y58" s="59">
        <v>-171573</v>
      </c>
      <c r="Z58" s="61">
        <v>-100</v>
      </c>
      <c r="AA58" s="62">
        <v>686291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160507105</v>
      </c>
      <c r="D60" s="346">
        <f t="shared" si="14"/>
        <v>0</v>
      </c>
      <c r="E60" s="219">
        <f t="shared" si="14"/>
        <v>158211413</v>
      </c>
      <c r="F60" s="264">
        <f t="shared" si="14"/>
        <v>158211413</v>
      </c>
      <c r="G60" s="264">
        <f t="shared" si="14"/>
        <v>12775212</v>
      </c>
      <c r="H60" s="219">
        <f t="shared" si="14"/>
        <v>8166367</v>
      </c>
      <c r="I60" s="219">
        <f t="shared" si="14"/>
        <v>7618255</v>
      </c>
      <c r="J60" s="264">
        <f t="shared" si="14"/>
        <v>28559834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28559834</v>
      </c>
      <c r="X60" s="219">
        <f t="shared" si="14"/>
        <v>39552854</v>
      </c>
      <c r="Y60" s="264">
        <f t="shared" si="14"/>
        <v>-10993020</v>
      </c>
      <c r="Z60" s="337">
        <f>+IF(X60&lt;&gt;0,+(Y60/X60)*100,0)</f>
        <v>-27.79324091252682</v>
      </c>
      <c r="AA60" s="232">
        <f>+AA57+AA54+AA51+AA40+AA37+AA34+AA22+AA5</f>
        <v>158211413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2016-11-03T14:49:49Z</dcterms:created>
  <dcterms:modified xsi:type="dcterms:W3CDTF">2016-11-03T14:49:52Z</dcterms:modified>
  <cp:category/>
  <cp:version/>
  <cp:contentType/>
  <cp:contentStatus/>
</cp:coreProperties>
</file>