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340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'C7-CFlow'!$A$1:$AA$43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<sst xmlns="http://schemas.openxmlformats.org/spreadsheetml/2006/main" count="857" uniqueCount="303">
  <si>
    <t>Eastern Cape: Raymond Mhlaba(EC129) - Table C1 Schedule Quarterly Budget Statement Summary for 1st Quarter ended 30 September 2016 (Figures Finalised as at 2016/11/02)</t>
  </si>
  <si>
    <t>Description</t>
  </si>
  <si>
    <t>2015/16</t>
  </si>
  <si>
    <t>2016/17</t>
  </si>
  <si>
    <t>Budget year 2016/17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</si>
  <si>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</si>
  <si>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</si>
  <si>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</si>
  <si>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</si>
  <si>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</si>
  <si>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</si>
  <si>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</si>
  <si>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</si>
  <si>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</si>
  <si>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</si>
  <si>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</si>
  <si>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</si>
  <si>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</si>
  <si>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</si>
  <si>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</si>
  <si>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</si>
  <si>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</si>
  <si>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</si>
  <si>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</si>
  <si>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</si>
  <si>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</si>
  <si>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</si>
  <si>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</si>
  <si>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</si>
  <si>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</si>
  <si>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</si>
  <si>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</si>
  <si>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</si>
  <si>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</si>
  <si>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</si>
  <si>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</si>
  <si>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</si>
  <si>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</si>
  <si>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</si>
  <si>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</si>
  <si>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</si>
  <si>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</si>
  <si>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</si>
  <si>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</si>
  <si>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</si>
  <si>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</si>
  <si>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</si>
  <si>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</si>
  <si>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</si>
  <si>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</si>
  <si>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</si>
  <si>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</si>
  <si>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</si>
  <si>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</si>
  <si>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</si>
  <si>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</si>
  <si>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</si>
  <si>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</si>
  <si>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</si>
  <si>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</si>
  <si>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</si>
  <si>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</si>
  <si>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</si>
  <si>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</si>
  <si>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</si>
  <si>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</si>
  <si>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</si>
  <si>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</si>
  <si>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</si>
  <si>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</si>
  <si>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Eastern Cape: Raymond Mhlaba(EC129) - Table C2 Quarterly Budget Statement - Financial Performance (standard classification) for 1st Quarter ended 30 September 2016 (Figures Finalised as at 2016/11/02)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</si>
  <si>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</si>
  <si>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</si>
  <si>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</si>
  <si>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</si>
  <si>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</si>
  <si>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</si>
  <si>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</si>
  <si>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</si>
  <si>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</si>
  <si>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</si>
  <si>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</si>
  <si>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</si>
  <si>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</si>
  <si>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</si>
  <si>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</si>
  <si>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</si>
  <si>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</si>
  <si>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</si>
  <si>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</si>
  <si>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</si>
  <si>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</si>
  <si>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</si>
  <si>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</si>
  <si>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</si>
  <si>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</si>
  <si>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</si>
  <si>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</si>
  <si>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</si>
  <si>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</si>
  <si>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Eastern Cape: Raymond Mhlaba(EC129) - Table C4 Quarterly Budget Statement - Financial Performance (revenue and expenditure) for 1st Quarter ended 30 September 2016 (Figures Finalised as at 2016/11/02)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</si>
  <si>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</si>
  <si>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</si>
  <si>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</si>
  <si>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</si>
  <si>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</si>
  <si>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</si>
  <si>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</si>
  <si>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</si>
  <si>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</si>
  <si>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</si>
  <si>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</si>
  <si>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</si>
  <si>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</si>
  <si>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</si>
  <si>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</si>
  <si>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</si>
  <si>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</si>
  <si>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</si>
  <si>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</si>
  <si>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</si>
  <si>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</si>
  <si>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</si>
  <si>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</si>
  <si>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</si>
  <si>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</si>
  <si>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</si>
  <si>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</si>
  <si>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</si>
  <si>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Eastern Cape: Raymond Mhlaba(EC129) - Table C5 Quarterly Budget Statement - Capital Expenditure by Standard Classification and Funding for 1st Quarter ended 30 September 2016 (Figures Finalised as at 2016/11/02)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</si>
  <si>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</si>
  <si>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</si>
  <si>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</si>
  <si>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</si>
  <si>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</si>
  <si>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</si>
  <si>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</si>
  <si>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</si>
  <si>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</si>
  <si>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</si>
  <si>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Eastern Cape: Raymond Mhlaba(EC129) - Table C6 Quarterly Budget Statement - Financial Position for 1st Quarter ended 30 September 2016 (Figures Finalised as at 2016/11/02)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</si>
  <si>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</si>
  <si>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</si>
  <si>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</si>
  <si>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</si>
  <si>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</si>
  <si>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</si>
  <si>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</si>
  <si>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</si>
  <si>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</si>
  <si>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</si>
  <si>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</si>
  <si>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</si>
  <si>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</si>
  <si>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</si>
  <si>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</si>
  <si>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</si>
  <si>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</si>
  <si>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</si>
  <si>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</si>
  <si>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</si>
  <si>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</si>
  <si>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</si>
  <si>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</si>
  <si>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</si>
  <si>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</si>
  <si>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</si>
  <si>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</si>
  <si>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</si>
  <si>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</si>
  <si>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</si>
  <si>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</si>
  <si>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</si>
  <si>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</si>
  <si>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Eastern Cape: Raymond Mhlaba(EC129) - Table C7 Quarterly Budget Statement - Cash Flows for 1st Quarter ended 30 September 2016 (Figures Finalised as at 2016/11/02)</t>
  </si>
  <si>
    <t>CASH FLOW FROM OPERATING ACTIVITIES</t>
  </si>
  <si>
    <t>Receipts</t>
  </si>
  <si>
    <t>Property rates, penalties and collection charges</t>
  </si>
  <si>
    <t>Other revenue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</si>
  <si>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</si>
  <si>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</si>
  <si>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</si>
  <si>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</si>
  <si>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</si>
  <si>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</si>
  <si>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</si>
  <si>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</si>
  <si>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</si>
  <si>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</si>
  <si>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</si>
  <si>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</si>
  <si>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</si>
  <si>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</si>
  <si>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</si>
  <si>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</si>
  <si>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</si>
  <si>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</si>
  <si>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</si>
  <si>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</si>
  <si>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</si>
  <si>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</si>
  <si>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</si>
  <si>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Eastern Cape: Raymond Mhlaba(EC129) - Table C9 Quarterly Budget Statement - Capital Expenditure by Asset Clas for 1st Quarter ended 30 September 2016 (Figures Finalised as at 2016/11/02)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</si>
  <si>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</si>
  <si>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</si>
  <si>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</si>
  <si>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</si>
  <si>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</si>
  <si>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</si>
  <si>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</si>
  <si>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</si>
  <si>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</si>
  <si>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</si>
  <si>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</si>
  <si>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</si>
  <si>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</si>
  <si>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</si>
  <si>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</si>
  <si>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</si>
  <si>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</si>
  <si>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</si>
  <si>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</si>
  <si>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</si>
  <si>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</si>
  <si>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</si>
  <si>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</si>
  <si>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</si>
  <si>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Eastern Cape: Raymond Mhlaba(EC129) - Table SC13a Quarterly Budget Statement - Capital Expenditure on New Assets by Asset Class for 1st Quarter ended 30 September 2016 (Figures Finalised as at 2016/11/02)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</si>
  <si>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</si>
  <si>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</si>
  <si>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</si>
  <si>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</si>
  <si>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</si>
  <si>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</si>
  <si>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</si>
  <si>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</si>
  <si>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</si>
  <si>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</si>
  <si>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</si>
  <si>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</si>
  <si>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</si>
  <si>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</si>
  <si>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</si>
  <si>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</si>
  <si>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</si>
  <si>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</si>
  <si>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</si>
  <si>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</si>
  <si>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</si>
  <si>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</si>
  <si>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</si>
  <si>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</si>
  <si>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</si>
  <si>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</si>
  <si>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</si>
  <si>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</si>
  <si>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</si>
  <si>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</si>
  <si>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</si>
  <si>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</si>
  <si>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</si>
  <si>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</si>
  <si>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</si>
  <si>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Eastern Cape: Raymond Mhlaba(EC129) - Table SC13B Quarterly Budget Statement - Capital Expenditure on Renewal of existing assets by Asset Class for 1st Quarter ended 30 September 2016 (Figures Finalised as at 2016/11/02)</t>
  </si>
  <si>
    <t>Capital Expenditure on Renewal of Existing Assets by Asset Class/Sub-class</t>
  </si>
  <si>
    <t>Total Capital Expenditure on Renewal of Existing Assets</t>
  </si>
  <si>
    <t>Eastern Cape: Raymond Mhlaba(EC129) - Table SC13C Quarterly Budget Statement - Repairs and Maintenance Expenditure by Asset Class for 1st Quarter ended 30 September 2016 (Figures Finalised as at 2016/11/02)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</si>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</sst>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21" width="9.7109375" style="0" hidden="1" customWidth="1"/>
    <col min="22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2.7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2.75">
      <c r="A5" s="58" t="s">
        <v>31</v>
      </c>
      <c r="B5" s="19">
        <v>0</v>
      </c>
      <c r="C5" s="19">
        <v>0</v>
      </c>
      <c r="D5" s="59">
        <v>52755174</v>
      </c>
      <c r="E5" s="60">
        <v>52755174</v>
      </c>
      <c r="F5" s="60">
        <v>0</v>
      </c>
      <c r="G5" s="60">
        <v>-1913206</v>
      </c>
      <c r="H5" s="60">
        <v>12618845</v>
      </c>
      <c r="I5" s="60">
        <v>10705639</v>
      </c>
      <c r="J5" s="60">
        <v>0</v>
      </c>
      <c r="K5" s="60">
        <v>0</v>
      </c>
      <c r="L5" s="60">
        <v>0</v>
      </c>
      <c r="M5" s="60">
        <v>0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10705639</v>
      </c>
      <c r="W5" s="60">
        <v>9591850</v>
      </c>
      <c r="X5" s="60">
        <v>1113789</v>
      </c>
      <c r="Y5" s="61">
        <v>11.61</v>
      </c>
      <c r="Z5" s="62">
        <v>52755174</v>
      </c>
    </row>
    <row r="6" spans="1:26" ht="12.75">
      <c r="A6" s="58" t="s">
        <v>32</v>
      </c>
      <c r="B6" s="19">
        <v>0</v>
      </c>
      <c r="C6" s="19">
        <v>0</v>
      </c>
      <c r="D6" s="59">
        <v>65883298</v>
      </c>
      <c r="E6" s="60">
        <v>65883298</v>
      </c>
      <c r="F6" s="60">
        <v>0</v>
      </c>
      <c r="G6" s="60">
        <v>1458578</v>
      </c>
      <c r="H6" s="60">
        <v>10933812</v>
      </c>
      <c r="I6" s="60">
        <v>12392390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12392390</v>
      </c>
      <c r="W6" s="60">
        <v>11978782</v>
      </c>
      <c r="X6" s="60">
        <v>413608</v>
      </c>
      <c r="Y6" s="61">
        <v>3.45</v>
      </c>
      <c r="Z6" s="62">
        <v>65883298</v>
      </c>
    </row>
    <row r="7" spans="1:26" ht="12.75">
      <c r="A7" s="58" t="s">
        <v>33</v>
      </c>
      <c r="B7" s="19">
        <v>0</v>
      </c>
      <c r="C7" s="19">
        <v>0</v>
      </c>
      <c r="D7" s="59">
        <v>1050000</v>
      </c>
      <c r="E7" s="60">
        <v>1050000</v>
      </c>
      <c r="F7" s="60">
        <v>0</v>
      </c>
      <c r="G7" s="60">
        <v>0</v>
      </c>
      <c r="H7" s="60">
        <v>23975</v>
      </c>
      <c r="I7" s="60">
        <v>23975</v>
      </c>
      <c r="J7" s="60">
        <v>0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23975</v>
      </c>
      <c r="W7" s="60">
        <v>190910</v>
      </c>
      <c r="X7" s="60">
        <v>-166935</v>
      </c>
      <c r="Y7" s="61">
        <v>-87.44</v>
      </c>
      <c r="Z7" s="62">
        <v>1050000</v>
      </c>
    </row>
    <row r="8" spans="1:26" ht="12.75">
      <c r="A8" s="58" t="s">
        <v>34</v>
      </c>
      <c r="B8" s="19">
        <v>0</v>
      </c>
      <c r="C8" s="19">
        <v>0</v>
      </c>
      <c r="D8" s="59">
        <v>140613450</v>
      </c>
      <c r="E8" s="60">
        <v>140613450</v>
      </c>
      <c r="F8" s="60">
        <v>0</v>
      </c>
      <c r="G8" s="60">
        <v>0</v>
      </c>
      <c r="H8" s="60">
        <v>0</v>
      </c>
      <c r="I8" s="60">
        <v>0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0</v>
      </c>
      <c r="W8" s="60">
        <v>56245380</v>
      </c>
      <c r="X8" s="60">
        <v>-56245380</v>
      </c>
      <c r="Y8" s="61">
        <v>-100</v>
      </c>
      <c r="Z8" s="62">
        <v>140613450</v>
      </c>
    </row>
    <row r="9" spans="1:26" ht="12.75">
      <c r="A9" s="58" t="s">
        <v>35</v>
      </c>
      <c r="B9" s="19">
        <v>0</v>
      </c>
      <c r="C9" s="19">
        <v>0</v>
      </c>
      <c r="D9" s="59">
        <v>15010538</v>
      </c>
      <c r="E9" s="60">
        <v>15010538</v>
      </c>
      <c r="F9" s="60">
        <v>0</v>
      </c>
      <c r="G9" s="60">
        <v>380167</v>
      </c>
      <c r="H9" s="60">
        <v>9097736</v>
      </c>
      <c r="I9" s="60">
        <v>9477903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9477903</v>
      </c>
      <c r="W9" s="60">
        <v>2729188</v>
      </c>
      <c r="X9" s="60">
        <v>6748715</v>
      </c>
      <c r="Y9" s="61">
        <v>247.28</v>
      </c>
      <c r="Z9" s="62">
        <v>15010538</v>
      </c>
    </row>
    <row r="10" spans="1:26" ht="22.5">
      <c r="A10" s="63" t="s">
        <v>278</v>
      </c>
      <c r="B10" s="64">
        <f>SUM(B5:B9)</f>
        <v>0</v>
      </c>
      <c r="C10" s="64">
        <f>SUM(C5:C9)</f>
        <v>0</v>
      </c>
      <c r="D10" s="65">
        <f aca="true" t="shared" si="0" ref="D10:Z10">SUM(D5:D9)</f>
        <v>275312460</v>
      </c>
      <c r="E10" s="66">
        <f t="shared" si="0"/>
        <v>275312460</v>
      </c>
      <c r="F10" s="66">
        <f t="shared" si="0"/>
        <v>0</v>
      </c>
      <c r="G10" s="66">
        <f t="shared" si="0"/>
        <v>-74461</v>
      </c>
      <c r="H10" s="66">
        <f t="shared" si="0"/>
        <v>32674368</v>
      </c>
      <c r="I10" s="66">
        <f t="shared" si="0"/>
        <v>32599907</v>
      </c>
      <c r="J10" s="66">
        <f t="shared" si="0"/>
        <v>0</v>
      </c>
      <c r="K10" s="66">
        <f t="shared" si="0"/>
        <v>0</v>
      </c>
      <c r="L10" s="66">
        <f t="shared" si="0"/>
        <v>0</v>
      </c>
      <c r="M10" s="66">
        <f t="shared" si="0"/>
        <v>0</v>
      </c>
      <c r="N10" s="66">
        <f t="shared" si="0"/>
        <v>0</v>
      </c>
      <c r="O10" s="66">
        <f t="shared" si="0"/>
        <v>0</v>
      </c>
      <c r="P10" s="66">
        <f t="shared" si="0"/>
        <v>0</v>
      </c>
      <c r="Q10" s="66">
        <f t="shared" si="0"/>
        <v>0</v>
      </c>
      <c r="R10" s="66">
        <f t="shared" si="0"/>
        <v>0</v>
      </c>
      <c r="S10" s="66">
        <f t="shared" si="0"/>
        <v>0</v>
      </c>
      <c r="T10" s="66">
        <f t="shared" si="0"/>
        <v>0</v>
      </c>
      <c r="U10" s="66">
        <f t="shared" si="0"/>
        <v>0</v>
      </c>
      <c r="V10" s="66">
        <f t="shared" si="0"/>
        <v>32599907</v>
      </c>
      <c r="W10" s="66">
        <f t="shared" si="0"/>
        <v>80736110</v>
      </c>
      <c r="X10" s="66">
        <f t="shared" si="0"/>
        <v>-48136203</v>
      </c>
      <c r="Y10" s="67">
        <f>+IF(W10&lt;&gt;0,(X10/W10)*100,0)</f>
        <v>-59.62165256661487</v>
      </c>
      <c r="Z10" s="68">
        <f t="shared" si="0"/>
        <v>275312460</v>
      </c>
    </row>
    <row r="11" spans="1:26" ht="12.75">
      <c r="A11" s="58" t="s">
        <v>37</v>
      </c>
      <c r="B11" s="19">
        <v>0</v>
      </c>
      <c r="C11" s="19">
        <v>0</v>
      </c>
      <c r="D11" s="59">
        <v>98756930</v>
      </c>
      <c r="E11" s="60">
        <v>98756930</v>
      </c>
      <c r="F11" s="60">
        <v>0</v>
      </c>
      <c r="G11" s="60">
        <v>8148727</v>
      </c>
      <c r="H11" s="60">
        <v>9994949</v>
      </c>
      <c r="I11" s="60">
        <v>18143676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18143676</v>
      </c>
      <c r="W11" s="60">
        <v>17955806</v>
      </c>
      <c r="X11" s="60">
        <v>187870</v>
      </c>
      <c r="Y11" s="61">
        <v>1.05</v>
      </c>
      <c r="Z11" s="62">
        <v>98756930</v>
      </c>
    </row>
    <row r="12" spans="1:26" ht="12.75">
      <c r="A12" s="58" t="s">
        <v>38</v>
      </c>
      <c r="B12" s="19">
        <v>0</v>
      </c>
      <c r="C12" s="19">
        <v>0</v>
      </c>
      <c r="D12" s="59">
        <v>13002315</v>
      </c>
      <c r="E12" s="60">
        <v>13002315</v>
      </c>
      <c r="F12" s="60">
        <v>0</v>
      </c>
      <c r="G12" s="60">
        <v>1167711</v>
      </c>
      <c r="H12" s="60">
        <v>1158368</v>
      </c>
      <c r="I12" s="60">
        <v>2326079</v>
      </c>
      <c r="J12" s="60">
        <v>0</v>
      </c>
      <c r="K12" s="60">
        <v>0</v>
      </c>
      <c r="L12" s="60">
        <v>0</v>
      </c>
      <c r="M12" s="60">
        <v>0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2326079</v>
      </c>
      <c r="W12" s="60">
        <v>2364058</v>
      </c>
      <c r="X12" s="60">
        <v>-37979</v>
      </c>
      <c r="Y12" s="61">
        <v>-1.61</v>
      </c>
      <c r="Z12" s="62">
        <v>13002315</v>
      </c>
    </row>
    <row r="13" spans="1:26" ht="12.75">
      <c r="A13" s="58" t="s">
        <v>279</v>
      </c>
      <c r="B13" s="19">
        <v>0</v>
      </c>
      <c r="C13" s="19">
        <v>0</v>
      </c>
      <c r="D13" s="59">
        <v>30761646</v>
      </c>
      <c r="E13" s="60">
        <v>30761646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5593026</v>
      </c>
      <c r="X13" s="60">
        <v>-5593026</v>
      </c>
      <c r="Y13" s="61">
        <v>-100</v>
      </c>
      <c r="Z13" s="62">
        <v>30761646</v>
      </c>
    </row>
    <row r="14" spans="1:26" ht="12.75">
      <c r="A14" s="58" t="s">
        <v>40</v>
      </c>
      <c r="B14" s="19">
        <v>0</v>
      </c>
      <c r="C14" s="19">
        <v>0</v>
      </c>
      <c r="D14" s="59">
        <v>800000</v>
      </c>
      <c r="E14" s="60">
        <v>800000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145454</v>
      </c>
      <c r="X14" s="60">
        <v>-145454</v>
      </c>
      <c r="Y14" s="61">
        <v>-100</v>
      </c>
      <c r="Z14" s="62">
        <v>800000</v>
      </c>
    </row>
    <row r="15" spans="1:26" ht="12.75">
      <c r="A15" s="58" t="s">
        <v>41</v>
      </c>
      <c r="B15" s="19">
        <v>0</v>
      </c>
      <c r="C15" s="19">
        <v>0</v>
      </c>
      <c r="D15" s="59">
        <v>142000000</v>
      </c>
      <c r="E15" s="60">
        <v>142000000</v>
      </c>
      <c r="F15" s="60">
        <v>0</v>
      </c>
      <c r="G15" s="60">
        <v>0</v>
      </c>
      <c r="H15" s="60">
        <v>1627343</v>
      </c>
      <c r="I15" s="60">
        <v>1627343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1627343</v>
      </c>
      <c r="W15" s="60">
        <v>25818182</v>
      </c>
      <c r="X15" s="60">
        <v>-24190839</v>
      </c>
      <c r="Y15" s="61">
        <v>-93.7</v>
      </c>
      <c r="Z15" s="62">
        <v>142000000</v>
      </c>
    </row>
    <row r="16" spans="1:26" ht="12.75">
      <c r="A16" s="69" t="s">
        <v>42</v>
      </c>
      <c r="B16" s="19">
        <v>0</v>
      </c>
      <c r="C16" s="19">
        <v>0</v>
      </c>
      <c r="D16" s="59">
        <v>21000000</v>
      </c>
      <c r="E16" s="60">
        <v>21000000</v>
      </c>
      <c r="F16" s="60">
        <v>0</v>
      </c>
      <c r="G16" s="60">
        <v>200000</v>
      </c>
      <c r="H16" s="60">
        <v>582125</v>
      </c>
      <c r="I16" s="60">
        <v>782125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782125</v>
      </c>
      <c r="W16" s="60">
        <v>3818182</v>
      </c>
      <c r="X16" s="60">
        <v>-3036057</v>
      </c>
      <c r="Y16" s="61">
        <v>-79.52</v>
      </c>
      <c r="Z16" s="62">
        <v>21000000</v>
      </c>
    </row>
    <row r="17" spans="1:26" ht="12.75">
      <c r="A17" s="58" t="s">
        <v>43</v>
      </c>
      <c r="B17" s="19">
        <v>0</v>
      </c>
      <c r="C17" s="19">
        <v>0</v>
      </c>
      <c r="D17" s="59">
        <v>131240237</v>
      </c>
      <c r="E17" s="60">
        <v>131240237</v>
      </c>
      <c r="F17" s="60">
        <v>0</v>
      </c>
      <c r="G17" s="60">
        <v>2169535</v>
      </c>
      <c r="H17" s="60">
        <v>3456208</v>
      </c>
      <c r="I17" s="60">
        <v>5625743</v>
      </c>
      <c r="J17" s="60">
        <v>0</v>
      </c>
      <c r="K17" s="60">
        <v>0</v>
      </c>
      <c r="L17" s="60">
        <v>0</v>
      </c>
      <c r="M17" s="60">
        <v>0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5625743</v>
      </c>
      <c r="W17" s="60">
        <v>23861860</v>
      </c>
      <c r="X17" s="60">
        <v>-18236117</v>
      </c>
      <c r="Y17" s="61">
        <v>-76.42</v>
      </c>
      <c r="Z17" s="62">
        <v>131240237</v>
      </c>
    </row>
    <row r="18" spans="1:26" ht="12.75">
      <c r="A18" s="70" t="s">
        <v>44</v>
      </c>
      <c r="B18" s="71">
        <f>SUM(B11:B17)</f>
        <v>0</v>
      </c>
      <c r="C18" s="71">
        <f>SUM(C11:C17)</f>
        <v>0</v>
      </c>
      <c r="D18" s="72">
        <f aca="true" t="shared" si="1" ref="D18:Z18">SUM(D11:D17)</f>
        <v>437561128</v>
      </c>
      <c r="E18" s="73">
        <f t="shared" si="1"/>
        <v>437561128</v>
      </c>
      <c r="F18" s="73">
        <f t="shared" si="1"/>
        <v>0</v>
      </c>
      <c r="G18" s="73">
        <f t="shared" si="1"/>
        <v>11685973</v>
      </c>
      <c r="H18" s="73">
        <f t="shared" si="1"/>
        <v>16818993</v>
      </c>
      <c r="I18" s="73">
        <f t="shared" si="1"/>
        <v>28504966</v>
      </c>
      <c r="J18" s="73">
        <f t="shared" si="1"/>
        <v>0</v>
      </c>
      <c r="K18" s="73">
        <f t="shared" si="1"/>
        <v>0</v>
      </c>
      <c r="L18" s="73">
        <f t="shared" si="1"/>
        <v>0</v>
      </c>
      <c r="M18" s="73">
        <f t="shared" si="1"/>
        <v>0</v>
      </c>
      <c r="N18" s="73">
        <f t="shared" si="1"/>
        <v>0</v>
      </c>
      <c r="O18" s="73">
        <f t="shared" si="1"/>
        <v>0</v>
      </c>
      <c r="P18" s="73">
        <f t="shared" si="1"/>
        <v>0</v>
      </c>
      <c r="Q18" s="73">
        <f t="shared" si="1"/>
        <v>0</v>
      </c>
      <c r="R18" s="73">
        <f t="shared" si="1"/>
        <v>0</v>
      </c>
      <c r="S18" s="73">
        <f t="shared" si="1"/>
        <v>0</v>
      </c>
      <c r="T18" s="73">
        <f t="shared" si="1"/>
        <v>0</v>
      </c>
      <c r="U18" s="73">
        <f t="shared" si="1"/>
        <v>0</v>
      </c>
      <c r="V18" s="73">
        <f t="shared" si="1"/>
        <v>28504966</v>
      </c>
      <c r="W18" s="73">
        <f t="shared" si="1"/>
        <v>79556568</v>
      </c>
      <c r="X18" s="73">
        <f t="shared" si="1"/>
        <v>-51051602</v>
      </c>
      <c r="Y18" s="67">
        <f>+IF(W18&lt;&gt;0,(X18/W18)*100,0)</f>
        <v>-64.17019145421155</v>
      </c>
      <c r="Z18" s="74">
        <f t="shared" si="1"/>
        <v>437561128</v>
      </c>
    </row>
    <row r="19" spans="1:26" ht="12.75">
      <c r="A19" s="70" t="s">
        <v>45</v>
      </c>
      <c r="B19" s="75">
        <f>+B10-B18</f>
        <v>0</v>
      </c>
      <c r="C19" s="75">
        <f>+C10-C18</f>
        <v>0</v>
      </c>
      <c r="D19" s="76">
        <f aca="true" t="shared" si="2" ref="D19:Z19">+D10-D18</f>
        <v>-162248668</v>
      </c>
      <c r="E19" s="77">
        <f t="shared" si="2"/>
        <v>-162248668</v>
      </c>
      <c r="F19" s="77">
        <f t="shared" si="2"/>
        <v>0</v>
      </c>
      <c r="G19" s="77">
        <f t="shared" si="2"/>
        <v>-11760434</v>
      </c>
      <c r="H19" s="77">
        <f t="shared" si="2"/>
        <v>15855375</v>
      </c>
      <c r="I19" s="77">
        <f t="shared" si="2"/>
        <v>4094941</v>
      </c>
      <c r="J19" s="77">
        <f t="shared" si="2"/>
        <v>0</v>
      </c>
      <c r="K19" s="77">
        <f t="shared" si="2"/>
        <v>0</v>
      </c>
      <c r="L19" s="77">
        <f t="shared" si="2"/>
        <v>0</v>
      </c>
      <c r="M19" s="77">
        <f t="shared" si="2"/>
        <v>0</v>
      </c>
      <c r="N19" s="77">
        <f t="shared" si="2"/>
        <v>0</v>
      </c>
      <c r="O19" s="77">
        <f t="shared" si="2"/>
        <v>0</v>
      </c>
      <c r="P19" s="77">
        <f t="shared" si="2"/>
        <v>0</v>
      </c>
      <c r="Q19" s="77">
        <f t="shared" si="2"/>
        <v>0</v>
      </c>
      <c r="R19" s="77">
        <f t="shared" si="2"/>
        <v>0</v>
      </c>
      <c r="S19" s="77">
        <f t="shared" si="2"/>
        <v>0</v>
      </c>
      <c r="T19" s="77">
        <f t="shared" si="2"/>
        <v>0</v>
      </c>
      <c r="U19" s="77">
        <f t="shared" si="2"/>
        <v>0</v>
      </c>
      <c r="V19" s="77">
        <f t="shared" si="2"/>
        <v>4094941</v>
      </c>
      <c r="W19" s="77">
        <f>IF(E10=E18,0,W10-W18)</f>
        <v>1179542</v>
      </c>
      <c r="X19" s="77">
        <f t="shared" si="2"/>
        <v>2915399</v>
      </c>
      <c r="Y19" s="78">
        <f>+IF(W19&lt;&gt;0,(X19/W19)*100,0)</f>
        <v>247.16364487233182</v>
      </c>
      <c r="Z19" s="79">
        <f t="shared" si="2"/>
        <v>-162248668</v>
      </c>
    </row>
    <row r="20" spans="1:26" ht="12.75">
      <c r="A20" s="58" t="s">
        <v>46</v>
      </c>
      <c r="B20" s="19">
        <v>0</v>
      </c>
      <c r="C20" s="19">
        <v>0</v>
      </c>
      <c r="D20" s="59">
        <v>42970550</v>
      </c>
      <c r="E20" s="60">
        <v>42970550</v>
      </c>
      <c r="F20" s="60">
        <v>0</v>
      </c>
      <c r="G20" s="60">
        <v>0</v>
      </c>
      <c r="H20" s="60">
        <v>2000000</v>
      </c>
      <c r="I20" s="60">
        <v>2000000</v>
      </c>
      <c r="J20" s="60">
        <v>0</v>
      </c>
      <c r="K20" s="60">
        <v>0</v>
      </c>
      <c r="L20" s="60">
        <v>0</v>
      </c>
      <c r="M20" s="60">
        <v>0</v>
      </c>
      <c r="N20" s="60">
        <v>0</v>
      </c>
      <c r="O20" s="60">
        <v>0</v>
      </c>
      <c r="P20" s="60">
        <v>0</v>
      </c>
      <c r="Q20" s="60">
        <v>0</v>
      </c>
      <c r="R20" s="60">
        <v>0</v>
      </c>
      <c r="S20" s="60">
        <v>0</v>
      </c>
      <c r="T20" s="60">
        <v>0</v>
      </c>
      <c r="U20" s="60">
        <v>0</v>
      </c>
      <c r="V20" s="60">
        <v>2000000</v>
      </c>
      <c r="W20" s="60">
        <v>17188220</v>
      </c>
      <c r="X20" s="60">
        <v>-15188220</v>
      </c>
      <c r="Y20" s="61">
        <v>-88.36</v>
      </c>
      <c r="Z20" s="62">
        <v>42970550</v>
      </c>
    </row>
    <row r="21" spans="1:26" ht="12.75">
      <c r="A21" s="58" t="s">
        <v>280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/>
      <c r="X21" s="82">
        <v>0</v>
      </c>
      <c r="Y21" s="83">
        <v>0</v>
      </c>
      <c r="Z21" s="84">
        <v>0</v>
      </c>
    </row>
    <row r="22" spans="1:26" ht="22.5">
      <c r="A22" s="85" t="s">
        <v>281</v>
      </c>
      <c r="B22" s="86">
        <f>SUM(B19:B21)</f>
        <v>0</v>
      </c>
      <c r="C22" s="86">
        <f>SUM(C19:C21)</f>
        <v>0</v>
      </c>
      <c r="D22" s="87">
        <f aca="true" t="shared" si="3" ref="D22:Z22">SUM(D19:D21)</f>
        <v>-119278118</v>
      </c>
      <c r="E22" s="88">
        <f t="shared" si="3"/>
        <v>-119278118</v>
      </c>
      <c r="F22" s="88">
        <f t="shared" si="3"/>
        <v>0</v>
      </c>
      <c r="G22" s="88">
        <f t="shared" si="3"/>
        <v>-11760434</v>
      </c>
      <c r="H22" s="88">
        <f t="shared" si="3"/>
        <v>17855375</v>
      </c>
      <c r="I22" s="88">
        <f t="shared" si="3"/>
        <v>6094941</v>
      </c>
      <c r="J22" s="88">
        <f t="shared" si="3"/>
        <v>0</v>
      </c>
      <c r="K22" s="88">
        <f t="shared" si="3"/>
        <v>0</v>
      </c>
      <c r="L22" s="88">
        <f t="shared" si="3"/>
        <v>0</v>
      </c>
      <c r="M22" s="88">
        <f t="shared" si="3"/>
        <v>0</v>
      </c>
      <c r="N22" s="88">
        <f t="shared" si="3"/>
        <v>0</v>
      </c>
      <c r="O22" s="88">
        <f t="shared" si="3"/>
        <v>0</v>
      </c>
      <c r="P22" s="88">
        <f t="shared" si="3"/>
        <v>0</v>
      </c>
      <c r="Q22" s="88">
        <f t="shared" si="3"/>
        <v>0</v>
      </c>
      <c r="R22" s="88">
        <f t="shared" si="3"/>
        <v>0</v>
      </c>
      <c r="S22" s="88">
        <f t="shared" si="3"/>
        <v>0</v>
      </c>
      <c r="T22" s="88">
        <f t="shared" si="3"/>
        <v>0</v>
      </c>
      <c r="U22" s="88">
        <f t="shared" si="3"/>
        <v>0</v>
      </c>
      <c r="V22" s="88">
        <f t="shared" si="3"/>
        <v>6094941</v>
      </c>
      <c r="W22" s="88">
        <f t="shared" si="3"/>
        <v>18367762</v>
      </c>
      <c r="X22" s="88">
        <f t="shared" si="3"/>
        <v>-12272821</v>
      </c>
      <c r="Y22" s="89">
        <f>+IF(W22&lt;&gt;0,(X22/W22)*100,0)</f>
        <v>-66.81718219127622</v>
      </c>
      <c r="Z22" s="90">
        <f t="shared" si="3"/>
        <v>-119278118</v>
      </c>
    </row>
    <row r="23" spans="1:26" ht="12.7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/>
      <c r="X23" s="60">
        <v>0</v>
      </c>
      <c r="Y23" s="61">
        <v>0</v>
      </c>
      <c r="Z23" s="62">
        <v>0</v>
      </c>
    </row>
    <row r="24" spans="1:26" ht="12.75">
      <c r="A24" s="92" t="s">
        <v>49</v>
      </c>
      <c r="B24" s="75">
        <f>SUM(B22:B23)</f>
        <v>0</v>
      </c>
      <c r="C24" s="75">
        <f>SUM(C22:C23)</f>
        <v>0</v>
      </c>
      <c r="D24" s="76">
        <f aca="true" t="shared" si="4" ref="D24:Z24">SUM(D22:D23)</f>
        <v>-119278118</v>
      </c>
      <c r="E24" s="77">
        <f t="shared" si="4"/>
        <v>-119278118</v>
      </c>
      <c r="F24" s="77">
        <f t="shared" si="4"/>
        <v>0</v>
      </c>
      <c r="G24" s="77">
        <f t="shared" si="4"/>
        <v>-11760434</v>
      </c>
      <c r="H24" s="77">
        <f t="shared" si="4"/>
        <v>17855375</v>
      </c>
      <c r="I24" s="77">
        <f t="shared" si="4"/>
        <v>6094941</v>
      </c>
      <c r="J24" s="77">
        <f t="shared" si="4"/>
        <v>0</v>
      </c>
      <c r="K24" s="77">
        <f t="shared" si="4"/>
        <v>0</v>
      </c>
      <c r="L24" s="77">
        <f t="shared" si="4"/>
        <v>0</v>
      </c>
      <c r="M24" s="77">
        <f t="shared" si="4"/>
        <v>0</v>
      </c>
      <c r="N24" s="77">
        <f t="shared" si="4"/>
        <v>0</v>
      </c>
      <c r="O24" s="77">
        <f t="shared" si="4"/>
        <v>0</v>
      </c>
      <c r="P24" s="77">
        <f t="shared" si="4"/>
        <v>0</v>
      </c>
      <c r="Q24" s="77">
        <f t="shared" si="4"/>
        <v>0</v>
      </c>
      <c r="R24" s="77">
        <f t="shared" si="4"/>
        <v>0</v>
      </c>
      <c r="S24" s="77">
        <f t="shared" si="4"/>
        <v>0</v>
      </c>
      <c r="T24" s="77">
        <f t="shared" si="4"/>
        <v>0</v>
      </c>
      <c r="U24" s="77">
        <f t="shared" si="4"/>
        <v>0</v>
      </c>
      <c r="V24" s="77">
        <f t="shared" si="4"/>
        <v>6094941</v>
      </c>
      <c r="W24" s="77">
        <f t="shared" si="4"/>
        <v>18367762</v>
      </c>
      <c r="X24" s="77">
        <f t="shared" si="4"/>
        <v>-12272821</v>
      </c>
      <c r="Y24" s="78">
        <f>+IF(W24&lt;&gt;0,(X24/W24)*100,0)</f>
        <v>-66.81718219127622</v>
      </c>
      <c r="Z24" s="79">
        <f t="shared" si="4"/>
        <v>-119278118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2.75">
      <c r="A26" s="96" t="s">
        <v>282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2.75">
      <c r="A27" s="70" t="s">
        <v>50</v>
      </c>
      <c r="B27" s="22">
        <v>0</v>
      </c>
      <c r="C27" s="22">
        <v>0</v>
      </c>
      <c r="D27" s="99">
        <v>50499000</v>
      </c>
      <c r="E27" s="100">
        <v>50499000</v>
      </c>
      <c r="F27" s="100">
        <v>0</v>
      </c>
      <c r="G27" s="100">
        <v>5817764</v>
      </c>
      <c r="H27" s="100">
        <v>2601064</v>
      </c>
      <c r="I27" s="100">
        <v>8418828</v>
      </c>
      <c r="J27" s="100">
        <v>0</v>
      </c>
      <c r="K27" s="100">
        <v>0</v>
      </c>
      <c r="L27" s="100">
        <v>0</v>
      </c>
      <c r="M27" s="100">
        <v>0</v>
      </c>
      <c r="N27" s="100">
        <v>0</v>
      </c>
      <c r="O27" s="100">
        <v>0</v>
      </c>
      <c r="P27" s="100">
        <v>0</v>
      </c>
      <c r="Q27" s="100">
        <v>0</v>
      </c>
      <c r="R27" s="100">
        <v>0</v>
      </c>
      <c r="S27" s="100">
        <v>0</v>
      </c>
      <c r="T27" s="100">
        <v>0</v>
      </c>
      <c r="U27" s="100">
        <v>0</v>
      </c>
      <c r="V27" s="100">
        <v>8418828</v>
      </c>
      <c r="W27" s="100">
        <v>12624750</v>
      </c>
      <c r="X27" s="100">
        <v>-4205922</v>
      </c>
      <c r="Y27" s="101">
        <v>-33.31</v>
      </c>
      <c r="Z27" s="102">
        <v>50499000</v>
      </c>
    </row>
    <row r="28" spans="1:26" ht="12.75">
      <c r="A28" s="103" t="s">
        <v>46</v>
      </c>
      <c r="B28" s="19">
        <v>0</v>
      </c>
      <c r="C28" s="19">
        <v>0</v>
      </c>
      <c r="D28" s="59">
        <v>41418570</v>
      </c>
      <c r="E28" s="60">
        <v>41418570</v>
      </c>
      <c r="F28" s="60">
        <v>0</v>
      </c>
      <c r="G28" s="60">
        <v>2192256</v>
      </c>
      <c r="H28" s="60">
        <v>2144194</v>
      </c>
      <c r="I28" s="60">
        <v>4336450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4336450</v>
      </c>
      <c r="W28" s="60">
        <v>10354643</v>
      </c>
      <c r="X28" s="60">
        <v>-6018193</v>
      </c>
      <c r="Y28" s="61">
        <v>-58.12</v>
      </c>
      <c r="Z28" s="62">
        <v>41418570</v>
      </c>
    </row>
    <row r="29" spans="1:26" ht="12.75">
      <c r="A29" s="58" t="s">
        <v>283</v>
      </c>
      <c r="B29" s="19">
        <v>0</v>
      </c>
      <c r="C29" s="19">
        <v>0</v>
      </c>
      <c r="D29" s="59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/>
      <c r="X29" s="60">
        <v>0</v>
      </c>
      <c r="Y29" s="61">
        <v>0</v>
      </c>
      <c r="Z29" s="62">
        <v>0</v>
      </c>
    </row>
    <row r="30" spans="1:26" ht="12.75">
      <c r="A30" s="58" t="s">
        <v>52</v>
      </c>
      <c r="B30" s="19">
        <v>0</v>
      </c>
      <c r="C30" s="19">
        <v>0</v>
      </c>
      <c r="D30" s="59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/>
      <c r="X30" s="60">
        <v>0</v>
      </c>
      <c r="Y30" s="61">
        <v>0</v>
      </c>
      <c r="Z30" s="62">
        <v>0</v>
      </c>
    </row>
    <row r="31" spans="1:26" ht="12.75">
      <c r="A31" s="58" t="s">
        <v>53</v>
      </c>
      <c r="B31" s="19">
        <v>0</v>
      </c>
      <c r="C31" s="19">
        <v>0</v>
      </c>
      <c r="D31" s="59">
        <v>9080430</v>
      </c>
      <c r="E31" s="60">
        <v>9080430</v>
      </c>
      <c r="F31" s="60">
        <v>0</v>
      </c>
      <c r="G31" s="60">
        <v>3625508</v>
      </c>
      <c r="H31" s="60">
        <v>456870</v>
      </c>
      <c r="I31" s="60">
        <v>4082378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4082378</v>
      </c>
      <c r="W31" s="60">
        <v>2270108</v>
      </c>
      <c r="X31" s="60">
        <v>1812270</v>
      </c>
      <c r="Y31" s="61">
        <v>79.83</v>
      </c>
      <c r="Z31" s="62">
        <v>9080430</v>
      </c>
    </row>
    <row r="32" spans="1:26" ht="12.75">
      <c r="A32" s="70" t="s">
        <v>54</v>
      </c>
      <c r="B32" s="22">
        <f>SUM(B28:B31)</f>
        <v>0</v>
      </c>
      <c r="C32" s="22">
        <f>SUM(C28:C31)</f>
        <v>0</v>
      </c>
      <c r="D32" s="99">
        <f aca="true" t="shared" si="5" ref="D32:Z32">SUM(D28:D31)</f>
        <v>50499000</v>
      </c>
      <c r="E32" s="100">
        <f t="shared" si="5"/>
        <v>50499000</v>
      </c>
      <c r="F32" s="100">
        <f t="shared" si="5"/>
        <v>0</v>
      </c>
      <c r="G32" s="100">
        <f t="shared" si="5"/>
        <v>5817764</v>
      </c>
      <c r="H32" s="100">
        <f t="shared" si="5"/>
        <v>2601064</v>
      </c>
      <c r="I32" s="100">
        <f t="shared" si="5"/>
        <v>8418828</v>
      </c>
      <c r="J32" s="100">
        <f t="shared" si="5"/>
        <v>0</v>
      </c>
      <c r="K32" s="100">
        <f t="shared" si="5"/>
        <v>0</v>
      </c>
      <c r="L32" s="100">
        <f t="shared" si="5"/>
        <v>0</v>
      </c>
      <c r="M32" s="100">
        <f t="shared" si="5"/>
        <v>0</v>
      </c>
      <c r="N32" s="100">
        <f t="shared" si="5"/>
        <v>0</v>
      </c>
      <c r="O32" s="100">
        <f t="shared" si="5"/>
        <v>0</v>
      </c>
      <c r="P32" s="100">
        <f t="shared" si="5"/>
        <v>0</v>
      </c>
      <c r="Q32" s="100">
        <f t="shared" si="5"/>
        <v>0</v>
      </c>
      <c r="R32" s="100">
        <f t="shared" si="5"/>
        <v>0</v>
      </c>
      <c r="S32" s="100">
        <f t="shared" si="5"/>
        <v>0</v>
      </c>
      <c r="T32" s="100">
        <f t="shared" si="5"/>
        <v>0</v>
      </c>
      <c r="U32" s="100">
        <f t="shared" si="5"/>
        <v>0</v>
      </c>
      <c r="V32" s="100">
        <f t="shared" si="5"/>
        <v>8418828</v>
      </c>
      <c r="W32" s="100">
        <f t="shared" si="5"/>
        <v>12624751</v>
      </c>
      <c r="X32" s="100">
        <f t="shared" si="5"/>
        <v>-4205923</v>
      </c>
      <c r="Y32" s="101">
        <f>+IF(W32&lt;&gt;0,(X32/W32)*100,0)</f>
        <v>-33.31489864631786</v>
      </c>
      <c r="Z32" s="102">
        <f t="shared" si="5"/>
        <v>50499000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2.7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2.75">
      <c r="A35" s="58" t="s">
        <v>56</v>
      </c>
      <c r="B35" s="19">
        <v>0</v>
      </c>
      <c r="C35" s="19">
        <v>0</v>
      </c>
      <c r="D35" s="59">
        <v>138617837</v>
      </c>
      <c r="E35" s="60">
        <v>138617837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34654459</v>
      </c>
      <c r="X35" s="60">
        <v>-34654459</v>
      </c>
      <c r="Y35" s="61">
        <v>-100</v>
      </c>
      <c r="Z35" s="62">
        <v>138617837</v>
      </c>
    </row>
    <row r="36" spans="1:26" ht="12.75">
      <c r="A36" s="58" t="s">
        <v>57</v>
      </c>
      <c r="B36" s="19">
        <v>0</v>
      </c>
      <c r="C36" s="19">
        <v>0</v>
      </c>
      <c r="D36" s="59">
        <v>533527519</v>
      </c>
      <c r="E36" s="60">
        <v>533527519</v>
      </c>
      <c r="F36" s="60">
        <v>0</v>
      </c>
      <c r="G36" s="60">
        <v>0</v>
      </c>
      <c r="H36" s="60">
        <v>0</v>
      </c>
      <c r="I36" s="60">
        <v>0</v>
      </c>
      <c r="J36" s="60">
        <v>0</v>
      </c>
      <c r="K36" s="60">
        <v>0</v>
      </c>
      <c r="L36" s="60">
        <v>0</v>
      </c>
      <c r="M36" s="60">
        <v>0</v>
      </c>
      <c r="N36" s="60">
        <v>0</v>
      </c>
      <c r="O36" s="60">
        <v>0</v>
      </c>
      <c r="P36" s="60">
        <v>0</v>
      </c>
      <c r="Q36" s="60">
        <v>0</v>
      </c>
      <c r="R36" s="60">
        <v>0</v>
      </c>
      <c r="S36" s="60">
        <v>0</v>
      </c>
      <c r="T36" s="60">
        <v>0</v>
      </c>
      <c r="U36" s="60">
        <v>0</v>
      </c>
      <c r="V36" s="60">
        <v>0</v>
      </c>
      <c r="W36" s="60">
        <v>133381880</v>
      </c>
      <c r="X36" s="60">
        <v>-133381880</v>
      </c>
      <c r="Y36" s="61">
        <v>-100</v>
      </c>
      <c r="Z36" s="62">
        <v>533527519</v>
      </c>
    </row>
    <row r="37" spans="1:26" ht="12.75">
      <c r="A37" s="58" t="s">
        <v>58</v>
      </c>
      <c r="B37" s="19">
        <v>0</v>
      </c>
      <c r="C37" s="19">
        <v>0</v>
      </c>
      <c r="D37" s="59">
        <v>144289666</v>
      </c>
      <c r="E37" s="60">
        <v>144289666</v>
      </c>
      <c r="F37" s="60">
        <v>0</v>
      </c>
      <c r="G37" s="60">
        <v>0</v>
      </c>
      <c r="H37" s="60">
        <v>0</v>
      </c>
      <c r="I37" s="60">
        <v>0</v>
      </c>
      <c r="J37" s="60">
        <v>0</v>
      </c>
      <c r="K37" s="60">
        <v>0</v>
      </c>
      <c r="L37" s="60">
        <v>0</v>
      </c>
      <c r="M37" s="60">
        <v>0</v>
      </c>
      <c r="N37" s="60">
        <v>0</v>
      </c>
      <c r="O37" s="60">
        <v>0</v>
      </c>
      <c r="P37" s="60">
        <v>0</v>
      </c>
      <c r="Q37" s="60">
        <v>0</v>
      </c>
      <c r="R37" s="60">
        <v>0</v>
      </c>
      <c r="S37" s="60">
        <v>0</v>
      </c>
      <c r="T37" s="60">
        <v>0</v>
      </c>
      <c r="U37" s="60">
        <v>0</v>
      </c>
      <c r="V37" s="60">
        <v>0</v>
      </c>
      <c r="W37" s="60">
        <v>36072417</v>
      </c>
      <c r="X37" s="60">
        <v>-36072417</v>
      </c>
      <c r="Y37" s="61">
        <v>-100</v>
      </c>
      <c r="Z37" s="62">
        <v>144289666</v>
      </c>
    </row>
    <row r="38" spans="1:26" ht="12.75">
      <c r="A38" s="58" t="s">
        <v>59</v>
      </c>
      <c r="B38" s="19">
        <v>0</v>
      </c>
      <c r="C38" s="19">
        <v>0</v>
      </c>
      <c r="D38" s="59">
        <v>65168913</v>
      </c>
      <c r="E38" s="60">
        <v>65168913</v>
      </c>
      <c r="F38" s="60">
        <v>0</v>
      </c>
      <c r="G38" s="60">
        <v>0</v>
      </c>
      <c r="H38" s="60">
        <v>0</v>
      </c>
      <c r="I38" s="60">
        <v>0</v>
      </c>
      <c r="J38" s="60">
        <v>0</v>
      </c>
      <c r="K38" s="60">
        <v>0</v>
      </c>
      <c r="L38" s="60">
        <v>0</v>
      </c>
      <c r="M38" s="60">
        <v>0</v>
      </c>
      <c r="N38" s="60">
        <v>0</v>
      </c>
      <c r="O38" s="60">
        <v>0</v>
      </c>
      <c r="P38" s="60">
        <v>0</v>
      </c>
      <c r="Q38" s="60">
        <v>0</v>
      </c>
      <c r="R38" s="60">
        <v>0</v>
      </c>
      <c r="S38" s="60">
        <v>0</v>
      </c>
      <c r="T38" s="60">
        <v>0</v>
      </c>
      <c r="U38" s="60">
        <v>0</v>
      </c>
      <c r="V38" s="60">
        <v>0</v>
      </c>
      <c r="W38" s="60">
        <v>16292228</v>
      </c>
      <c r="X38" s="60">
        <v>-16292228</v>
      </c>
      <c r="Y38" s="61">
        <v>-100</v>
      </c>
      <c r="Z38" s="62">
        <v>65168913</v>
      </c>
    </row>
    <row r="39" spans="1:26" ht="12.75">
      <c r="A39" s="58" t="s">
        <v>60</v>
      </c>
      <c r="B39" s="19">
        <v>0</v>
      </c>
      <c r="C39" s="19">
        <v>0</v>
      </c>
      <c r="D39" s="59">
        <v>462686777</v>
      </c>
      <c r="E39" s="60">
        <v>462686777</v>
      </c>
      <c r="F39" s="60">
        <v>0</v>
      </c>
      <c r="G39" s="60">
        <v>0</v>
      </c>
      <c r="H39" s="60">
        <v>0</v>
      </c>
      <c r="I39" s="60">
        <v>0</v>
      </c>
      <c r="J39" s="60">
        <v>0</v>
      </c>
      <c r="K39" s="60">
        <v>0</v>
      </c>
      <c r="L39" s="60">
        <v>0</v>
      </c>
      <c r="M39" s="60">
        <v>0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0</v>
      </c>
      <c r="W39" s="60">
        <v>115671694</v>
      </c>
      <c r="X39" s="60">
        <v>-115671694</v>
      </c>
      <c r="Y39" s="61">
        <v>-100</v>
      </c>
      <c r="Z39" s="62">
        <v>462686777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2.7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2.75">
      <c r="A42" s="58" t="s">
        <v>62</v>
      </c>
      <c r="B42" s="19">
        <v>0</v>
      </c>
      <c r="C42" s="19">
        <v>0</v>
      </c>
      <c r="D42" s="59">
        <v>-127007819</v>
      </c>
      <c r="E42" s="60">
        <v>-127007819</v>
      </c>
      <c r="F42" s="60">
        <v>0</v>
      </c>
      <c r="G42" s="60">
        <v>-6605872</v>
      </c>
      <c r="H42" s="60">
        <v>10294077</v>
      </c>
      <c r="I42" s="60">
        <v>3688205</v>
      </c>
      <c r="J42" s="60">
        <v>0</v>
      </c>
      <c r="K42" s="60">
        <v>0</v>
      </c>
      <c r="L42" s="60">
        <v>0</v>
      </c>
      <c r="M42" s="60">
        <v>0</v>
      </c>
      <c r="N42" s="60">
        <v>0</v>
      </c>
      <c r="O42" s="60">
        <v>0</v>
      </c>
      <c r="P42" s="60">
        <v>0</v>
      </c>
      <c r="Q42" s="60">
        <v>0</v>
      </c>
      <c r="R42" s="60">
        <v>0</v>
      </c>
      <c r="S42" s="60">
        <v>0</v>
      </c>
      <c r="T42" s="60">
        <v>0</v>
      </c>
      <c r="U42" s="60">
        <v>0</v>
      </c>
      <c r="V42" s="60">
        <v>3688205</v>
      </c>
      <c r="W42" s="60">
        <v>-19105158</v>
      </c>
      <c r="X42" s="60">
        <v>22793363</v>
      </c>
      <c r="Y42" s="61">
        <v>-119.3</v>
      </c>
      <c r="Z42" s="62">
        <v>-127007819</v>
      </c>
    </row>
    <row r="43" spans="1:26" ht="12.75">
      <c r="A43" s="58" t="s">
        <v>63</v>
      </c>
      <c r="B43" s="19">
        <v>0</v>
      </c>
      <c r="C43" s="19">
        <v>0</v>
      </c>
      <c r="D43" s="59">
        <v>-50498000</v>
      </c>
      <c r="E43" s="60">
        <v>-50498000</v>
      </c>
      <c r="F43" s="60">
        <v>0</v>
      </c>
      <c r="G43" s="60">
        <v>-5187764</v>
      </c>
      <c r="H43" s="60">
        <v>-2601064</v>
      </c>
      <c r="I43" s="60">
        <v>-7788828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-7788828</v>
      </c>
      <c r="W43" s="60">
        <v>-8000000</v>
      </c>
      <c r="X43" s="60">
        <v>211172</v>
      </c>
      <c r="Y43" s="61">
        <v>-2.64</v>
      </c>
      <c r="Z43" s="62">
        <v>-50498000</v>
      </c>
    </row>
    <row r="44" spans="1:26" ht="12.75">
      <c r="A44" s="58" t="s">
        <v>64</v>
      </c>
      <c r="B44" s="19">
        <v>0</v>
      </c>
      <c r="C44" s="19">
        <v>0</v>
      </c>
      <c r="D44" s="59">
        <v>-7500000</v>
      </c>
      <c r="E44" s="60">
        <v>-7500000</v>
      </c>
      <c r="F44" s="60">
        <v>0</v>
      </c>
      <c r="G44" s="60">
        <v>0</v>
      </c>
      <c r="H44" s="60">
        <v>0</v>
      </c>
      <c r="I44" s="60">
        <v>0</v>
      </c>
      <c r="J44" s="60">
        <v>0</v>
      </c>
      <c r="K44" s="60">
        <v>0</v>
      </c>
      <c r="L44" s="60">
        <v>0</v>
      </c>
      <c r="M44" s="60">
        <v>0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S44" s="60">
        <v>0</v>
      </c>
      <c r="T44" s="60">
        <v>0</v>
      </c>
      <c r="U44" s="60">
        <v>0</v>
      </c>
      <c r="V44" s="60">
        <v>0</v>
      </c>
      <c r="W44" s="60">
        <v>-1149000</v>
      </c>
      <c r="X44" s="60">
        <v>1149000</v>
      </c>
      <c r="Y44" s="61">
        <v>-100</v>
      </c>
      <c r="Z44" s="62">
        <v>-7500000</v>
      </c>
    </row>
    <row r="45" spans="1:26" ht="12.75">
      <c r="A45" s="70" t="s">
        <v>65</v>
      </c>
      <c r="B45" s="22">
        <v>0</v>
      </c>
      <c r="C45" s="22">
        <v>0</v>
      </c>
      <c r="D45" s="99">
        <v>-185005819</v>
      </c>
      <c r="E45" s="100">
        <v>-185005819</v>
      </c>
      <c r="F45" s="100">
        <v>0</v>
      </c>
      <c r="G45" s="100">
        <v>-11793636</v>
      </c>
      <c r="H45" s="100">
        <v>-4100623</v>
      </c>
      <c r="I45" s="100">
        <v>-4100623</v>
      </c>
      <c r="J45" s="100">
        <v>0</v>
      </c>
      <c r="K45" s="100">
        <v>0</v>
      </c>
      <c r="L45" s="100">
        <v>0</v>
      </c>
      <c r="M45" s="100">
        <v>0</v>
      </c>
      <c r="N45" s="100">
        <v>0</v>
      </c>
      <c r="O45" s="100">
        <v>0</v>
      </c>
      <c r="P45" s="100">
        <v>0</v>
      </c>
      <c r="Q45" s="100">
        <v>0</v>
      </c>
      <c r="R45" s="100">
        <v>0</v>
      </c>
      <c r="S45" s="100">
        <v>0</v>
      </c>
      <c r="T45" s="100">
        <v>0</v>
      </c>
      <c r="U45" s="100">
        <v>0</v>
      </c>
      <c r="V45" s="100">
        <v>-4100623</v>
      </c>
      <c r="W45" s="100">
        <v>-28254158</v>
      </c>
      <c r="X45" s="100">
        <v>24153535</v>
      </c>
      <c r="Y45" s="101">
        <v>-85.49</v>
      </c>
      <c r="Z45" s="102">
        <v>-185005819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22.5" hidden="1">
      <c r="A47" s="115" t="s">
        <v>284</v>
      </c>
      <c r="B47" s="115" t="s">
        <v>269</v>
      </c>
      <c r="C47" s="115"/>
      <c r="D47" s="116" t="s">
        <v>270</v>
      </c>
      <c r="E47" s="117" t="s">
        <v>271</v>
      </c>
      <c r="F47" s="118"/>
      <c r="G47" s="118"/>
      <c r="H47" s="118"/>
      <c r="I47" s="119" t="s">
        <v>272</v>
      </c>
      <c r="J47" s="118"/>
      <c r="K47" s="118"/>
      <c r="L47" s="118"/>
      <c r="M47" s="120"/>
      <c r="N47" s="120"/>
      <c r="O47" s="120"/>
      <c r="P47" s="120"/>
      <c r="Q47" s="120"/>
      <c r="R47" s="120"/>
      <c r="S47" s="120"/>
      <c r="T47" s="120"/>
      <c r="U47" s="120"/>
      <c r="V47" s="119" t="s">
        <v>273</v>
      </c>
      <c r="W47" s="119" t="s">
        <v>274</v>
      </c>
      <c r="X47" s="119" t="s">
        <v>275</v>
      </c>
      <c r="Y47" s="119" t="s">
        <v>276</v>
      </c>
      <c r="Z47" s="121" t="s">
        <v>277</v>
      </c>
    </row>
    <row r="48" spans="1:26" ht="12.7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2.75" hidden="1">
      <c r="A49" s="128" t="s">
        <v>67</v>
      </c>
      <c r="B49" s="52">
        <v>0</v>
      </c>
      <c r="C49" s="52">
        <v>0</v>
      </c>
      <c r="D49" s="129">
        <v>0</v>
      </c>
      <c r="E49" s="54">
        <v>0</v>
      </c>
      <c r="F49" s="54">
        <v>0</v>
      </c>
      <c r="G49" s="54">
        <v>0</v>
      </c>
      <c r="H49" s="54">
        <v>0</v>
      </c>
      <c r="I49" s="54">
        <v>0</v>
      </c>
      <c r="J49" s="54">
        <v>0</v>
      </c>
      <c r="K49" s="54">
        <v>0</v>
      </c>
      <c r="L49" s="54">
        <v>0</v>
      </c>
      <c r="M49" s="54">
        <v>0</v>
      </c>
      <c r="N49" s="54">
        <v>0</v>
      </c>
      <c r="O49" s="54">
        <v>0</v>
      </c>
      <c r="P49" s="54">
        <v>0</v>
      </c>
      <c r="Q49" s="54">
        <v>0</v>
      </c>
      <c r="R49" s="54">
        <v>0</v>
      </c>
      <c r="S49" s="54">
        <v>0</v>
      </c>
      <c r="T49" s="54">
        <v>0</v>
      </c>
      <c r="U49" s="54">
        <v>0</v>
      </c>
      <c r="V49" s="54">
        <v>0</v>
      </c>
      <c r="W49" s="54">
        <v>0</v>
      </c>
      <c r="X49" s="54">
        <v>0</v>
      </c>
      <c r="Y49" s="54">
        <v>0</v>
      </c>
      <c r="Z49" s="130">
        <v>0</v>
      </c>
    </row>
    <row r="50" spans="1:26" ht="12.7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2.75" hidden="1">
      <c r="A51" s="128" t="s">
        <v>69</v>
      </c>
      <c r="B51" s="52">
        <v>1326827</v>
      </c>
      <c r="C51" s="52">
        <v>0</v>
      </c>
      <c r="D51" s="129">
        <v>26859</v>
      </c>
      <c r="E51" s="54">
        <v>0</v>
      </c>
      <c r="F51" s="54">
        <v>0</v>
      </c>
      <c r="G51" s="54">
        <v>0</v>
      </c>
      <c r="H51" s="54">
        <v>0</v>
      </c>
      <c r="I51" s="54">
        <v>0</v>
      </c>
      <c r="J51" s="54">
        <v>0</v>
      </c>
      <c r="K51" s="54">
        <v>0</v>
      </c>
      <c r="L51" s="54">
        <v>0</v>
      </c>
      <c r="M51" s="54">
        <v>0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0</v>
      </c>
      <c r="W51" s="54">
        <v>0</v>
      </c>
      <c r="X51" s="54">
        <v>0</v>
      </c>
      <c r="Y51" s="54">
        <v>0</v>
      </c>
      <c r="Z51" s="130">
        <v>1353686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>
      <c r="A58" s="36" t="s">
        <v>285</v>
      </c>
      <c r="B58" s="5">
        <f>IF(B67=0,0,+(B76/B67)*100)</f>
        <v>0</v>
      </c>
      <c r="C58" s="5">
        <f>IF(C67=0,0,+(C76/C67)*100)</f>
        <v>0</v>
      </c>
      <c r="D58" s="6">
        <f aca="true" t="shared" si="6" ref="D58:Z58">IF(D67=0,0,+(D76/D67)*100)</f>
        <v>48.84909160827412</v>
      </c>
      <c r="E58" s="7">
        <f t="shared" si="6"/>
        <v>48.84909160827412</v>
      </c>
      <c r="F58" s="7">
        <f t="shared" si="6"/>
        <v>0</v>
      </c>
      <c r="G58" s="7">
        <f t="shared" si="6"/>
        <v>-770.508415671714</v>
      </c>
      <c r="H58" s="7">
        <f t="shared" si="6"/>
        <v>10.001385505623993</v>
      </c>
      <c r="I58" s="7">
        <f t="shared" si="6"/>
        <v>23.28160108283192</v>
      </c>
      <c r="J58" s="7">
        <f t="shared" si="6"/>
        <v>0</v>
      </c>
      <c r="K58" s="7">
        <f t="shared" si="6"/>
        <v>0</v>
      </c>
      <c r="L58" s="7">
        <f t="shared" si="6"/>
        <v>0</v>
      </c>
      <c r="M58" s="7">
        <f t="shared" si="6"/>
        <v>0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23.28160108283192</v>
      </c>
      <c r="W58" s="7">
        <f t="shared" si="6"/>
        <v>48.849089642333595</v>
      </c>
      <c r="X58" s="7">
        <f t="shared" si="6"/>
        <v>0</v>
      </c>
      <c r="Y58" s="7">
        <f t="shared" si="6"/>
        <v>0</v>
      </c>
      <c r="Z58" s="8">
        <f t="shared" si="6"/>
        <v>48.84909160827412</v>
      </c>
    </row>
    <row r="59" spans="1:26" ht="12.75">
      <c r="A59" s="37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55.080616358122526</v>
      </c>
      <c r="E59" s="10">
        <f t="shared" si="7"/>
        <v>55.080616358122526</v>
      </c>
      <c r="F59" s="10">
        <f t="shared" si="7"/>
        <v>0</v>
      </c>
      <c r="G59" s="10">
        <f t="shared" si="7"/>
        <v>-29.90263463526667</v>
      </c>
      <c r="H59" s="10">
        <f t="shared" si="7"/>
        <v>4.233620430395967</v>
      </c>
      <c r="I59" s="10">
        <f t="shared" si="7"/>
        <v>10.334114572703227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10.334114572703227</v>
      </c>
      <c r="W59" s="10">
        <f t="shared" si="7"/>
        <v>55.080615314042646</v>
      </c>
      <c r="X59" s="10">
        <f t="shared" si="7"/>
        <v>0</v>
      </c>
      <c r="Y59" s="10">
        <f t="shared" si="7"/>
        <v>0</v>
      </c>
      <c r="Z59" s="11">
        <f t="shared" si="7"/>
        <v>55.080616358122526</v>
      </c>
    </row>
    <row r="60" spans="1:26" ht="12.75">
      <c r="A60" s="38" t="s">
        <v>32</v>
      </c>
      <c r="B60" s="12">
        <f t="shared" si="7"/>
        <v>0</v>
      </c>
      <c r="C60" s="12">
        <f t="shared" si="7"/>
        <v>0</v>
      </c>
      <c r="D60" s="3">
        <f t="shared" si="7"/>
        <v>46.417659601679325</v>
      </c>
      <c r="E60" s="13">
        <f t="shared" si="7"/>
        <v>46.417659601679325</v>
      </c>
      <c r="F60" s="13">
        <f t="shared" si="7"/>
        <v>0</v>
      </c>
      <c r="G60" s="13">
        <f t="shared" si="7"/>
        <v>200.9084875817406</v>
      </c>
      <c r="H60" s="13">
        <f t="shared" si="7"/>
        <v>19.968259926181283</v>
      </c>
      <c r="I60" s="13">
        <f t="shared" si="7"/>
        <v>41.2648326916761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41.2648326916761</v>
      </c>
      <c r="W60" s="13">
        <f t="shared" si="7"/>
        <v>46.417657488048455</v>
      </c>
      <c r="X60" s="13">
        <f t="shared" si="7"/>
        <v>0</v>
      </c>
      <c r="Y60" s="13">
        <f t="shared" si="7"/>
        <v>0</v>
      </c>
      <c r="Z60" s="14">
        <f t="shared" si="7"/>
        <v>46.417659601679325</v>
      </c>
    </row>
    <row r="61" spans="1:26" ht="12.75">
      <c r="A61" s="39" t="s">
        <v>103</v>
      </c>
      <c r="B61" s="12">
        <f t="shared" si="7"/>
        <v>0</v>
      </c>
      <c r="C61" s="12">
        <f t="shared" si="7"/>
        <v>0</v>
      </c>
      <c r="D61" s="3">
        <f t="shared" si="7"/>
        <v>47.33770371148231</v>
      </c>
      <c r="E61" s="13">
        <f t="shared" si="7"/>
        <v>47.33770371148231</v>
      </c>
      <c r="F61" s="13">
        <f t="shared" si="7"/>
        <v>0</v>
      </c>
      <c r="G61" s="13">
        <f t="shared" si="7"/>
        <v>185.97771253919916</v>
      </c>
      <c r="H61" s="13">
        <f t="shared" si="7"/>
        <v>24.858962449654456</v>
      </c>
      <c r="I61" s="13">
        <f t="shared" si="7"/>
        <v>49.34347786540991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49.34347786540991</v>
      </c>
      <c r="W61" s="13">
        <f t="shared" si="7"/>
        <v>47.33770075021062</v>
      </c>
      <c r="X61" s="13">
        <f t="shared" si="7"/>
        <v>0</v>
      </c>
      <c r="Y61" s="13">
        <f t="shared" si="7"/>
        <v>0</v>
      </c>
      <c r="Z61" s="14">
        <f t="shared" si="7"/>
        <v>47.33770371148231</v>
      </c>
    </row>
    <row r="62" spans="1:26" ht="12.75">
      <c r="A62" s="39" t="s">
        <v>104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2.75">
      <c r="A63" s="39" t="s">
        <v>105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2.75">
      <c r="A64" s="39" t="s">
        <v>106</v>
      </c>
      <c r="B64" s="12">
        <f t="shared" si="7"/>
        <v>0</v>
      </c>
      <c r="C64" s="12">
        <f t="shared" si="7"/>
        <v>0</v>
      </c>
      <c r="D64" s="3">
        <f t="shared" si="7"/>
        <v>0</v>
      </c>
      <c r="E64" s="13">
        <f t="shared" si="7"/>
        <v>0</v>
      </c>
      <c r="F64" s="13">
        <f t="shared" si="7"/>
        <v>0</v>
      </c>
      <c r="G64" s="13">
        <f t="shared" si="7"/>
        <v>0</v>
      </c>
      <c r="H64" s="13">
        <f t="shared" si="7"/>
        <v>5.722229399498195</v>
      </c>
      <c r="I64" s="13">
        <f t="shared" si="7"/>
        <v>13.515808715773789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13.515808715773789</v>
      </c>
      <c r="W64" s="13">
        <f t="shared" si="7"/>
        <v>0</v>
      </c>
      <c r="X64" s="13">
        <f t="shared" si="7"/>
        <v>0</v>
      </c>
      <c r="Y64" s="13">
        <f t="shared" si="7"/>
        <v>0</v>
      </c>
      <c r="Z64" s="14">
        <f t="shared" si="7"/>
        <v>0</v>
      </c>
    </row>
    <row r="65" spans="1:26" ht="12.7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2.75">
      <c r="A66" s="40" t="s">
        <v>110</v>
      </c>
      <c r="B66" s="15">
        <f t="shared" si="7"/>
        <v>0</v>
      </c>
      <c r="C66" s="15">
        <f t="shared" si="7"/>
        <v>0</v>
      </c>
      <c r="D66" s="4">
        <f t="shared" si="7"/>
        <v>18.750089285714285</v>
      </c>
      <c r="E66" s="16">
        <f t="shared" si="7"/>
        <v>18.750089285714285</v>
      </c>
      <c r="F66" s="16">
        <f t="shared" si="7"/>
        <v>0</v>
      </c>
      <c r="G66" s="16">
        <f t="shared" si="7"/>
        <v>0</v>
      </c>
      <c r="H66" s="16">
        <f t="shared" si="7"/>
        <v>0.007455396022352934</v>
      </c>
      <c r="I66" s="16">
        <f t="shared" si="7"/>
        <v>0.019632542858862723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0.019632542858862723</v>
      </c>
      <c r="W66" s="16">
        <f t="shared" si="7"/>
        <v>18.750085937484652</v>
      </c>
      <c r="X66" s="16">
        <f t="shared" si="7"/>
        <v>0</v>
      </c>
      <c r="Y66" s="16">
        <f t="shared" si="7"/>
        <v>0</v>
      </c>
      <c r="Z66" s="17">
        <f t="shared" si="7"/>
        <v>18.750089285714285</v>
      </c>
    </row>
    <row r="67" spans="1:26" ht="12.75" hidden="1">
      <c r="A67" s="41" t="s">
        <v>286</v>
      </c>
      <c r="B67" s="24"/>
      <c r="C67" s="24"/>
      <c r="D67" s="25">
        <v>124238472</v>
      </c>
      <c r="E67" s="26">
        <v>124238472</v>
      </c>
      <c r="F67" s="26"/>
      <c r="G67" s="26">
        <v>-454628</v>
      </c>
      <c r="H67" s="26">
        <v>27174195</v>
      </c>
      <c r="I67" s="26">
        <v>26719567</v>
      </c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>
        <v>26719567</v>
      </c>
      <c r="W67" s="26">
        <v>22588814</v>
      </c>
      <c r="X67" s="26"/>
      <c r="Y67" s="25"/>
      <c r="Z67" s="27">
        <v>124238472</v>
      </c>
    </row>
    <row r="68" spans="1:26" ht="12.75" hidden="1">
      <c r="A68" s="37" t="s">
        <v>31</v>
      </c>
      <c r="B68" s="19"/>
      <c r="C68" s="19"/>
      <c r="D68" s="20">
        <v>52755174</v>
      </c>
      <c r="E68" s="21">
        <v>52755174</v>
      </c>
      <c r="F68" s="21"/>
      <c r="G68" s="21">
        <v>-1913206</v>
      </c>
      <c r="H68" s="21">
        <v>12618845</v>
      </c>
      <c r="I68" s="21">
        <v>10705639</v>
      </c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>
        <v>10705639</v>
      </c>
      <c r="W68" s="21">
        <v>9591850</v>
      </c>
      <c r="X68" s="21"/>
      <c r="Y68" s="20"/>
      <c r="Z68" s="23">
        <v>52755174</v>
      </c>
    </row>
    <row r="69" spans="1:26" ht="12.75" hidden="1">
      <c r="A69" s="38" t="s">
        <v>32</v>
      </c>
      <c r="B69" s="19"/>
      <c r="C69" s="19"/>
      <c r="D69" s="20">
        <v>65883298</v>
      </c>
      <c r="E69" s="21">
        <v>65883298</v>
      </c>
      <c r="F69" s="21"/>
      <c r="G69" s="21">
        <v>1458578</v>
      </c>
      <c r="H69" s="21">
        <v>10933812</v>
      </c>
      <c r="I69" s="21">
        <v>12392390</v>
      </c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>
        <v>12392390</v>
      </c>
      <c r="W69" s="21">
        <v>11978782</v>
      </c>
      <c r="X69" s="21"/>
      <c r="Y69" s="20"/>
      <c r="Z69" s="23">
        <v>65883298</v>
      </c>
    </row>
    <row r="70" spans="1:26" ht="12.75" hidden="1">
      <c r="A70" s="39" t="s">
        <v>103</v>
      </c>
      <c r="B70" s="19"/>
      <c r="C70" s="19"/>
      <c r="D70" s="20">
        <v>47956796</v>
      </c>
      <c r="E70" s="21">
        <v>47956796</v>
      </c>
      <c r="F70" s="21"/>
      <c r="G70" s="21">
        <v>1458578</v>
      </c>
      <c r="H70" s="21">
        <v>8139499</v>
      </c>
      <c r="I70" s="21">
        <v>9598077</v>
      </c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>
        <v>9598077</v>
      </c>
      <c r="W70" s="21">
        <v>8719418</v>
      </c>
      <c r="X70" s="21"/>
      <c r="Y70" s="20"/>
      <c r="Z70" s="23">
        <v>47956796</v>
      </c>
    </row>
    <row r="71" spans="1:26" ht="12.75" hidden="1">
      <c r="A71" s="39" t="s">
        <v>104</v>
      </c>
      <c r="B71" s="19"/>
      <c r="C71" s="19"/>
      <c r="D71" s="20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0"/>
      <c r="Z71" s="23"/>
    </row>
    <row r="72" spans="1:26" ht="12.75" hidden="1">
      <c r="A72" s="39" t="s">
        <v>105</v>
      </c>
      <c r="B72" s="19"/>
      <c r="C72" s="19"/>
      <c r="D72" s="20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0"/>
      <c r="Z72" s="23"/>
    </row>
    <row r="73" spans="1:26" ht="12.75" hidden="1">
      <c r="A73" s="39" t="s">
        <v>106</v>
      </c>
      <c r="B73" s="19"/>
      <c r="C73" s="19"/>
      <c r="D73" s="20">
        <v>17926502</v>
      </c>
      <c r="E73" s="21">
        <v>17926502</v>
      </c>
      <c r="F73" s="21"/>
      <c r="G73" s="21"/>
      <c r="H73" s="21">
        <v>2794313</v>
      </c>
      <c r="I73" s="21">
        <v>2794313</v>
      </c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>
        <v>2794313</v>
      </c>
      <c r="W73" s="21">
        <v>3259364</v>
      </c>
      <c r="X73" s="21"/>
      <c r="Y73" s="20"/>
      <c r="Z73" s="23">
        <v>17926502</v>
      </c>
    </row>
    <row r="74" spans="1:26" ht="12.75" hidden="1">
      <c r="A74" s="39" t="s">
        <v>107</v>
      </c>
      <c r="B74" s="19"/>
      <c r="C74" s="19"/>
      <c r="D74" s="20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0"/>
      <c r="Z74" s="23"/>
    </row>
    <row r="75" spans="1:26" ht="12.75" hidden="1">
      <c r="A75" s="40" t="s">
        <v>110</v>
      </c>
      <c r="B75" s="28"/>
      <c r="C75" s="28"/>
      <c r="D75" s="29">
        <v>5600000</v>
      </c>
      <c r="E75" s="30">
        <v>5600000</v>
      </c>
      <c r="F75" s="30"/>
      <c r="G75" s="30"/>
      <c r="H75" s="30">
        <v>3621538</v>
      </c>
      <c r="I75" s="30">
        <v>3621538</v>
      </c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>
        <v>3621538</v>
      </c>
      <c r="W75" s="30">
        <v>1018182</v>
      </c>
      <c r="X75" s="30"/>
      <c r="Y75" s="29"/>
      <c r="Z75" s="31">
        <v>5600000</v>
      </c>
    </row>
    <row r="76" spans="1:26" ht="12.75" hidden="1">
      <c r="A76" s="42" t="s">
        <v>287</v>
      </c>
      <c r="B76" s="32"/>
      <c r="C76" s="32"/>
      <c r="D76" s="33">
        <v>60689365</v>
      </c>
      <c r="E76" s="34">
        <v>60689365</v>
      </c>
      <c r="F76" s="34"/>
      <c r="G76" s="34">
        <v>3502947</v>
      </c>
      <c r="H76" s="34">
        <v>2717796</v>
      </c>
      <c r="I76" s="34">
        <v>6220743</v>
      </c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>
        <v>6220743</v>
      </c>
      <c r="W76" s="34">
        <v>11034430</v>
      </c>
      <c r="X76" s="34"/>
      <c r="Y76" s="33"/>
      <c r="Z76" s="35">
        <v>60689365</v>
      </c>
    </row>
    <row r="77" spans="1:26" ht="12.75" hidden="1">
      <c r="A77" s="37" t="s">
        <v>31</v>
      </c>
      <c r="B77" s="19"/>
      <c r="C77" s="19"/>
      <c r="D77" s="20">
        <v>29057875</v>
      </c>
      <c r="E77" s="21">
        <v>29057875</v>
      </c>
      <c r="F77" s="21"/>
      <c r="G77" s="21">
        <v>572099</v>
      </c>
      <c r="H77" s="21">
        <v>534234</v>
      </c>
      <c r="I77" s="21">
        <v>1106333</v>
      </c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>
        <v>1106333</v>
      </c>
      <c r="W77" s="21">
        <v>5283250</v>
      </c>
      <c r="X77" s="21"/>
      <c r="Y77" s="20"/>
      <c r="Z77" s="23">
        <v>29057875</v>
      </c>
    </row>
    <row r="78" spans="1:26" ht="12.75" hidden="1">
      <c r="A78" s="38" t="s">
        <v>32</v>
      </c>
      <c r="B78" s="19"/>
      <c r="C78" s="19"/>
      <c r="D78" s="20">
        <v>30581485</v>
      </c>
      <c r="E78" s="21">
        <v>30581485</v>
      </c>
      <c r="F78" s="21"/>
      <c r="G78" s="21">
        <v>2930407</v>
      </c>
      <c r="H78" s="21">
        <v>2183292</v>
      </c>
      <c r="I78" s="21">
        <v>5113699</v>
      </c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>
        <v>5113699</v>
      </c>
      <c r="W78" s="21">
        <v>5560270</v>
      </c>
      <c r="X78" s="21"/>
      <c r="Y78" s="20"/>
      <c r="Z78" s="23">
        <v>30581485</v>
      </c>
    </row>
    <row r="79" spans="1:26" ht="12.75" hidden="1">
      <c r="A79" s="39" t="s">
        <v>103</v>
      </c>
      <c r="B79" s="19"/>
      <c r="C79" s="19"/>
      <c r="D79" s="20">
        <v>22701646</v>
      </c>
      <c r="E79" s="21">
        <v>22701646</v>
      </c>
      <c r="F79" s="21"/>
      <c r="G79" s="21">
        <v>2712630</v>
      </c>
      <c r="H79" s="21">
        <v>2023395</v>
      </c>
      <c r="I79" s="21">
        <v>4736025</v>
      </c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>
        <v>4736025</v>
      </c>
      <c r="W79" s="21">
        <v>4127572</v>
      </c>
      <c r="X79" s="21"/>
      <c r="Y79" s="20"/>
      <c r="Z79" s="23">
        <v>22701646</v>
      </c>
    </row>
    <row r="80" spans="1:26" ht="12.75" hidden="1">
      <c r="A80" s="39" t="s">
        <v>104</v>
      </c>
      <c r="B80" s="19"/>
      <c r="C80" s="19"/>
      <c r="D80" s="20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0"/>
      <c r="Z80" s="23"/>
    </row>
    <row r="81" spans="1:26" ht="12.75" hidden="1">
      <c r="A81" s="39" t="s">
        <v>105</v>
      </c>
      <c r="B81" s="19"/>
      <c r="C81" s="19"/>
      <c r="D81" s="20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0"/>
      <c r="Z81" s="23"/>
    </row>
    <row r="82" spans="1:26" ht="12.75" hidden="1">
      <c r="A82" s="39" t="s">
        <v>106</v>
      </c>
      <c r="B82" s="19"/>
      <c r="C82" s="19"/>
      <c r="D82" s="20"/>
      <c r="E82" s="21"/>
      <c r="F82" s="21"/>
      <c r="G82" s="21">
        <v>217777</v>
      </c>
      <c r="H82" s="21">
        <v>159897</v>
      </c>
      <c r="I82" s="21">
        <v>377674</v>
      </c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>
        <v>377674</v>
      </c>
      <c r="W82" s="21"/>
      <c r="X82" s="21"/>
      <c r="Y82" s="20"/>
      <c r="Z82" s="23"/>
    </row>
    <row r="83" spans="1:26" ht="12.75" hidden="1">
      <c r="A83" s="39" t="s">
        <v>107</v>
      </c>
      <c r="B83" s="19"/>
      <c r="C83" s="19"/>
      <c r="D83" s="20">
        <v>7879839</v>
      </c>
      <c r="E83" s="21">
        <v>7879839</v>
      </c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>
        <v>1432698</v>
      </c>
      <c r="X83" s="21"/>
      <c r="Y83" s="20"/>
      <c r="Z83" s="23">
        <v>7879839</v>
      </c>
    </row>
    <row r="84" spans="1:26" ht="12.75" hidden="1">
      <c r="A84" s="40" t="s">
        <v>110</v>
      </c>
      <c r="B84" s="28"/>
      <c r="C84" s="28"/>
      <c r="D84" s="29">
        <v>1050005</v>
      </c>
      <c r="E84" s="30">
        <v>1050005</v>
      </c>
      <c r="F84" s="30"/>
      <c r="G84" s="30">
        <v>441</v>
      </c>
      <c r="H84" s="30">
        <v>270</v>
      </c>
      <c r="I84" s="30">
        <v>711</v>
      </c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>
        <v>711</v>
      </c>
      <c r="W84" s="30">
        <v>190910</v>
      </c>
      <c r="X84" s="30"/>
      <c r="Y84" s="29"/>
      <c r="Z84" s="31">
        <v>1050005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36" customHeight="1">
      <c r="A1" s="327" t="s">
        <v>266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267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2.75">
      <c r="A6" s="361" t="s">
        <v>205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2.75">
      <c r="A7" s="291" t="s">
        <v>229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2.75">
      <c r="A8" s="361" t="s">
        <v>206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2.75">
      <c r="A9" s="291" t="s">
        <v>230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2.75">
      <c r="A10" s="291" t="s">
        <v>231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207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232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2.7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233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209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234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2.7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238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239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2.75">
      <c r="A41" s="361" t="s">
        <v>248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2.75">
      <c r="A44" s="361" t="s">
        <v>251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255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217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268</v>
      </c>
      <c r="B60" s="149"/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293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2.75">
      <c r="A5" s="135" t="s">
        <v>74</v>
      </c>
      <c r="B5" s="136"/>
      <c r="C5" s="153">
        <f aca="true" t="shared" si="0" ref="C5:Y5">SUM(C6:C8)</f>
        <v>0</v>
      </c>
      <c r="D5" s="153">
        <f>SUM(D6:D8)</f>
        <v>0</v>
      </c>
      <c r="E5" s="154">
        <f t="shared" si="0"/>
        <v>147297746</v>
      </c>
      <c r="F5" s="100">
        <f t="shared" si="0"/>
        <v>147297746</v>
      </c>
      <c r="G5" s="100">
        <f t="shared" si="0"/>
        <v>0</v>
      </c>
      <c r="H5" s="100">
        <f t="shared" si="0"/>
        <v>-1543136</v>
      </c>
      <c r="I5" s="100">
        <f t="shared" si="0"/>
        <v>21182263</v>
      </c>
      <c r="J5" s="100">
        <f t="shared" si="0"/>
        <v>19639127</v>
      </c>
      <c r="K5" s="100">
        <f t="shared" si="0"/>
        <v>0</v>
      </c>
      <c r="L5" s="100">
        <f t="shared" si="0"/>
        <v>0</v>
      </c>
      <c r="M5" s="100">
        <f t="shared" si="0"/>
        <v>0</v>
      </c>
      <c r="N5" s="100">
        <f t="shared" si="0"/>
        <v>0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19639127</v>
      </c>
      <c r="X5" s="100">
        <f t="shared" si="0"/>
        <v>0</v>
      </c>
      <c r="Y5" s="100">
        <f t="shared" si="0"/>
        <v>19639127</v>
      </c>
      <c r="Z5" s="137">
        <f>+IF(X5&lt;&gt;0,+(Y5/X5)*100,0)</f>
        <v>0</v>
      </c>
      <c r="AA5" s="153">
        <f>SUM(AA6:AA8)</f>
        <v>147297746</v>
      </c>
    </row>
    <row r="6" spans="1:27" ht="12.75">
      <c r="A6" s="138" t="s">
        <v>75</v>
      </c>
      <c r="B6" s="136"/>
      <c r="C6" s="155"/>
      <c r="D6" s="155"/>
      <c r="E6" s="156">
        <v>23780034</v>
      </c>
      <c r="F6" s="60">
        <v>23780034</v>
      </c>
      <c r="G6" s="60"/>
      <c r="H6" s="60"/>
      <c r="I6" s="60">
        <v>21076</v>
      </c>
      <c r="J6" s="60">
        <v>21076</v>
      </c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>
        <v>21076</v>
      </c>
      <c r="X6" s="60"/>
      <c r="Y6" s="60">
        <v>21076</v>
      </c>
      <c r="Z6" s="140">
        <v>0</v>
      </c>
      <c r="AA6" s="155">
        <v>23780034</v>
      </c>
    </row>
    <row r="7" spans="1:27" ht="12.75">
      <c r="A7" s="138" t="s">
        <v>76</v>
      </c>
      <c r="B7" s="136"/>
      <c r="C7" s="157"/>
      <c r="D7" s="157"/>
      <c r="E7" s="158">
        <v>67558674</v>
      </c>
      <c r="F7" s="159">
        <v>67558674</v>
      </c>
      <c r="G7" s="159"/>
      <c r="H7" s="159">
        <v>-1850268</v>
      </c>
      <c r="I7" s="159">
        <v>20877270</v>
      </c>
      <c r="J7" s="159">
        <v>19027002</v>
      </c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>
        <v>19027002</v>
      </c>
      <c r="X7" s="159"/>
      <c r="Y7" s="159">
        <v>19027002</v>
      </c>
      <c r="Z7" s="141">
        <v>0</v>
      </c>
      <c r="AA7" s="157">
        <v>67558674</v>
      </c>
    </row>
    <row r="8" spans="1:27" ht="12.75">
      <c r="A8" s="138" t="s">
        <v>77</v>
      </c>
      <c r="B8" s="136"/>
      <c r="C8" s="155"/>
      <c r="D8" s="155"/>
      <c r="E8" s="156">
        <v>55959038</v>
      </c>
      <c r="F8" s="60">
        <v>55959038</v>
      </c>
      <c r="G8" s="60"/>
      <c r="H8" s="60">
        <v>307132</v>
      </c>
      <c r="I8" s="60">
        <v>283917</v>
      </c>
      <c r="J8" s="60">
        <v>591049</v>
      </c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>
        <v>591049</v>
      </c>
      <c r="X8" s="60"/>
      <c r="Y8" s="60">
        <v>591049</v>
      </c>
      <c r="Z8" s="140">
        <v>0</v>
      </c>
      <c r="AA8" s="155">
        <v>55959038</v>
      </c>
    </row>
    <row r="9" spans="1:27" ht="12.75">
      <c r="A9" s="135" t="s">
        <v>78</v>
      </c>
      <c r="B9" s="136"/>
      <c r="C9" s="153">
        <f aca="true" t="shared" si="1" ref="C9:Y9">SUM(C10:C14)</f>
        <v>0</v>
      </c>
      <c r="D9" s="153">
        <f>SUM(D10:D14)</f>
        <v>0</v>
      </c>
      <c r="E9" s="154">
        <f t="shared" si="1"/>
        <v>19595693</v>
      </c>
      <c r="F9" s="100">
        <f t="shared" si="1"/>
        <v>19595693</v>
      </c>
      <c r="G9" s="100">
        <f t="shared" si="1"/>
        <v>0</v>
      </c>
      <c r="H9" s="100">
        <f t="shared" si="1"/>
        <v>0</v>
      </c>
      <c r="I9" s="100">
        <f t="shared" si="1"/>
        <v>0</v>
      </c>
      <c r="J9" s="100">
        <f t="shared" si="1"/>
        <v>0</v>
      </c>
      <c r="K9" s="100">
        <f t="shared" si="1"/>
        <v>0</v>
      </c>
      <c r="L9" s="100">
        <f t="shared" si="1"/>
        <v>0</v>
      </c>
      <c r="M9" s="100">
        <f t="shared" si="1"/>
        <v>0</v>
      </c>
      <c r="N9" s="100">
        <f t="shared" si="1"/>
        <v>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0</v>
      </c>
      <c r="X9" s="100">
        <f t="shared" si="1"/>
        <v>0</v>
      </c>
      <c r="Y9" s="100">
        <f t="shared" si="1"/>
        <v>0</v>
      </c>
      <c r="Z9" s="137">
        <f>+IF(X9&lt;&gt;0,+(Y9/X9)*100,0)</f>
        <v>0</v>
      </c>
      <c r="AA9" s="153">
        <f>SUM(AA10:AA14)</f>
        <v>19595693</v>
      </c>
    </row>
    <row r="10" spans="1:27" ht="12.75">
      <c r="A10" s="138" t="s">
        <v>79</v>
      </c>
      <c r="B10" s="136"/>
      <c r="C10" s="155"/>
      <c r="D10" s="155"/>
      <c r="E10" s="156">
        <v>8142276</v>
      </c>
      <c r="F10" s="60">
        <v>8142276</v>
      </c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>
        <v>0</v>
      </c>
      <c r="AA10" s="155">
        <v>8142276</v>
      </c>
    </row>
    <row r="11" spans="1:27" ht="12.7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>
        <v>0</v>
      </c>
      <c r="AA11" s="155"/>
    </row>
    <row r="12" spans="1:27" ht="12.75">
      <c r="A12" s="138" t="s">
        <v>81</v>
      </c>
      <c r="B12" s="136"/>
      <c r="C12" s="155"/>
      <c r="D12" s="155"/>
      <c r="E12" s="156">
        <v>11453417</v>
      </c>
      <c r="F12" s="60">
        <v>11453417</v>
      </c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>
        <v>0</v>
      </c>
      <c r="AA12" s="155">
        <v>11453417</v>
      </c>
    </row>
    <row r="13" spans="1:27" ht="12.7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>
        <v>0</v>
      </c>
      <c r="AA13" s="155"/>
    </row>
    <row r="14" spans="1:27" ht="12.7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>
        <v>0</v>
      </c>
      <c r="AA14" s="157"/>
    </row>
    <row r="15" spans="1:27" ht="12.75">
      <c r="A15" s="135" t="s">
        <v>84</v>
      </c>
      <c r="B15" s="142"/>
      <c r="C15" s="153">
        <f aca="true" t="shared" si="2" ref="C15:Y15">SUM(C16:C18)</f>
        <v>0</v>
      </c>
      <c r="D15" s="153">
        <f>SUM(D16:D18)</f>
        <v>0</v>
      </c>
      <c r="E15" s="154">
        <f t="shared" si="2"/>
        <v>80327502</v>
      </c>
      <c r="F15" s="100">
        <f t="shared" si="2"/>
        <v>80327502</v>
      </c>
      <c r="G15" s="100">
        <f t="shared" si="2"/>
        <v>0</v>
      </c>
      <c r="H15" s="100">
        <f t="shared" si="2"/>
        <v>10097</v>
      </c>
      <c r="I15" s="100">
        <f t="shared" si="2"/>
        <v>558293</v>
      </c>
      <c r="J15" s="100">
        <f t="shared" si="2"/>
        <v>568390</v>
      </c>
      <c r="K15" s="100">
        <f t="shared" si="2"/>
        <v>0</v>
      </c>
      <c r="L15" s="100">
        <f t="shared" si="2"/>
        <v>0</v>
      </c>
      <c r="M15" s="100">
        <f t="shared" si="2"/>
        <v>0</v>
      </c>
      <c r="N15" s="100">
        <f t="shared" si="2"/>
        <v>0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568390</v>
      </c>
      <c r="X15" s="100">
        <f t="shared" si="2"/>
        <v>0</v>
      </c>
      <c r="Y15" s="100">
        <f t="shared" si="2"/>
        <v>568390</v>
      </c>
      <c r="Z15" s="137">
        <f>+IF(X15&lt;&gt;0,+(Y15/X15)*100,0)</f>
        <v>0</v>
      </c>
      <c r="AA15" s="153">
        <f>SUM(AA16:AA18)</f>
        <v>80327502</v>
      </c>
    </row>
    <row r="16" spans="1:27" ht="12.75">
      <c r="A16" s="138" t="s">
        <v>85</v>
      </c>
      <c r="B16" s="136"/>
      <c r="C16" s="155"/>
      <c r="D16" s="155"/>
      <c r="E16" s="156">
        <v>13846704</v>
      </c>
      <c r="F16" s="60">
        <v>13846704</v>
      </c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>
        <v>0</v>
      </c>
      <c r="AA16" s="155">
        <v>13846704</v>
      </c>
    </row>
    <row r="17" spans="1:27" ht="12.75">
      <c r="A17" s="138" t="s">
        <v>86</v>
      </c>
      <c r="B17" s="136"/>
      <c r="C17" s="155"/>
      <c r="D17" s="155"/>
      <c r="E17" s="156">
        <v>66480798</v>
      </c>
      <c r="F17" s="60">
        <v>66480798</v>
      </c>
      <c r="G17" s="60"/>
      <c r="H17" s="60">
        <v>10097</v>
      </c>
      <c r="I17" s="60">
        <v>558293</v>
      </c>
      <c r="J17" s="60">
        <v>568390</v>
      </c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>
        <v>568390</v>
      </c>
      <c r="X17" s="60"/>
      <c r="Y17" s="60">
        <v>568390</v>
      </c>
      <c r="Z17" s="140">
        <v>0</v>
      </c>
      <c r="AA17" s="155">
        <v>66480798</v>
      </c>
    </row>
    <row r="18" spans="1:27" ht="12.7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>
        <v>0</v>
      </c>
      <c r="AA18" s="155"/>
    </row>
    <row r="19" spans="1:27" ht="12.7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71062069</v>
      </c>
      <c r="F19" s="100">
        <f t="shared" si="3"/>
        <v>71062069</v>
      </c>
      <c r="G19" s="100">
        <f t="shared" si="3"/>
        <v>0</v>
      </c>
      <c r="H19" s="100">
        <f t="shared" si="3"/>
        <v>1458578</v>
      </c>
      <c r="I19" s="100">
        <f t="shared" si="3"/>
        <v>12933812</v>
      </c>
      <c r="J19" s="100">
        <f t="shared" si="3"/>
        <v>14392390</v>
      </c>
      <c r="K19" s="100">
        <f t="shared" si="3"/>
        <v>0</v>
      </c>
      <c r="L19" s="100">
        <f t="shared" si="3"/>
        <v>0</v>
      </c>
      <c r="M19" s="100">
        <f t="shared" si="3"/>
        <v>0</v>
      </c>
      <c r="N19" s="100">
        <f t="shared" si="3"/>
        <v>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14392390</v>
      </c>
      <c r="X19" s="100">
        <f t="shared" si="3"/>
        <v>0</v>
      </c>
      <c r="Y19" s="100">
        <f t="shared" si="3"/>
        <v>14392390</v>
      </c>
      <c r="Z19" s="137">
        <f>+IF(X19&lt;&gt;0,+(Y19/X19)*100,0)</f>
        <v>0</v>
      </c>
      <c r="AA19" s="153">
        <f>SUM(AA20:AA23)</f>
        <v>71062069</v>
      </c>
    </row>
    <row r="20" spans="1:27" ht="12.75">
      <c r="A20" s="138" t="s">
        <v>89</v>
      </c>
      <c r="B20" s="136"/>
      <c r="C20" s="155"/>
      <c r="D20" s="155"/>
      <c r="E20" s="156">
        <v>52956796</v>
      </c>
      <c r="F20" s="60">
        <v>52956796</v>
      </c>
      <c r="G20" s="60"/>
      <c r="H20" s="60">
        <v>1458578</v>
      </c>
      <c r="I20" s="60">
        <v>10139499</v>
      </c>
      <c r="J20" s="60">
        <v>11598077</v>
      </c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>
        <v>11598077</v>
      </c>
      <c r="X20" s="60"/>
      <c r="Y20" s="60">
        <v>11598077</v>
      </c>
      <c r="Z20" s="140">
        <v>0</v>
      </c>
      <c r="AA20" s="155">
        <v>52956796</v>
      </c>
    </row>
    <row r="21" spans="1:27" ht="12.7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>
        <v>0</v>
      </c>
      <c r="AA21" s="155"/>
    </row>
    <row r="22" spans="1:27" ht="12.7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>
        <v>0</v>
      </c>
      <c r="AA22" s="157"/>
    </row>
    <row r="23" spans="1:27" ht="12.75">
      <c r="A23" s="138" t="s">
        <v>92</v>
      </c>
      <c r="B23" s="136"/>
      <c r="C23" s="155"/>
      <c r="D23" s="155"/>
      <c r="E23" s="156">
        <v>18105273</v>
      </c>
      <c r="F23" s="60">
        <v>18105273</v>
      </c>
      <c r="G23" s="60"/>
      <c r="H23" s="60"/>
      <c r="I23" s="60">
        <v>2794313</v>
      </c>
      <c r="J23" s="60">
        <v>2794313</v>
      </c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>
        <v>2794313</v>
      </c>
      <c r="X23" s="60"/>
      <c r="Y23" s="60">
        <v>2794313</v>
      </c>
      <c r="Z23" s="140">
        <v>0</v>
      </c>
      <c r="AA23" s="155">
        <v>18105273</v>
      </c>
    </row>
    <row r="24" spans="1:27" ht="12.75">
      <c r="A24" s="135" t="s">
        <v>93</v>
      </c>
      <c r="B24" s="142" t="s">
        <v>94</v>
      </c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>
        <v>0</v>
      </c>
      <c r="AA24" s="153"/>
    </row>
    <row r="25" spans="1:27" ht="12.75">
      <c r="A25" s="143" t="s">
        <v>95</v>
      </c>
      <c r="B25" s="144" t="s">
        <v>96</v>
      </c>
      <c r="C25" s="168">
        <f aca="true" t="shared" si="4" ref="C25:Y25">+C5+C9+C15+C19+C24</f>
        <v>0</v>
      </c>
      <c r="D25" s="168">
        <f>+D5+D9+D15+D19+D24</f>
        <v>0</v>
      </c>
      <c r="E25" s="169">
        <f t="shared" si="4"/>
        <v>318283010</v>
      </c>
      <c r="F25" s="73">
        <f t="shared" si="4"/>
        <v>318283010</v>
      </c>
      <c r="G25" s="73">
        <f t="shared" si="4"/>
        <v>0</v>
      </c>
      <c r="H25" s="73">
        <f t="shared" si="4"/>
        <v>-74461</v>
      </c>
      <c r="I25" s="73">
        <f t="shared" si="4"/>
        <v>34674368</v>
      </c>
      <c r="J25" s="73">
        <f t="shared" si="4"/>
        <v>34599907</v>
      </c>
      <c r="K25" s="73">
        <f t="shared" si="4"/>
        <v>0</v>
      </c>
      <c r="L25" s="73">
        <f t="shared" si="4"/>
        <v>0</v>
      </c>
      <c r="M25" s="73">
        <f t="shared" si="4"/>
        <v>0</v>
      </c>
      <c r="N25" s="73">
        <f t="shared" si="4"/>
        <v>0</v>
      </c>
      <c r="O25" s="73">
        <f t="shared" si="4"/>
        <v>0</v>
      </c>
      <c r="P25" s="73">
        <f t="shared" si="4"/>
        <v>0</v>
      </c>
      <c r="Q25" s="73">
        <f t="shared" si="4"/>
        <v>0</v>
      </c>
      <c r="R25" s="73">
        <f t="shared" si="4"/>
        <v>0</v>
      </c>
      <c r="S25" s="73">
        <f t="shared" si="4"/>
        <v>0</v>
      </c>
      <c r="T25" s="73">
        <f t="shared" si="4"/>
        <v>0</v>
      </c>
      <c r="U25" s="73">
        <f t="shared" si="4"/>
        <v>0</v>
      </c>
      <c r="V25" s="73">
        <f t="shared" si="4"/>
        <v>0</v>
      </c>
      <c r="W25" s="73">
        <f t="shared" si="4"/>
        <v>34599907</v>
      </c>
      <c r="X25" s="73">
        <f t="shared" si="4"/>
        <v>0</v>
      </c>
      <c r="Y25" s="73">
        <f t="shared" si="4"/>
        <v>34599907</v>
      </c>
      <c r="Z25" s="170">
        <f>+IF(X25&lt;&gt;0,+(Y25/X25)*100,0)</f>
        <v>0</v>
      </c>
      <c r="AA25" s="168">
        <f>+AA5+AA9+AA15+AA19+AA24</f>
        <v>318283010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2.7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2.75">
      <c r="A28" s="135" t="s">
        <v>74</v>
      </c>
      <c r="B28" s="136"/>
      <c r="C28" s="153">
        <f aca="true" t="shared" si="5" ref="C28:Y28">SUM(C29:C31)</f>
        <v>0</v>
      </c>
      <c r="D28" s="153">
        <f>SUM(D29:D31)</f>
        <v>0</v>
      </c>
      <c r="E28" s="154">
        <f t="shared" si="5"/>
        <v>199250117</v>
      </c>
      <c r="F28" s="100">
        <f t="shared" si="5"/>
        <v>199250117</v>
      </c>
      <c r="G28" s="100">
        <f t="shared" si="5"/>
        <v>0</v>
      </c>
      <c r="H28" s="100">
        <f t="shared" si="5"/>
        <v>6576917</v>
      </c>
      <c r="I28" s="100">
        <f t="shared" si="5"/>
        <v>8354986</v>
      </c>
      <c r="J28" s="100">
        <f t="shared" si="5"/>
        <v>14931903</v>
      </c>
      <c r="K28" s="100">
        <f t="shared" si="5"/>
        <v>0</v>
      </c>
      <c r="L28" s="100">
        <f t="shared" si="5"/>
        <v>0</v>
      </c>
      <c r="M28" s="100">
        <f t="shared" si="5"/>
        <v>0</v>
      </c>
      <c r="N28" s="100">
        <f t="shared" si="5"/>
        <v>0</v>
      </c>
      <c r="O28" s="100">
        <f t="shared" si="5"/>
        <v>0</v>
      </c>
      <c r="P28" s="100">
        <f t="shared" si="5"/>
        <v>0</v>
      </c>
      <c r="Q28" s="100">
        <f t="shared" si="5"/>
        <v>0</v>
      </c>
      <c r="R28" s="100">
        <f t="shared" si="5"/>
        <v>0</v>
      </c>
      <c r="S28" s="100">
        <f t="shared" si="5"/>
        <v>0</v>
      </c>
      <c r="T28" s="100">
        <f t="shared" si="5"/>
        <v>0</v>
      </c>
      <c r="U28" s="100">
        <f t="shared" si="5"/>
        <v>0</v>
      </c>
      <c r="V28" s="100">
        <f t="shared" si="5"/>
        <v>0</v>
      </c>
      <c r="W28" s="100">
        <f t="shared" si="5"/>
        <v>14931903</v>
      </c>
      <c r="X28" s="100">
        <f t="shared" si="5"/>
        <v>0</v>
      </c>
      <c r="Y28" s="100">
        <f t="shared" si="5"/>
        <v>14931903</v>
      </c>
      <c r="Z28" s="137">
        <f>+IF(X28&lt;&gt;0,+(Y28/X28)*100,0)</f>
        <v>0</v>
      </c>
      <c r="AA28" s="153">
        <f>SUM(AA29:AA31)</f>
        <v>199250117</v>
      </c>
    </row>
    <row r="29" spans="1:27" ht="12.75">
      <c r="A29" s="138" t="s">
        <v>75</v>
      </c>
      <c r="B29" s="136"/>
      <c r="C29" s="155"/>
      <c r="D29" s="155"/>
      <c r="E29" s="156">
        <v>23710034</v>
      </c>
      <c r="F29" s="60">
        <v>23710034</v>
      </c>
      <c r="G29" s="60"/>
      <c r="H29" s="60">
        <v>1928940</v>
      </c>
      <c r="I29" s="60">
        <v>2013652</v>
      </c>
      <c r="J29" s="60">
        <v>3942592</v>
      </c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>
        <v>3942592</v>
      </c>
      <c r="X29" s="60"/>
      <c r="Y29" s="60">
        <v>3942592</v>
      </c>
      <c r="Z29" s="140">
        <v>0</v>
      </c>
      <c r="AA29" s="155">
        <v>23710034</v>
      </c>
    </row>
    <row r="30" spans="1:27" ht="12.75">
      <c r="A30" s="138" t="s">
        <v>76</v>
      </c>
      <c r="B30" s="136"/>
      <c r="C30" s="157"/>
      <c r="D30" s="157"/>
      <c r="E30" s="158">
        <v>106707513</v>
      </c>
      <c r="F30" s="159">
        <v>106707513</v>
      </c>
      <c r="G30" s="159"/>
      <c r="H30" s="159">
        <v>1714321</v>
      </c>
      <c r="I30" s="159">
        <v>2420482</v>
      </c>
      <c r="J30" s="159">
        <v>4134803</v>
      </c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>
        <v>4134803</v>
      </c>
      <c r="X30" s="159"/>
      <c r="Y30" s="159">
        <v>4134803</v>
      </c>
      <c r="Z30" s="141">
        <v>0</v>
      </c>
      <c r="AA30" s="157">
        <v>106707513</v>
      </c>
    </row>
    <row r="31" spans="1:27" ht="12.75">
      <c r="A31" s="138" t="s">
        <v>77</v>
      </c>
      <c r="B31" s="136"/>
      <c r="C31" s="155"/>
      <c r="D31" s="155"/>
      <c r="E31" s="156">
        <v>68832570</v>
      </c>
      <c r="F31" s="60">
        <v>68832570</v>
      </c>
      <c r="G31" s="60"/>
      <c r="H31" s="60">
        <v>2933656</v>
      </c>
      <c r="I31" s="60">
        <v>3920852</v>
      </c>
      <c r="J31" s="60">
        <v>6854508</v>
      </c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>
        <v>6854508</v>
      </c>
      <c r="X31" s="60"/>
      <c r="Y31" s="60">
        <v>6854508</v>
      </c>
      <c r="Z31" s="140">
        <v>0</v>
      </c>
      <c r="AA31" s="155">
        <v>68832570</v>
      </c>
    </row>
    <row r="32" spans="1:27" ht="12.75">
      <c r="A32" s="135" t="s">
        <v>78</v>
      </c>
      <c r="B32" s="136"/>
      <c r="C32" s="153">
        <f aca="true" t="shared" si="6" ref="C32:Y32">SUM(C33:C37)</f>
        <v>0</v>
      </c>
      <c r="D32" s="153">
        <f>SUM(D33:D37)</f>
        <v>0</v>
      </c>
      <c r="E32" s="154">
        <f t="shared" si="6"/>
        <v>19595693</v>
      </c>
      <c r="F32" s="100">
        <f t="shared" si="6"/>
        <v>19595693</v>
      </c>
      <c r="G32" s="100">
        <f t="shared" si="6"/>
        <v>0</v>
      </c>
      <c r="H32" s="100">
        <f t="shared" si="6"/>
        <v>1415384</v>
      </c>
      <c r="I32" s="100">
        <f t="shared" si="6"/>
        <v>1667241</v>
      </c>
      <c r="J32" s="100">
        <f t="shared" si="6"/>
        <v>3082625</v>
      </c>
      <c r="K32" s="100">
        <f t="shared" si="6"/>
        <v>0</v>
      </c>
      <c r="L32" s="100">
        <f t="shared" si="6"/>
        <v>0</v>
      </c>
      <c r="M32" s="100">
        <f t="shared" si="6"/>
        <v>0</v>
      </c>
      <c r="N32" s="100">
        <f t="shared" si="6"/>
        <v>0</v>
      </c>
      <c r="O32" s="100">
        <f t="shared" si="6"/>
        <v>0</v>
      </c>
      <c r="P32" s="100">
        <f t="shared" si="6"/>
        <v>0</v>
      </c>
      <c r="Q32" s="100">
        <f t="shared" si="6"/>
        <v>0</v>
      </c>
      <c r="R32" s="100">
        <f t="shared" si="6"/>
        <v>0</v>
      </c>
      <c r="S32" s="100">
        <f t="shared" si="6"/>
        <v>0</v>
      </c>
      <c r="T32" s="100">
        <f t="shared" si="6"/>
        <v>0</v>
      </c>
      <c r="U32" s="100">
        <f t="shared" si="6"/>
        <v>0</v>
      </c>
      <c r="V32" s="100">
        <f t="shared" si="6"/>
        <v>0</v>
      </c>
      <c r="W32" s="100">
        <f t="shared" si="6"/>
        <v>3082625</v>
      </c>
      <c r="X32" s="100">
        <f t="shared" si="6"/>
        <v>0</v>
      </c>
      <c r="Y32" s="100">
        <f t="shared" si="6"/>
        <v>3082625</v>
      </c>
      <c r="Z32" s="137">
        <f>+IF(X32&lt;&gt;0,+(Y32/X32)*100,0)</f>
        <v>0</v>
      </c>
      <c r="AA32" s="153">
        <f>SUM(AA33:AA37)</f>
        <v>19595693</v>
      </c>
    </row>
    <row r="33" spans="1:27" ht="12.75">
      <c r="A33" s="138" t="s">
        <v>79</v>
      </c>
      <c r="B33" s="136"/>
      <c r="C33" s="155"/>
      <c r="D33" s="155"/>
      <c r="E33" s="156">
        <v>8142276</v>
      </c>
      <c r="F33" s="60">
        <v>8142276</v>
      </c>
      <c r="G33" s="60"/>
      <c r="H33" s="60">
        <v>267259</v>
      </c>
      <c r="I33" s="60">
        <v>496542</v>
      </c>
      <c r="J33" s="60">
        <v>763801</v>
      </c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>
        <v>763801</v>
      </c>
      <c r="X33" s="60"/>
      <c r="Y33" s="60">
        <v>763801</v>
      </c>
      <c r="Z33" s="140">
        <v>0</v>
      </c>
      <c r="AA33" s="155">
        <v>8142276</v>
      </c>
    </row>
    <row r="34" spans="1:27" ht="12.75">
      <c r="A34" s="138" t="s">
        <v>80</v>
      </c>
      <c r="B34" s="136"/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>
        <v>0</v>
      </c>
      <c r="AA34" s="155"/>
    </row>
    <row r="35" spans="1:27" ht="12.75">
      <c r="A35" s="138" t="s">
        <v>81</v>
      </c>
      <c r="B35" s="136"/>
      <c r="C35" s="155"/>
      <c r="D35" s="155"/>
      <c r="E35" s="156">
        <v>11453417</v>
      </c>
      <c r="F35" s="60">
        <v>11453417</v>
      </c>
      <c r="G35" s="60"/>
      <c r="H35" s="60">
        <v>1148125</v>
      </c>
      <c r="I35" s="60">
        <v>1170699</v>
      </c>
      <c r="J35" s="60">
        <v>2318824</v>
      </c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>
        <v>2318824</v>
      </c>
      <c r="X35" s="60"/>
      <c r="Y35" s="60">
        <v>2318824</v>
      </c>
      <c r="Z35" s="140">
        <v>0</v>
      </c>
      <c r="AA35" s="155">
        <v>11453417</v>
      </c>
    </row>
    <row r="36" spans="1:27" ht="12.75">
      <c r="A36" s="138" t="s">
        <v>82</v>
      </c>
      <c r="B36" s="136"/>
      <c r="C36" s="155"/>
      <c r="D36" s="155"/>
      <c r="E36" s="156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>
        <v>0</v>
      </c>
      <c r="AA36" s="155"/>
    </row>
    <row r="37" spans="1:27" ht="12.75">
      <c r="A37" s="138" t="s">
        <v>83</v>
      </c>
      <c r="B37" s="136"/>
      <c r="C37" s="157"/>
      <c r="D37" s="157"/>
      <c r="E37" s="158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41">
        <v>0</v>
      </c>
      <c r="AA37" s="157"/>
    </row>
    <row r="38" spans="1:27" ht="12.75">
      <c r="A38" s="135" t="s">
        <v>84</v>
      </c>
      <c r="B38" s="142"/>
      <c r="C38" s="153">
        <f aca="true" t="shared" si="7" ref="C38:Y38">SUM(C39:C41)</f>
        <v>0</v>
      </c>
      <c r="D38" s="153">
        <f>SUM(D39:D41)</f>
        <v>0</v>
      </c>
      <c r="E38" s="154">
        <f t="shared" si="7"/>
        <v>40308932</v>
      </c>
      <c r="F38" s="100">
        <f t="shared" si="7"/>
        <v>40308932</v>
      </c>
      <c r="G38" s="100">
        <f t="shared" si="7"/>
        <v>0</v>
      </c>
      <c r="H38" s="100">
        <f t="shared" si="7"/>
        <v>2718324</v>
      </c>
      <c r="I38" s="100">
        <f t="shared" si="7"/>
        <v>3363979</v>
      </c>
      <c r="J38" s="100">
        <f t="shared" si="7"/>
        <v>6082303</v>
      </c>
      <c r="K38" s="100">
        <f t="shared" si="7"/>
        <v>0</v>
      </c>
      <c r="L38" s="100">
        <f t="shared" si="7"/>
        <v>0</v>
      </c>
      <c r="M38" s="100">
        <f t="shared" si="7"/>
        <v>0</v>
      </c>
      <c r="N38" s="100">
        <f t="shared" si="7"/>
        <v>0</v>
      </c>
      <c r="O38" s="100">
        <f t="shared" si="7"/>
        <v>0</v>
      </c>
      <c r="P38" s="100">
        <f t="shared" si="7"/>
        <v>0</v>
      </c>
      <c r="Q38" s="100">
        <f t="shared" si="7"/>
        <v>0</v>
      </c>
      <c r="R38" s="100">
        <f t="shared" si="7"/>
        <v>0</v>
      </c>
      <c r="S38" s="100">
        <f t="shared" si="7"/>
        <v>0</v>
      </c>
      <c r="T38" s="100">
        <f t="shared" si="7"/>
        <v>0</v>
      </c>
      <c r="U38" s="100">
        <f t="shared" si="7"/>
        <v>0</v>
      </c>
      <c r="V38" s="100">
        <f t="shared" si="7"/>
        <v>0</v>
      </c>
      <c r="W38" s="100">
        <f t="shared" si="7"/>
        <v>6082303</v>
      </c>
      <c r="X38" s="100">
        <f t="shared" si="7"/>
        <v>0</v>
      </c>
      <c r="Y38" s="100">
        <f t="shared" si="7"/>
        <v>6082303</v>
      </c>
      <c r="Z38" s="137">
        <f>+IF(X38&lt;&gt;0,+(Y38/X38)*100,0)</f>
        <v>0</v>
      </c>
      <c r="AA38" s="153">
        <f>SUM(AA39:AA41)</f>
        <v>40308932</v>
      </c>
    </row>
    <row r="39" spans="1:27" ht="12.75">
      <c r="A39" s="138" t="s">
        <v>85</v>
      </c>
      <c r="B39" s="136"/>
      <c r="C39" s="155"/>
      <c r="D39" s="155"/>
      <c r="E39" s="156">
        <v>13766704</v>
      </c>
      <c r="F39" s="60">
        <v>13766704</v>
      </c>
      <c r="G39" s="60"/>
      <c r="H39" s="60">
        <v>1018461</v>
      </c>
      <c r="I39" s="60">
        <v>1362205</v>
      </c>
      <c r="J39" s="60">
        <v>2380666</v>
      </c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>
        <v>2380666</v>
      </c>
      <c r="X39" s="60"/>
      <c r="Y39" s="60">
        <v>2380666</v>
      </c>
      <c r="Z39" s="140">
        <v>0</v>
      </c>
      <c r="AA39" s="155">
        <v>13766704</v>
      </c>
    </row>
    <row r="40" spans="1:27" ht="12.75">
      <c r="A40" s="138" t="s">
        <v>86</v>
      </c>
      <c r="B40" s="136"/>
      <c r="C40" s="155"/>
      <c r="D40" s="155"/>
      <c r="E40" s="156">
        <v>26542228</v>
      </c>
      <c r="F40" s="60">
        <v>26542228</v>
      </c>
      <c r="G40" s="60"/>
      <c r="H40" s="60">
        <v>1699863</v>
      </c>
      <c r="I40" s="60">
        <v>2001774</v>
      </c>
      <c r="J40" s="60">
        <v>3701637</v>
      </c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>
        <v>3701637</v>
      </c>
      <c r="X40" s="60"/>
      <c r="Y40" s="60">
        <v>3701637</v>
      </c>
      <c r="Z40" s="140">
        <v>0</v>
      </c>
      <c r="AA40" s="155">
        <v>26542228</v>
      </c>
    </row>
    <row r="41" spans="1:27" ht="12.75">
      <c r="A41" s="138" t="s">
        <v>87</v>
      </c>
      <c r="B41" s="136"/>
      <c r="C41" s="155"/>
      <c r="D41" s="155"/>
      <c r="E41" s="156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>
        <v>0</v>
      </c>
      <c r="AA41" s="155"/>
    </row>
    <row r="42" spans="1:27" ht="12.75">
      <c r="A42" s="135" t="s">
        <v>88</v>
      </c>
      <c r="B42" s="142"/>
      <c r="C42" s="153">
        <f aca="true" t="shared" si="8" ref="C42:Y42">SUM(C43:C46)</f>
        <v>0</v>
      </c>
      <c r="D42" s="153">
        <f>SUM(D43:D46)</f>
        <v>0</v>
      </c>
      <c r="E42" s="154">
        <f t="shared" si="8"/>
        <v>178406386</v>
      </c>
      <c r="F42" s="100">
        <f t="shared" si="8"/>
        <v>178406386</v>
      </c>
      <c r="G42" s="100">
        <f t="shared" si="8"/>
        <v>0</v>
      </c>
      <c r="H42" s="100">
        <f t="shared" si="8"/>
        <v>975348</v>
      </c>
      <c r="I42" s="100">
        <f t="shared" si="8"/>
        <v>3432787</v>
      </c>
      <c r="J42" s="100">
        <f t="shared" si="8"/>
        <v>4408135</v>
      </c>
      <c r="K42" s="100">
        <f t="shared" si="8"/>
        <v>0</v>
      </c>
      <c r="L42" s="100">
        <f t="shared" si="8"/>
        <v>0</v>
      </c>
      <c r="M42" s="100">
        <f t="shared" si="8"/>
        <v>0</v>
      </c>
      <c r="N42" s="100">
        <f t="shared" si="8"/>
        <v>0</v>
      </c>
      <c r="O42" s="100">
        <f t="shared" si="8"/>
        <v>0</v>
      </c>
      <c r="P42" s="100">
        <f t="shared" si="8"/>
        <v>0</v>
      </c>
      <c r="Q42" s="100">
        <f t="shared" si="8"/>
        <v>0</v>
      </c>
      <c r="R42" s="100">
        <f t="shared" si="8"/>
        <v>0</v>
      </c>
      <c r="S42" s="100">
        <f t="shared" si="8"/>
        <v>0</v>
      </c>
      <c r="T42" s="100">
        <f t="shared" si="8"/>
        <v>0</v>
      </c>
      <c r="U42" s="100">
        <f t="shared" si="8"/>
        <v>0</v>
      </c>
      <c r="V42" s="100">
        <f t="shared" si="8"/>
        <v>0</v>
      </c>
      <c r="W42" s="100">
        <f t="shared" si="8"/>
        <v>4408135</v>
      </c>
      <c r="X42" s="100">
        <f t="shared" si="8"/>
        <v>0</v>
      </c>
      <c r="Y42" s="100">
        <f t="shared" si="8"/>
        <v>4408135</v>
      </c>
      <c r="Z42" s="137">
        <f>+IF(X42&lt;&gt;0,+(Y42/X42)*100,0)</f>
        <v>0</v>
      </c>
      <c r="AA42" s="153">
        <f>SUM(AA43:AA46)</f>
        <v>178406386</v>
      </c>
    </row>
    <row r="43" spans="1:27" ht="12.75">
      <c r="A43" s="138" t="s">
        <v>89</v>
      </c>
      <c r="B43" s="136"/>
      <c r="C43" s="155"/>
      <c r="D43" s="155"/>
      <c r="E43" s="156">
        <v>160301113</v>
      </c>
      <c r="F43" s="60">
        <v>160301113</v>
      </c>
      <c r="G43" s="60"/>
      <c r="H43" s="60">
        <v>438558</v>
      </c>
      <c r="I43" s="60">
        <v>2622691</v>
      </c>
      <c r="J43" s="60">
        <v>3061249</v>
      </c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>
        <v>3061249</v>
      </c>
      <c r="X43" s="60"/>
      <c r="Y43" s="60">
        <v>3061249</v>
      </c>
      <c r="Z43" s="140">
        <v>0</v>
      </c>
      <c r="AA43" s="155">
        <v>160301113</v>
      </c>
    </row>
    <row r="44" spans="1:27" ht="12.75">
      <c r="A44" s="138" t="s">
        <v>90</v>
      </c>
      <c r="B44" s="136"/>
      <c r="C44" s="155"/>
      <c r="D44" s="155"/>
      <c r="E44" s="156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40">
        <v>0</v>
      </c>
      <c r="AA44" s="155"/>
    </row>
    <row r="45" spans="1:27" ht="12.75">
      <c r="A45" s="138" t="s">
        <v>91</v>
      </c>
      <c r="B45" s="136"/>
      <c r="C45" s="157"/>
      <c r="D45" s="157"/>
      <c r="E45" s="158"/>
      <c r="F45" s="159"/>
      <c r="G45" s="159"/>
      <c r="H45" s="159"/>
      <c r="I45" s="159"/>
      <c r="J45" s="159"/>
      <c r="K45" s="159"/>
      <c r="L45" s="159"/>
      <c r="M45" s="159"/>
      <c r="N45" s="159"/>
      <c r="O45" s="159"/>
      <c r="P45" s="159"/>
      <c r="Q45" s="159"/>
      <c r="R45" s="159"/>
      <c r="S45" s="159"/>
      <c r="T45" s="159"/>
      <c r="U45" s="159"/>
      <c r="V45" s="159"/>
      <c r="W45" s="159"/>
      <c r="X45" s="159"/>
      <c r="Y45" s="159"/>
      <c r="Z45" s="141">
        <v>0</v>
      </c>
      <c r="AA45" s="157"/>
    </row>
    <row r="46" spans="1:27" ht="12.75">
      <c r="A46" s="138" t="s">
        <v>92</v>
      </c>
      <c r="B46" s="136"/>
      <c r="C46" s="155"/>
      <c r="D46" s="155"/>
      <c r="E46" s="156">
        <v>18105273</v>
      </c>
      <c r="F46" s="60">
        <v>18105273</v>
      </c>
      <c r="G46" s="60"/>
      <c r="H46" s="60">
        <v>536790</v>
      </c>
      <c r="I46" s="60">
        <v>810096</v>
      </c>
      <c r="J46" s="60">
        <v>1346886</v>
      </c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>
        <v>1346886</v>
      </c>
      <c r="X46" s="60"/>
      <c r="Y46" s="60">
        <v>1346886</v>
      </c>
      <c r="Z46" s="140">
        <v>0</v>
      </c>
      <c r="AA46" s="155">
        <v>18105273</v>
      </c>
    </row>
    <row r="47" spans="1:27" ht="12.75">
      <c r="A47" s="135" t="s">
        <v>93</v>
      </c>
      <c r="B47" s="142" t="s">
        <v>94</v>
      </c>
      <c r="C47" s="153"/>
      <c r="D47" s="153"/>
      <c r="E47" s="154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37">
        <v>0</v>
      </c>
      <c r="AA47" s="153"/>
    </row>
    <row r="48" spans="1:27" ht="12.75">
      <c r="A48" s="143" t="s">
        <v>98</v>
      </c>
      <c r="B48" s="144" t="s">
        <v>99</v>
      </c>
      <c r="C48" s="168">
        <f aca="true" t="shared" si="9" ref="C48:Y48">+C28+C32+C38+C42+C47</f>
        <v>0</v>
      </c>
      <c r="D48" s="168">
        <f>+D28+D32+D38+D42+D47</f>
        <v>0</v>
      </c>
      <c r="E48" s="169">
        <f t="shared" si="9"/>
        <v>437561128</v>
      </c>
      <c r="F48" s="73">
        <f t="shared" si="9"/>
        <v>437561128</v>
      </c>
      <c r="G48" s="73">
        <f t="shared" si="9"/>
        <v>0</v>
      </c>
      <c r="H48" s="73">
        <f t="shared" si="9"/>
        <v>11685973</v>
      </c>
      <c r="I48" s="73">
        <f t="shared" si="9"/>
        <v>16818993</v>
      </c>
      <c r="J48" s="73">
        <f t="shared" si="9"/>
        <v>28504966</v>
      </c>
      <c r="K48" s="73">
        <f t="shared" si="9"/>
        <v>0</v>
      </c>
      <c r="L48" s="73">
        <f t="shared" si="9"/>
        <v>0</v>
      </c>
      <c r="M48" s="73">
        <f t="shared" si="9"/>
        <v>0</v>
      </c>
      <c r="N48" s="73">
        <f t="shared" si="9"/>
        <v>0</v>
      </c>
      <c r="O48" s="73">
        <f t="shared" si="9"/>
        <v>0</v>
      </c>
      <c r="P48" s="73">
        <f t="shared" si="9"/>
        <v>0</v>
      </c>
      <c r="Q48" s="73">
        <f t="shared" si="9"/>
        <v>0</v>
      </c>
      <c r="R48" s="73">
        <f t="shared" si="9"/>
        <v>0</v>
      </c>
      <c r="S48" s="73">
        <f t="shared" si="9"/>
        <v>0</v>
      </c>
      <c r="T48" s="73">
        <f t="shared" si="9"/>
        <v>0</v>
      </c>
      <c r="U48" s="73">
        <f t="shared" si="9"/>
        <v>0</v>
      </c>
      <c r="V48" s="73">
        <f t="shared" si="9"/>
        <v>0</v>
      </c>
      <c r="W48" s="73">
        <f t="shared" si="9"/>
        <v>28504966</v>
      </c>
      <c r="X48" s="73">
        <f t="shared" si="9"/>
        <v>0</v>
      </c>
      <c r="Y48" s="73">
        <f t="shared" si="9"/>
        <v>28504966</v>
      </c>
      <c r="Z48" s="170">
        <f>+IF(X48&lt;&gt;0,+(Y48/X48)*100,0)</f>
        <v>0</v>
      </c>
      <c r="AA48" s="168">
        <f>+AA28+AA32+AA38+AA42+AA47</f>
        <v>437561128</v>
      </c>
    </row>
    <row r="49" spans="1:27" ht="12.75">
      <c r="A49" s="148" t="s">
        <v>49</v>
      </c>
      <c r="B49" s="149"/>
      <c r="C49" s="171">
        <f aca="true" t="shared" si="10" ref="C49:Y49">+C25-C48</f>
        <v>0</v>
      </c>
      <c r="D49" s="171">
        <f>+D25-D48</f>
        <v>0</v>
      </c>
      <c r="E49" s="172">
        <f t="shared" si="10"/>
        <v>-119278118</v>
      </c>
      <c r="F49" s="173">
        <f t="shared" si="10"/>
        <v>-119278118</v>
      </c>
      <c r="G49" s="173">
        <f t="shared" si="10"/>
        <v>0</v>
      </c>
      <c r="H49" s="173">
        <f t="shared" si="10"/>
        <v>-11760434</v>
      </c>
      <c r="I49" s="173">
        <f t="shared" si="10"/>
        <v>17855375</v>
      </c>
      <c r="J49" s="173">
        <f t="shared" si="10"/>
        <v>6094941</v>
      </c>
      <c r="K49" s="173">
        <f t="shared" si="10"/>
        <v>0</v>
      </c>
      <c r="L49" s="173">
        <f t="shared" si="10"/>
        <v>0</v>
      </c>
      <c r="M49" s="173">
        <f t="shared" si="10"/>
        <v>0</v>
      </c>
      <c r="N49" s="173">
        <f t="shared" si="10"/>
        <v>0</v>
      </c>
      <c r="O49" s="173">
        <f t="shared" si="10"/>
        <v>0</v>
      </c>
      <c r="P49" s="173">
        <f t="shared" si="10"/>
        <v>0</v>
      </c>
      <c r="Q49" s="173">
        <f t="shared" si="10"/>
        <v>0</v>
      </c>
      <c r="R49" s="173">
        <f t="shared" si="10"/>
        <v>0</v>
      </c>
      <c r="S49" s="173">
        <f t="shared" si="10"/>
        <v>0</v>
      </c>
      <c r="T49" s="173">
        <f t="shared" si="10"/>
        <v>0</v>
      </c>
      <c r="U49" s="173">
        <f t="shared" si="10"/>
        <v>0</v>
      </c>
      <c r="V49" s="173">
        <f t="shared" si="10"/>
        <v>0</v>
      </c>
      <c r="W49" s="173">
        <f t="shared" si="10"/>
        <v>6094941</v>
      </c>
      <c r="X49" s="173">
        <f>IF(F25=F48,0,X25-X48)</f>
        <v>0</v>
      </c>
      <c r="Y49" s="173">
        <f t="shared" si="10"/>
        <v>6094941</v>
      </c>
      <c r="Z49" s="174">
        <f>+IF(X49&lt;&gt;0,+(Y49/X49)*100,0)</f>
        <v>0</v>
      </c>
      <c r="AA49" s="171">
        <f>+AA25-AA48</f>
        <v>-119278118</v>
      </c>
    </row>
    <row r="50" spans="1:27" ht="12.75">
      <c r="A50" s="150" t="s">
        <v>288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151" t="s">
        <v>289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152" t="s">
        <v>290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151" t="s">
        <v>291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292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2.7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2.7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2.7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2.7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2.7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2.7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2.75">
      <c r="A5" s="181" t="s">
        <v>31</v>
      </c>
      <c r="B5" s="182"/>
      <c r="C5" s="155">
        <v>0</v>
      </c>
      <c r="D5" s="155">
        <v>0</v>
      </c>
      <c r="E5" s="156">
        <v>52755174</v>
      </c>
      <c r="F5" s="60">
        <v>52755174</v>
      </c>
      <c r="G5" s="60">
        <v>0</v>
      </c>
      <c r="H5" s="60">
        <v>-1913206</v>
      </c>
      <c r="I5" s="60">
        <v>12618845</v>
      </c>
      <c r="J5" s="60">
        <v>10705639</v>
      </c>
      <c r="K5" s="60">
        <v>0</v>
      </c>
      <c r="L5" s="60">
        <v>0</v>
      </c>
      <c r="M5" s="60">
        <v>0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0</v>
      </c>
      <c r="W5" s="60">
        <v>10705639</v>
      </c>
      <c r="X5" s="60">
        <v>9591850</v>
      </c>
      <c r="Y5" s="60">
        <v>1113789</v>
      </c>
      <c r="Z5" s="140">
        <v>11.61</v>
      </c>
      <c r="AA5" s="155">
        <v>52755174</v>
      </c>
    </row>
    <row r="6" spans="1:27" ht="12.75">
      <c r="A6" s="181" t="s">
        <v>102</v>
      </c>
      <c r="B6" s="182"/>
      <c r="C6" s="155">
        <v>0</v>
      </c>
      <c r="D6" s="155">
        <v>0</v>
      </c>
      <c r="E6" s="156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/>
      <c r="Y6" s="60">
        <v>0</v>
      </c>
      <c r="Z6" s="140">
        <v>0</v>
      </c>
      <c r="AA6" s="155">
        <v>0</v>
      </c>
    </row>
    <row r="7" spans="1:27" ht="12.75">
      <c r="A7" s="183" t="s">
        <v>103</v>
      </c>
      <c r="B7" s="182"/>
      <c r="C7" s="155">
        <v>0</v>
      </c>
      <c r="D7" s="155">
        <v>0</v>
      </c>
      <c r="E7" s="156">
        <v>47956796</v>
      </c>
      <c r="F7" s="60">
        <v>47956796</v>
      </c>
      <c r="G7" s="60">
        <v>0</v>
      </c>
      <c r="H7" s="60">
        <v>1458578</v>
      </c>
      <c r="I7" s="60">
        <v>8139499</v>
      </c>
      <c r="J7" s="60">
        <v>9598077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0</v>
      </c>
      <c r="W7" s="60">
        <v>9598077</v>
      </c>
      <c r="X7" s="60">
        <v>8719418</v>
      </c>
      <c r="Y7" s="60">
        <v>878659</v>
      </c>
      <c r="Z7" s="140">
        <v>10.08</v>
      </c>
      <c r="AA7" s="155">
        <v>47956796</v>
      </c>
    </row>
    <row r="8" spans="1:27" ht="12.75">
      <c r="A8" s="183" t="s">
        <v>104</v>
      </c>
      <c r="B8" s="182"/>
      <c r="C8" s="155">
        <v>0</v>
      </c>
      <c r="D8" s="155">
        <v>0</v>
      </c>
      <c r="E8" s="156">
        <v>0</v>
      </c>
      <c r="F8" s="60">
        <v>0</v>
      </c>
      <c r="G8" s="60">
        <v>0</v>
      </c>
      <c r="H8" s="60">
        <v>0</v>
      </c>
      <c r="I8" s="60">
        <v>0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0</v>
      </c>
      <c r="W8" s="60">
        <v>0</v>
      </c>
      <c r="X8" s="60"/>
      <c r="Y8" s="60">
        <v>0</v>
      </c>
      <c r="Z8" s="140">
        <v>0</v>
      </c>
      <c r="AA8" s="155">
        <v>0</v>
      </c>
    </row>
    <row r="9" spans="1:27" ht="12.75">
      <c r="A9" s="183" t="s">
        <v>105</v>
      </c>
      <c r="B9" s="182"/>
      <c r="C9" s="155">
        <v>0</v>
      </c>
      <c r="D9" s="155">
        <v>0</v>
      </c>
      <c r="E9" s="156">
        <v>0</v>
      </c>
      <c r="F9" s="60">
        <v>0</v>
      </c>
      <c r="G9" s="60">
        <v>0</v>
      </c>
      <c r="H9" s="60">
        <v>0</v>
      </c>
      <c r="I9" s="60">
        <v>0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0</v>
      </c>
      <c r="W9" s="60">
        <v>0</v>
      </c>
      <c r="X9" s="60"/>
      <c r="Y9" s="60">
        <v>0</v>
      </c>
      <c r="Z9" s="140">
        <v>0</v>
      </c>
      <c r="AA9" s="155">
        <v>0</v>
      </c>
    </row>
    <row r="10" spans="1:27" ht="12.75">
      <c r="A10" s="183" t="s">
        <v>106</v>
      </c>
      <c r="B10" s="182"/>
      <c r="C10" s="155">
        <v>0</v>
      </c>
      <c r="D10" s="155">
        <v>0</v>
      </c>
      <c r="E10" s="156">
        <v>17926502</v>
      </c>
      <c r="F10" s="54">
        <v>17926502</v>
      </c>
      <c r="G10" s="54">
        <v>0</v>
      </c>
      <c r="H10" s="54">
        <v>0</v>
      </c>
      <c r="I10" s="54">
        <v>2794313</v>
      </c>
      <c r="J10" s="54">
        <v>2794313</v>
      </c>
      <c r="K10" s="54">
        <v>0</v>
      </c>
      <c r="L10" s="54">
        <v>0</v>
      </c>
      <c r="M10" s="54">
        <v>0</v>
      </c>
      <c r="N10" s="54">
        <v>0</v>
      </c>
      <c r="O10" s="54">
        <v>0</v>
      </c>
      <c r="P10" s="54">
        <v>0</v>
      </c>
      <c r="Q10" s="54">
        <v>0</v>
      </c>
      <c r="R10" s="54">
        <v>0</v>
      </c>
      <c r="S10" s="54">
        <v>0</v>
      </c>
      <c r="T10" s="54">
        <v>0</v>
      </c>
      <c r="U10" s="54">
        <v>0</v>
      </c>
      <c r="V10" s="54">
        <v>0</v>
      </c>
      <c r="W10" s="54">
        <v>2794313</v>
      </c>
      <c r="X10" s="54">
        <v>3259364</v>
      </c>
      <c r="Y10" s="54">
        <v>-465051</v>
      </c>
      <c r="Z10" s="184">
        <v>-14.27</v>
      </c>
      <c r="AA10" s="130">
        <v>17926502</v>
      </c>
    </row>
    <row r="11" spans="1:27" ht="12.75">
      <c r="A11" s="183" t="s">
        <v>107</v>
      </c>
      <c r="B11" s="185"/>
      <c r="C11" s="155">
        <v>0</v>
      </c>
      <c r="D11" s="155">
        <v>0</v>
      </c>
      <c r="E11" s="156">
        <v>0</v>
      </c>
      <c r="F11" s="60">
        <v>0</v>
      </c>
      <c r="G11" s="60">
        <v>0</v>
      </c>
      <c r="H11" s="60">
        <v>0</v>
      </c>
      <c r="I11" s="60">
        <v>0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0</v>
      </c>
      <c r="X11" s="60"/>
      <c r="Y11" s="60">
        <v>0</v>
      </c>
      <c r="Z11" s="140">
        <v>0</v>
      </c>
      <c r="AA11" s="155">
        <v>0</v>
      </c>
    </row>
    <row r="12" spans="1:27" ht="12.75">
      <c r="A12" s="183" t="s">
        <v>108</v>
      </c>
      <c r="B12" s="185"/>
      <c r="C12" s="155">
        <v>0</v>
      </c>
      <c r="D12" s="155">
        <v>0</v>
      </c>
      <c r="E12" s="156">
        <v>450000</v>
      </c>
      <c r="F12" s="60">
        <v>450000</v>
      </c>
      <c r="G12" s="60">
        <v>0</v>
      </c>
      <c r="H12" s="60">
        <v>20166</v>
      </c>
      <c r="I12" s="60">
        <v>48939</v>
      </c>
      <c r="J12" s="60">
        <v>69105</v>
      </c>
      <c r="K12" s="60">
        <v>0</v>
      </c>
      <c r="L12" s="60">
        <v>0</v>
      </c>
      <c r="M12" s="60">
        <v>0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0</v>
      </c>
      <c r="W12" s="60">
        <v>69105</v>
      </c>
      <c r="X12" s="60">
        <v>81818</v>
      </c>
      <c r="Y12" s="60">
        <v>-12713</v>
      </c>
      <c r="Z12" s="140">
        <v>-15.54</v>
      </c>
      <c r="AA12" s="155">
        <v>450000</v>
      </c>
    </row>
    <row r="13" spans="1:27" ht="12.75">
      <c r="A13" s="181" t="s">
        <v>109</v>
      </c>
      <c r="B13" s="185"/>
      <c r="C13" s="155">
        <v>0</v>
      </c>
      <c r="D13" s="155">
        <v>0</v>
      </c>
      <c r="E13" s="156">
        <v>1050000</v>
      </c>
      <c r="F13" s="60">
        <v>1050000</v>
      </c>
      <c r="G13" s="60">
        <v>0</v>
      </c>
      <c r="H13" s="60">
        <v>0</v>
      </c>
      <c r="I13" s="60">
        <v>23975</v>
      </c>
      <c r="J13" s="60">
        <v>23975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23975</v>
      </c>
      <c r="X13" s="60">
        <v>190910</v>
      </c>
      <c r="Y13" s="60">
        <v>-166935</v>
      </c>
      <c r="Z13" s="140">
        <v>-87.44</v>
      </c>
      <c r="AA13" s="155">
        <v>1050000</v>
      </c>
    </row>
    <row r="14" spans="1:27" ht="12.75">
      <c r="A14" s="181" t="s">
        <v>110</v>
      </c>
      <c r="B14" s="185"/>
      <c r="C14" s="155">
        <v>0</v>
      </c>
      <c r="D14" s="155">
        <v>0</v>
      </c>
      <c r="E14" s="156">
        <v>5600000</v>
      </c>
      <c r="F14" s="60">
        <v>5600000</v>
      </c>
      <c r="G14" s="60">
        <v>0</v>
      </c>
      <c r="H14" s="60">
        <v>0</v>
      </c>
      <c r="I14" s="60">
        <v>3621538</v>
      </c>
      <c r="J14" s="60">
        <v>3621538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3621538</v>
      </c>
      <c r="X14" s="60">
        <v>1018182</v>
      </c>
      <c r="Y14" s="60">
        <v>2603356</v>
      </c>
      <c r="Z14" s="140">
        <v>255.69</v>
      </c>
      <c r="AA14" s="155">
        <v>5600000</v>
      </c>
    </row>
    <row r="15" spans="1:27" ht="12.7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/>
      <c r="Y15" s="60">
        <v>0</v>
      </c>
      <c r="Z15" s="140">
        <v>0</v>
      </c>
      <c r="AA15" s="155">
        <v>0</v>
      </c>
    </row>
    <row r="16" spans="1:27" ht="12.75">
      <c r="A16" s="181" t="s">
        <v>112</v>
      </c>
      <c r="B16" s="185"/>
      <c r="C16" s="155">
        <v>0</v>
      </c>
      <c r="D16" s="155">
        <v>0</v>
      </c>
      <c r="E16" s="156">
        <v>270000</v>
      </c>
      <c r="F16" s="60">
        <v>270000</v>
      </c>
      <c r="G16" s="60">
        <v>0</v>
      </c>
      <c r="H16" s="60">
        <v>17200</v>
      </c>
      <c r="I16" s="60">
        <v>14150</v>
      </c>
      <c r="J16" s="60">
        <v>31350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31350</v>
      </c>
      <c r="X16" s="60">
        <v>49090</v>
      </c>
      <c r="Y16" s="60">
        <v>-17740</v>
      </c>
      <c r="Z16" s="140">
        <v>-36.14</v>
      </c>
      <c r="AA16" s="155">
        <v>270000</v>
      </c>
    </row>
    <row r="17" spans="1:27" ht="12.75">
      <c r="A17" s="181" t="s">
        <v>113</v>
      </c>
      <c r="B17" s="185"/>
      <c r="C17" s="155">
        <v>0</v>
      </c>
      <c r="D17" s="155">
        <v>0</v>
      </c>
      <c r="E17" s="156">
        <v>3490538</v>
      </c>
      <c r="F17" s="60">
        <v>3490538</v>
      </c>
      <c r="G17" s="60">
        <v>0</v>
      </c>
      <c r="H17" s="60">
        <v>0</v>
      </c>
      <c r="I17" s="60">
        <v>0</v>
      </c>
      <c r="J17" s="60">
        <v>0</v>
      </c>
      <c r="K17" s="60">
        <v>0</v>
      </c>
      <c r="L17" s="60">
        <v>0</v>
      </c>
      <c r="M17" s="60">
        <v>0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0</v>
      </c>
      <c r="W17" s="60">
        <v>0</v>
      </c>
      <c r="X17" s="60">
        <v>634644</v>
      </c>
      <c r="Y17" s="60">
        <v>-634644</v>
      </c>
      <c r="Z17" s="140">
        <v>-100</v>
      </c>
      <c r="AA17" s="155">
        <v>3490538</v>
      </c>
    </row>
    <row r="18" spans="1:27" ht="12.75">
      <c r="A18" s="183" t="s">
        <v>114</v>
      </c>
      <c r="B18" s="182"/>
      <c r="C18" s="155">
        <v>0</v>
      </c>
      <c r="D18" s="155">
        <v>0</v>
      </c>
      <c r="E18" s="156">
        <v>0</v>
      </c>
      <c r="F18" s="60">
        <v>0</v>
      </c>
      <c r="G18" s="60">
        <v>0</v>
      </c>
      <c r="H18" s="60">
        <v>277059</v>
      </c>
      <c r="I18" s="60">
        <v>239492</v>
      </c>
      <c r="J18" s="60">
        <v>516551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516551</v>
      </c>
      <c r="X18" s="60"/>
      <c r="Y18" s="60">
        <v>516551</v>
      </c>
      <c r="Z18" s="140">
        <v>0</v>
      </c>
      <c r="AA18" s="155">
        <v>0</v>
      </c>
    </row>
    <row r="19" spans="1:27" ht="12.75">
      <c r="A19" s="181" t="s">
        <v>34</v>
      </c>
      <c r="B19" s="185"/>
      <c r="C19" s="155">
        <v>0</v>
      </c>
      <c r="D19" s="155">
        <v>0</v>
      </c>
      <c r="E19" s="156">
        <v>140613450</v>
      </c>
      <c r="F19" s="60">
        <v>140613450</v>
      </c>
      <c r="G19" s="60">
        <v>0</v>
      </c>
      <c r="H19" s="60">
        <v>0</v>
      </c>
      <c r="I19" s="60">
        <v>0</v>
      </c>
      <c r="J19" s="60">
        <v>0</v>
      </c>
      <c r="K19" s="60">
        <v>0</v>
      </c>
      <c r="L19" s="60">
        <v>0</v>
      </c>
      <c r="M19" s="60">
        <v>0</v>
      </c>
      <c r="N19" s="60">
        <v>0</v>
      </c>
      <c r="O19" s="60">
        <v>0</v>
      </c>
      <c r="P19" s="60">
        <v>0</v>
      </c>
      <c r="Q19" s="60">
        <v>0</v>
      </c>
      <c r="R19" s="60">
        <v>0</v>
      </c>
      <c r="S19" s="60">
        <v>0</v>
      </c>
      <c r="T19" s="60">
        <v>0</v>
      </c>
      <c r="U19" s="60">
        <v>0</v>
      </c>
      <c r="V19" s="60">
        <v>0</v>
      </c>
      <c r="W19" s="60">
        <v>0</v>
      </c>
      <c r="X19" s="60">
        <v>56245380</v>
      </c>
      <c r="Y19" s="60">
        <v>-56245380</v>
      </c>
      <c r="Z19" s="140">
        <v>-100</v>
      </c>
      <c r="AA19" s="155">
        <v>140613450</v>
      </c>
    </row>
    <row r="20" spans="1:27" ht="12.75">
      <c r="A20" s="181" t="s">
        <v>35</v>
      </c>
      <c r="B20" s="185"/>
      <c r="C20" s="155">
        <v>0</v>
      </c>
      <c r="D20" s="155">
        <v>0</v>
      </c>
      <c r="E20" s="156">
        <v>5200000</v>
      </c>
      <c r="F20" s="54">
        <v>5200000</v>
      </c>
      <c r="G20" s="54">
        <v>0</v>
      </c>
      <c r="H20" s="54">
        <v>65742</v>
      </c>
      <c r="I20" s="54">
        <v>5173617</v>
      </c>
      <c r="J20" s="54">
        <v>5239359</v>
      </c>
      <c r="K20" s="54">
        <v>0</v>
      </c>
      <c r="L20" s="54">
        <v>0</v>
      </c>
      <c r="M20" s="54">
        <v>0</v>
      </c>
      <c r="N20" s="54">
        <v>0</v>
      </c>
      <c r="O20" s="54">
        <v>0</v>
      </c>
      <c r="P20" s="54">
        <v>0</v>
      </c>
      <c r="Q20" s="54">
        <v>0</v>
      </c>
      <c r="R20" s="54">
        <v>0</v>
      </c>
      <c r="S20" s="54">
        <v>0</v>
      </c>
      <c r="T20" s="54">
        <v>0</v>
      </c>
      <c r="U20" s="54">
        <v>0</v>
      </c>
      <c r="V20" s="54">
        <v>0</v>
      </c>
      <c r="W20" s="54">
        <v>5239359</v>
      </c>
      <c r="X20" s="54">
        <v>945454</v>
      </c>
      <c r="Y20" s="54">
        <v>4293905</v>
      </c>
      <c r="Z20" s="184">
        <v>454.16</v>
      </c>
      <c r="AA20" s="130">
        <v>5200000</v>
      </c>
    </row>
    <row r="21" spans="1:27" ht="12.75">
      <c r="A21" s="181" t="s">
        <v>115</v>
      </c>
      <c r="B21" s="185"/>
      <c r="C21" s="155">
        <v>0</v>
      </c>
      <c r="D21" s="155">
        <v>0</v>
      </c>
      <c r="E21" s="156">
        <v>0</v>
      </c>
      <c r="F21" s="60">
        <v>0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0</v>
      </c>
      <c r="X21" s="60"/>
      <c r="Y21" s="60">
        <v>0</v>
      </c>
      <c r="Z21" s="140">
        <v>0</v>
      </c>
      <c r="AA21" s="155">
        <v>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0</v>
      </c>
      <c r="D22" s="188">
        <f>SUM(D5:D21)</f>
        <v>0</v>
      </c>
      <c r="E22" s="189">
        <f t="shared" si="0"/>
        <v>275312460</v>
      </c>
      <c r="F22" s="190">
        <f t="shared" si="0"/>
        <v>275312460</v>
      </c>
      <c r="G22" s="190">
        <f t="shared" si="0"/>
        <v>0</v>
      </c>
      <c r="H22" s="190">
        <f t="shared" si="0"/>
        <v>-74461</v>
      </c>
      <c r="I22" s="190">
        <f t="shared" si="0"/>
        <v>32674368</v>
      </c>
      <c r="J22" s="190">
        <f t="shared" si="0"/>
        <v>32599907</v>
      </c>
      <c r="K22" s="190">
        <f t="shared" si="0"/>
        <v>0</v>
      </c>
      <c r="L22" s="190">
        <f t="shared" si="0"/>
        <v>0</v>
      </c>
      <c r="M22" s="190">
        <f t="shared" si="0"/>
        <v>0</v>
      </c>
      <c r="N22" s="190">
        <f t="shared" si="0"/>
        <v>0</v>
      </c>
      <c r="O22" s="190">
        <f t="shared" si="0"/>
        <v>0</v>
      </c>
      <c r="P22" s="190">
        <f t="shared" si="0"/>
        <v>0</v>
      </c>
      <c r="Q22" s="190">
        <f t="shared" si="0"/>
        <v>0</v>
      </c>
      <c r="R22" s="190">
        <f t="shared" si="0"/>
        <v>0</v>
      </c>
      <c r="S22" s="190">
        <f t="shared" si="0"/>
        <v>0</v>
      </c>
      <c r="T22" s="190">
        <f t="shared" si="0"/>
        <v>0</v>
      </c>
      <c r="U22" s="190">
        <f t="shared" si="0"/>
        <v>0</v>
      </c>
      <c r="V22" s="190">
        <f t="shared" si="0"/>
        <v>0</v>
      </c>
      <c r="W22" s="190">
        <f t="shared" si="0"/>
        <v>32599907</v>
      </c>
      <c r="X22" s="190">
        <f t="shared" si="0"/>
        <v>80736110</v>
      </c>
      <c r="Y22" s="190">
        <f t="shared" si="0"/>
        <v>-48136203</v>
      </c>
      <c r="Z22" s="191">
        <f>+IF(X22&lt;&gt;0,+(Y22/X22)*100,0)</f>
        <v>-59.62165256661487</v>
      </c>
      <c r="AA22" s="188">
        <f>SUM(AA5:AA21)</f>
        <v>275312460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2.7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2.75">
      <c r="A25" s="183" t="s">
        <v>117</v>
      </c>
      <c r="B25" s="182"/>
      <c r="C25" s="155">
        <v>0</v>
      </c>
      <c r="D25" s="155">
        <v>0</v>
      </c>
      <c r="E25" s="156">
        <v>98756930</v>
      </c>
      <c r="F25" s="60">
        <v>98756930</v>
      </c>
      <c r="G25" s="60">
        <v>0</v>
      </c>
      <c r="H25" s="60">
        <v>8148727</v>
      </c>
      <c r="I25" s="60">
        <v>9994949</v>
      </c>
      <c r="J25" s="60">
        <v>18143676</v>
      </c>
      <c r="K25" s="60">
        <v>0</v>
      </c>
      <c r="L25" s="60">
        <v>0</v>
      </c>
      <c r="M25" s="60">
        <v>0</v>
      </c>
      <c r="N25" s="60">
        <v>0</v>
      </c>
      <c r="O25" s="60">
        <v>0</v>
      </c>
      <c r="P25" s="60">
        <v>0</v>
      </c>
      <c r="Q25" s="60">
        <v>0</v>
      </c>
      <c r="R25" s="60">
        <v>0</v>
      </c>
      <c r="S25" s="60">
        <v>0</v>
      </c>
      <c r="T25" s="60">
        <v>0</v>
      </c>
      <c r="U25" s="60">
        <v>0</v>
      </c>
      <c r="V25" s="60">
        <v>0</v>
      </c>
      <c r="W25" s="60">
        <v>18143676</v>
      </c>
      <c r="X25" s="60">
        <v>17955806</v>
      </c>
      <c r="Y25" s="60">
        <v>187870</v>
      </c>
      <c r="Z25" s="140">
        <v>1.05</v>
      </c>
      <c r="AA25" s="155">
        <v>98756930</v>
      </c>
    </row>
    <row r="26" spans="1:27" ht="12.75">
      <c r="A26" s="183" t="s">
        <v>38</v>
      </c>
      <c r="B26" s="182"/>
      <c r="C26" s="155">
        <v>0</v>
      </c>
      <c r="D26" s="155">
        <v>0</v>
      </c>
      <c r="E26" s="156">
        <v>13002315</v>
      </c>
      <c r="F26" s="60">
        <v>13002315</v>
      </c>
      <c r="G26" s="60">
        <v>0</v>
      </c>
      <c r="H26" s="60">
        <v>1167711</v>
      </c>
      <c r="I26" s="60">
        <v>1158368</v>
      </c>
      <c r="J26" s="60">
        <v>2326079</v>
      </c>
      <c r="K26" s="60">
        <v>0</v>
      </c>
      <c r="L26" s="60">
        <v>0</v>
      </c>
      <c r="M26" s="60">
        <v>0</v>
      </c>
      <c r="N26" s="60">
        <v>0</v>
      </c>
      <c r="O26" s="60">
        <v>0</v>
      </c>
      <c r="P26" s="60">
        <v>0</v>
      </c>
      <c r="Q26" s="60">
        <v>0</v>
      </c>
      <c r="R26" s="60">
        <v>0</v>
      </c>
      <c r="S26" s="60">
        <v>0</v>
      </c>
      <c r="T26" s="60">
        <v>0</v>
      </c>
      <c r="U26" s="60">
        <v>0</v>
      </c>
      <c r="V26" s="60">
        <v>0</v>
      </c>
      <c r="W26" s="60">
        <v>2326079</v>
      </c>
      <c r="X26" s="60">
        <v>2364058</v>
      </c>
      <c r="Y26" s="60">
        <v>-37979</v>
      </c>
      <c r="Z26" s="140">
        <v>-1.61</v>
      </c>
      <c r="AA26" s="155">
        <v>13002315</v>
      </c>
    </row>
    <row r="27" spans="1:27" ht="12.75">
      <c r="A27" s="183" t="s">
        <v>118</v>
      </c>
      <c r="B27" s="182"/>
      <c r="C27" s="155">
        <v>0</v>
      </c>
      <c r="D27" s="155">
        <v>0</v>
      </c>
      <c r="E27" s="156">
        <v>20507764</v>
      </c>
      <c r="F27" s="60">
        <v>20507764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0</v>
      </c>
      <c r="X27" s="60">
        <v>3728684</v>
      </c>
      <c r="Y27" s="60">
        <v>-3728684</v>
      </c>
      <c r="Z27" s="140">
        <v>-100</v>
      </c>
      <c r="AA27" s="155">
        <v>20507764</v>
      </c>
    </row>
    <row r="28" spans="1:27" ht="12.75">
      <c r="A28" s="183" t="s">
        <v>39</v>
      </c>
      <c r="B28" s="182"/>
      <c r="C28" s="155">
        <v>0</v>
      </c>
      <c r="D28" s="155">
        <v>0</v>
      </c>
      <c r="E28" s="156">
        <v>30761646</v>
      </c>
      <c r="F28" s="60">
        <v>30761646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0</v>
      </c>
      <c r="X28" s="60">
        <v>5593026</v>
      </c>
      <c r="Y28" s="60">
        <v>-5593026</v>
      </c>
      <c r="Z28" s="140">
        <v>-100</v>
      </c>
      <c r="AA28" s="155">
        <v>30761646</v>
      </c>
    </row>
    <row r="29" spans="1:27" ht="12.75">
      <c r="A29" s="183" t="s">
        <v>40</v>
      </c>
      <c r="B29" s="182"/>
      <c r="C29" s="155">
        <v>0</v>
      </c>
      <c r="D29" s="155">
        <v>0</v>
      </c>
      <c r="E29" s="156">
        <v>800000</v>
      </c>
      <c r="F29" s="60">
        <v>800000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0</v>
      </c>
      <c r="X29" s="60">
        <v>145454</v>
      </c>
      <c r="Y29" s="60">
        <v>-145454</v>
      </c>
      <c r="Z29" s="140">
        <v>-100</v>
      </c>
      <c r="AA29" s="155">
        <v>800000</v>
      </c>
    </row>
    <row r="30" spans="1:27" ht="12.75">
      <c r="A30" s="183" t="s">
        <v>119</v>
      </c>
      <c r="B30" s="182"/>
      <c r="C30" s="155">
        <v>0</v>
      </c>
      <c r="D30" s="155">
        <v>0</v>
      </c>
      <c r="E30" s="156">
        <v>142000000</v>
      </c>
      <c r="F30" s="60">
        <v>142000000</v>
      </c>
      <c r="G30" s="60">
        <v>0</v>
      </c>
      <c r="H30" s="60">
        <v>0</v>
      </c>
      <c r="I30" s="60">
        <v>1627343</v>
      </c>
      <c r="J30" s="60">
        <v>1627343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1627343</v>
      </c>
      <c r="X30" s="60">
        <v>25818182</v>
      </c>
      <c r="Y30" s="60">
        <v>-24190839</v>
      </c>
      <c r="Z30" s="140">
        <v>-93.7</v>
      </c>
      <c r="AA30" s="155">
        <v>142000000</v>
      </c>
    </row>
    <row r="31" spans="1:27" ht="12.75">
      <c r="A31" s="183" t="s">
        <v>120</v>
      </c>
      <c r="B31" s="182"/>
      <c r="C31" s="155">
        <v>0</v>
      </c>
      <c r="D31" s="155">
        <v>0</v>
      </c>
      <c r="E31" s="156">
        <v>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0</v>
      </c>
      <c r="X31" s="60"/>
      <c r="Y31" s="60">
        <v>0</v>
      </c>
      <c r="Z31" s="140">
        <v>0</v>
      </c>
      <c r="AA31" s="155">
        <v>0</v>
      </c>
    </row>
    <row r="32" spans="1:27" ht="12.75">
      <c r="A32" s="183" t="s">
        <v>121</v>
      </c>
      <c r="B32" s="182"/>
      <c r="C32" s="155">
        <v>0</v>
      </c>
      <c r="D32" s="155">
        <v>0</v>
      </c>
      <c r="E32" s="156">
        <v>580000</v>
      </c>
      <c r="F32" s="60">
        <v>580000</v>
      </c>
      <c r="G32" s="60">
        <v>0</v>
      </c>
      <c r="H32" s="60">
        <v>0</v>
      </c>
      <c r="I32" s="60">
        <v>46155</v>
      </c>
      <c r="J32" s="60">
        <v>46155</v>
      </c>
      <c r="K32" s="60">
        <v>0</v>
      </c>
      <c r="L32" s="60">
        <v>0</v>
      </c>
      <c r="M32" s="60">
        <v>0</v>
      </c>
      <c r="N32" s="60">
        <v>0</v>
      </c>
      <c r="O32" s="60">
        <v>0</v>
      </c>
      <c r="P32" s="60">
        <v>0</v>
      </c>
      <c r="Q32" s="60">
        <v>0</v>
      </c>
      <c r="R32" s="60">
        <v>0</v>
      </c>
      <c r="S32" s="60">
        <v>0</v>
      </c>
      <c r="T32" s="60">
        <v>0</v>
      </c>
      <c r="U32" s="60">
        <v>0</v>
      </c>
      <c r="V32" s="60">
        <v>0</v>
      </c>
      <c r="W32" s="60">
        <v>46155</v>
      </c>
      <c r="X32" s="60">
        <v>105454</v>
      </c>
      <c r="Y32" s="60">
        <v>-59299</v>
      </c>
      <c r="Z32" s="140">
        <v>-56.23</v>
      </c>
      <c r="AA32" s="155">
        <v>580000</v>
      </c>
    </row>
    <row r="33" spans="1:27" ht="12.75">
      <c r="A33" s="183" t="s">
        <v>42</v>
      </c>
      <c r="B33" s="182"/>
      <c r="C33" s="155">
        <v>0</v>
      </c>
      <c r="D33" s="155">
        <v>0</v>
      </c>
      <c r="E33" s="156">
        <v>21000000</v>
      </c>
      <c r="F33" s="60">
        <v>21000000</v>
      </c>
      <c r="G33" s="60">
        <v>0</v>
      </c>
      <c r="H33" s="60">
        <v>200000</v>
      </c>
      <c r="I33" s="60">
        <v>582125</v>
      </c>
      <c r="J33" s="60">
        <v>782125</v>
      </c>
      <c r="K33" s="60">
        <v>0</v>
      </c>
      <c r="L33" s="60">
        <v>0</v>
      </c>
      <c r="M33" s="60">
        <v>0</v>
      </c>
      <c r="N33" s="60">
        <v>0</v>
      </c>
      <c r="O33" s="60">
        <v>0</v>
      </c>
      <c r="P33" s="60">
        <v>0</v>
      </c>
      <c r="Q33" s="60">
        <v>0</v>
      </c>
      <c r="R33" s="60">
        <v>0</v>
      </c>
      <c r="S33" s="60">
        <v>0</v>
      </c>
      <c r="T33" s="60">
        <v>0</v>
      </c>
      <c r="U33" s="60">
        <v>0</v>
      </c>
      <c r="V33" s="60">
        <v>0</v>
      </c>
      <c r="W33" s="60">
        <v>782125</v>
      </c>
      <c r="X33" s="60">
        <v>3818182</v>
      </c>
      <c r="Y33" s="60">
        <v>-3036057</v>
      </c>
      <c r="Z33" s="140">
        <v>-79.52</v>
      </c>
      <c r="AA33" s="155">
        <v>21000000</v>
      </c>
    </row>
    <row r="34" spans="1:27" ht="12.75">
      <c r="A34" s="183" t="s">
        <v>43</v>
      </c>
      <c r="B34" s="182"/>
      <c r="C34" s="155">
        <v>0</v>
      </c>
      <c r="D34" s="155">
        <v>0</v>
      </c>
      <c r="E34" s="156">
        <v>110152473</v>
      </c>
      <c r="F34" s="60">
        <v>110152473</v>
      </c>
      <c r="G34" s="60">
        <v>0</v>
      </c>
      <c r="H34" s="60">
        <v>2169535</v>
      </c>
      <c r="I34" s="60">
        <v>3410053</v>
      </c>
      <c r="J34" s="60">
        <v>5579588</v>
      </c>
      <c r="K34" s="60">
        <v>0</v>
      </c>
      <c r="L34" s="60">
        <v>0</v>
      </c>
      <c r="M34" s="60">
        <v>0</v>
      </c>
      <c r="N34" s="60">
        <v>0</v>
      </c>
      <c r="O34" s="60">
        <v>0</v>
      </c>
      <c r="P34" s="60">
        <v>0</v>
      </c>
      <c r="Q34" s="60">
        <v>0</v>
      </c>
      <c r="R34" s="60">
        <v>0</v>
      </c>
      <c r="S34" s="60">
        <v>0</v>
      </c>
      <c r="T34" s="60">
        <v>0</v>
      </c>
      <c r="U34" s="60">
        <v>0</v>
      </c>
      <c r="V34" s="60">
        <v>0</v>
      </c>
      <c r="W34" s="60">
        <v>5579588</v>
      </c>
      <c r="X34" s="60">
        <v>20027722</v>
      </c>
      <c r="Y34" s="60">
        <v>-14448134</v>
      </c>
      <c r="Z34" s="140">
        <v>-72.14</v>
      </c>
      <c r="AA34" s="155">
        <v>110152473</v>
      </c>
    </row>
    <row r="35" spans="1:27" ht="12.75">
      <c r="A35" s="181" t="s">
        <v>122</v>
      </c>
      <c r="B35" s="185"/>
      <c r="C35" s="155">
        <v>0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/>
      <c r="Y35" s="60">
        <v>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0</v>
      </c>
      <c r="D36" s="188">
        <f>SUM(D25:D35)</f>
        <v>0</v>
      </c>
      <c r="E36" s="189">
        <f t="shared" si="1"/>
        <v>437561128</v>
      </c>
      <c r="F36" s="190">
        <f t="shared" si="1"/>
        <v>437561128</v>
      </c>
      <c r="G36" s="190">
        <f t="shared" si="1"/>
        <v>0</v>
      </c>
      <c r="H36" s="190">
        <f t="shared" si="1"/>
        <v>11685973</v>
      </c>
      <c r="I36" s="190">
        <f t="shared" si="1"/>
        <v>16818993</v>
      </c>
      <c r="J36" s="190">
        <f t="shared" si="1"/>
        <v>28504966</v>
      </c>
      <c r="K36" s="190">
        <f t="shared" si="1"/>
        <v>0</v>
      </c>
      <c r="L36" s="190">
        <f t="shared" si="1"/>
        <v>0</v>
      </c>
      <c r="M36" s="190">
        <f t="shared" si="1"/>
        <v>0</v>
      </c>
      <c r="N36" s="190">
        <f t="shared" si="1"/>
        <v>0</v>
      </c>
      <c r="O36" s="190">
        <f t="shared" si="1"/>
        <v>0</v>
      </c>
      <c r="P36" s="190">
        <f t="shared" si="1"/>
        <v>0</v>
      </c>
      <c r="Q36" s="190">
        <f t="shared" si="1"/>
        <v>0</v>
      </c>
      <c r="R36" s="190">
        <f t="shared" si="1"/>
        <v>0</v>
      </c>
      <c r="S36" s="190">
        <f t="shared" si="1"/>
        <v>0</v>
      </c>
      <c r="T36" s="190">
        <f t="shared" si="1"/>
        <v>0</v>
      </c>
      <c r="U36" s="190">
        <f t="shared" si="1"/>
        <v>0</v>
      </c>
      <c r="V36" s="190">
        <f t="shared" si="1"/>
        <v>0</v>
      </c>
      <c r="W36" s="190">
        <f t="shared" si="1"/>
        <v>28504966</v>
      </c>
      <c r="X36" s="190">
        <f t="shared" si="1"/>
        <v>79556568</v>
      </c>
      <c r="Y36" s="190">
        <f t="shared" si="1"/>
        <v>-51051602</v>
      </c>
      <c r="Z36" s="191">
        <f>+IF(X36&lt;&gt;0,+(Y36/X36)*100,0)</f>
        <v>-64.17019145421155</v>
      </c>
      <c r="AA36" s="188">
        <f>SUM(AA25:AA35)</f>
        <v>437561128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2.75">
      <c r="A38" s="198" t="s">
        <v>45</v>
      </c>
      <c r="B38" s="185"/>
      <c r="C38" s="199">
        <f aca="true" t="shared" si="2" ref="C38:Y38">+C22-C36</f>
        <v>0</v>
      </c>
      <c r="D38" s="199">
        <f>+D22-D36</f>
        <v>0</v>
      </c>
      <c r="E38" s="200">
        <f t="shared" si="2"/>
        <v>-162248668</v>
      </c>
      <c r="F38" s="106">
        <f t="shared" si="2"/>
        <v>-162248668</v>
      </c>
      <c r="G38" s="106">
        <f t="shared" si="2"/>
        <v>0</v>
      </c>
      <c r="H38" s="106">
        <f t="shared" si="2"/>
        <v>-11760434</v>
      </c>
      <c r="I38" s="106">
        <f t="shared" si="2"/>
        <v>15855375</v>
      </c>
      <c r="J38" s="106">
        <f t="shared" si="2"/>
        <v>4094941</v>
      </c>
      <c r="K38" s="106">
        <f t="shared" si="2"/>
        <v>0</v>
      </c>
      <c r="L38" s="106">
        <f t="shared" si="2"/>
        <v>0</v>
      </c>
      <c r="M38" s="106">
        <f t="shared" si="2"/>
        <v>0</v>
      </c>
      <c r="N38" s="106">
        <f t="shared" si="2"/>
        <v>0</v>
      </c>
      <c r="O38" s="106">
        <f t="shared" si="2"/>
        <v>0</v>
      </c>
      <c r="P38" s="106">
        <f t="shared" si="2"/>
        <v>0</v>
      </c>
      <c r="Q38" s="106">
        <f t="shared" si="2"/>
        <v>0</v>
      </c>
      <c r="R38" s="106">
        <f t="shared" si="2"/>
        <v>0</v>
      </c>
      <c r="S38" s="106">
        <f t="shared" si="2"/>
        <v>0</v>
      </c>
      <c r="T38" s="106">
        <f t="shared" si="2"/>
        <v>0</v>
      </c>
      <c r="U38" s="106">
        <f t="shared" si="2"/>
        <v>0</v>
      </c>
      <c r="V38" s="106">
        <f t="shared" si="2"/>
        <v>0</v>
      </c>
      <c r="W38" s="106">
        <f t="shared" si="2"/>
        <v>4094941</v>
      </c>
      <c r="X38" s="106">
        <f>IF(F22=F36,0,X22-X36)</f>
        <v>1179542</v>
      </c>
      <c r="Y38" s="106">
        <f t="shared" si="2"/>
        <v>2915399</v>
      </c>
      <c r="Z38" s="201">
        <f>+IF(X38&lt;&gt;0,+(Y38/X38)*100,0)</f>
        <v>247.16364487233182</v>
      </c>
      <c r="AA38" s="199">
        <f>+AA22-AA36</f>
        <v>-162248668</v>
      </c>
    </row>
    <row r="39" spans="1:27" ht="12.75">
      <c r="A39" s="181" t="s">
        <v>46</v>
      </c>
      <c r="B39" s="185"/>
      <c r="C39" s="155">
        <v>0</v>
      </c>
      <c r="D39" s="155">
        <v>0</v>
      </c>
      <c r="E39" s="156">
        <v>42970550</v>
      </c>
      <c r="F39" s="60">
        <v>42970550</v>
      </c>
      <c r="G39" s="60">
        <v>0</v>
      </c>
      <c r="H39" s="60">
        <v>0</v>
      </c>
      <c r="I39" s="60">
        <v>2000000</v>
      </c>
      <c r="J39" s="60">
        <v>2000000</v>
      </c>
      <c r="K39" s="60">
        <v>0</v>
      </c>
      <c r="L39" s="60">
        <v>0</v>
      </c>
      <c r="M39" s="60">
        <v>0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0</v>
      </c>
      <c r="W39" s="60">
        <v>2000000</v>
      </c>
      <c r="X39" s="60">
        <v>17188220</v>
      </c>
      <c r="Y39" s="60">
        <v>-15188220</v>
      </c>
      <c r="Z39" s="140">
        <v>-88.36</v>
      </c>
      <c r="AA39" s="155">
        <v>42970550</v>
      </c>
    </row>
    <row r="40" spans="1:27" ht="12.7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/>
      <c r="Y40" s="54">
        <v>0</v>
      </c>
      <c r="Z40" s="184">
        <v>0</v>
      </c>
      <c r="AA40" s="130">
        <v>0</v>
      </c>
    </row>
    <row r="41" spans="1:27" ht="12.7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/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0</v>
      </c>
      <c r="D42" s="206">
        <f>SUM(D38:D41)</f>
        <v>0</v>
      </c>
      <c r="E42" s="207">
        <f t="shared" si="3"/>
        <v>-119278118</v>
      </c>
      <c r="F42" s="88">
        <f t="shared" si="3"/>
        <v>-119278118</v>
      </c>
      <c r="G42" s="88">
        <f t="shared" si="3"/>
        <v>0</v>
      </c>
      <c r="H42" s="88">
        <f t="shared" si="3"/>
        <v>-11760434</v>
      </c>
      <c r="I42" s="88">
        <f t="shared" si="3"/>
        <v>17855375</v>
      </c>
      <c r="J42" s="88">
        <f t="shared" si="3"/>
        <v>6094941</v>
      </c>
      <c r="K42" s="88">
        <f t="shared" si="3"/>
        <v>0</v>
      </c>
      <c r="L42" s="88">
        <f t="shared" si="3"/>
        <v>0</v>
      </c>
      <c r="M42" s="88">
        <f t="shared" si="3"/>
        <v>0</v>
      </c>
      <c r="N42" s="88">
        <f t="shared" si="3"/>
        <v>0</v>
      </c>
      <c r="O42" s="88">
        <f t="shared" si="3"/>
        <v>0</v>
      </c>
      <c r="P42" s="88">
        <f t="shared" si="3"/>
        <v>0</v>
      </c>
      <c r="Q42" s="88">
        <f t="shared" si="3"/>
        <v>0</v>
      </c>
      <c r="R42" s="88">
        <f t="shared" si="3"/>
        <v>0</v>
      </c>
      <c r="S42" s="88">
        <f t="shared" si="3"/>
        <v>0</v>
      </c>
      <c r="T42" s="88">
        <f t="shared" si="3"/>
        <v>0</v>
      </c>
      <c r="U42" s="88">
        <f t="shared" si="3"/>
        <v>0</v>
      </c>
      <c r="V42" s="88">
        <f t="shared" si="3"/>
        <v>0</v>
      </c>
      <c r="W42" s="88">
        <f t="shared" si="3"/>
        <v>6094941</v>
      </c>
      <c r="X42" s="88">
        <f t="shared" si="3"/>
        <v>18367762</v>
      </c>
      <c r="Y42" s="88">
        <f t="shared" si="3"/>
        <v>-12272821</v>
      </c>
      <c r="Z42" s="208">
        <f>+IF(X42&lt;&gt;0,+(Y42/X42)*100,0)</f>
        <v>-66.81718219127622</v>
      </c>
      <c r="AA42" s="206">
        <f>SUM(AA38:AA41)</f>
        <v>-119278118</v>
      </c>
    </row>
    <row r="43" spans="1:27" ht="12.7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/>
      <c r="Y43" s="159">
        <v>0</v>
      </c>
      <c r="Z43" s="141">
        <v>0</v>
      </c>
      <c r="AA43" s="157">
        <v>0</v>
      </c>
    </row>
    <row r="44" spans="1:27" ht="12.75">
      <c r="A44" s="209" t="s">
        <v>126</v>
      </c>
      <c r="B44" s="185"/>
      <c r="C44" s="210">
        <f aca="true" t="shared" si="4" ref="C44:Y44">+C42-C43</f>
        <v>0</v>
      </c>
      <c r="D44" s="210">
        <f>+D42-D43</f>
        <v>0</v>
      </c>
      <c r="E44" s="211">
        <f t="shared" si="4"/>
        <v>-119278118</v>
      </c>
      <c r="F44" s="77">
        <f t="shared" si="4"/>
        <v>-119278118</v>
      </c>
      <c r="G44" s="77">
        <f t="shared" si="4"/>
        <v>0</v>
      </c>
      <c r="H44" s="77">
        <f t="shared" si="4"/>
        <v>-11760434</v>
      </c>
      <c r="I44" s="77">
        <f t="shared" si="4"/>
        <v>17855375</v>
      </c>
      <c r="J44" s="77">
        <f t="shared" si="4"/>
        <v>6094941</v>
      </c>
      <c r="K44" s="77">
        <f t="shared" si="4"/>
        <v>0</v>
      </c>
      <c r="L44" s="77">
        <f t="shared" si="4"/>
        <v>0</v>
      </c>
      <c r="M44" s="77">
        <f t="shared" si="4"/>
        <v>0</v>
      </c>
      <c r="N44" s="77">
        <f t="shared" si="4"/>
        <v>0</v>
      </c>
      <c r="O44" s="77">
        <f t="shared" si="4"/>
        <v>0</v>
      </c>
      <c r="P44" s="77">
        <f t="shared" si="4"/>
        <v>0</v>
      </c>
      <c r="Q44" s="77">
        <f t="shared" si="4"/>
        <v>0</v>
      </c>
      <c r="R44" s="77">
        <f t="shared" si="4"/>
        <v>0</v>
      </c>
      <c r="S44" s="77">
        <f t="shared" si="4"/>
        <v>0</v>
      </c>
      <c r="T44" s="77">
        <f t="shared" si="4"/>
        <v>0</v>
      </c>
      <c r="U44" s="77">
        <f t="shared" si="4"/>
        <v>0</v>
      </c>
      <c r="V44" s="77">
        <f t="shared" si="4"/>
        <v>0</v>
      </c>
      <c r="W44" s="77">
        <f t="shared" si="4"/>
        <v>6094941</v>
      </c>
      <c r="X44" s="77">
        <f t="shared" si="4"/>
        <v>18367762</v>
      </c>
      <c r="Y44" s="77">
        <f t="shared" si="4"/>
        <v>-12272821</v>
      </c>
      <c r="Z44" s="212">
        <f>+IF(X44&lt;&gt;0,+(Y44/X44)*100,0)</f>
        <v>-66.81718219127622</v>
      </c>
      <c r="AA44" s="210">
        <f>+AA42-AA43</f>
        <v>-119278118</v>
      </c>
    </row>
    <row r="45" spans="1:27" ht="12.7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/>
      <c r="Y45" s="159">
        <v>0</v>
      </c>
      <c r="Z45" s="141">
        <v>0</v>
      </c>
      <c r="AA45" s="157">
        <v>0</v>
      </c>
    </row>
    <row r="46" spans="1:27" ht="12.75">
      <c r="A46" s="209" t="s">
        <v>128</v>
      </c>
      <c r="B46" s="185"/>
      <c r="C46" s="206">
        <f aca="true" t="shared" si="5" ref="C46:Y46">SUM(C44:C45)</f>
        <v>0</v>
      </c>
      <c r="D46" s="206">
        <f>SUM(D44:D45)</f>
        <v>0</v>
      </c>
      <c r="E46" s="207">
        <f t="shared" si="5"/>
        <v>-119278118</v>
      </c>
      <c r="F46" s="88">
        <f t="shared" si="5"/>
        <v>-119278118</v>
      </c>
      <c r="G46" s="88">
        <f t="shared" si="5"/>
        <v>0</v>
      </c>
      <c r="H46" s="88">
        <f t="shared" si="5"/>
        <v>-11760434</v>
      </c>
      <c r="I46" s="88">
        <f t="shared" si="5"/>
        <v>17855375</v>
      </c>
      <c r="J46" s="88">
        <f t="shared" si="5"/>
        <v>6094941</v>
      </c>
      <c r="K46" s="88">
        <f t="shared" si="5"/>
        <v>0</v>
      </c>
      <c r="L46" s="88">
        <f t="shared" si="5"/>
        <v>0</v>
      </c>
      <c r="M46" s="88">
        <f t="shared" si="5"/>
        <v>0</v>
      </c>
      <c r="N46" s="88">
        <f t="shared" si="5"/>
        <v>0</v>
      </c>
      <c r="O46" s="88">
        <f t="shared" si="5"/>
        <v>0</v>
      </c>
      <c r="P46" s="88">
        <f t="shared" si="5"/>
        <v>0</v>
      </c>
      <c r="Q46" s="88">
        <f t="shared" si="5"/>
        <v>0</v>
      </c>
      <c r="R46" s="88">
        <f t="shared" si="5"/>
        <v>0</v>
      </c>
      <c r="S46" s="88">
        <f t="shared" si="5"/>
        <v>0</v>
      </c>
      <c r="T46" s="88">
        <f t="shared" si="5"/>
        <v>0</v>
      </c>
      <c r="U46" s="88">
        <f t="shared" si="5"/>
        <v>0</v>
      </c>
      <c r="V46" s="88">
        <f t="shared" si="5"/>
        <v>0</v>
      </c>
      <c r="W46" s="88">
        <f t="shared" si="5"/>
        <v>6094941</v>
      </c>
      <c r="X46" s="88">
        <f t="shared" si="5"/>
        <v>18367762</v>
      </c>
      <c r="Y46" s="88">
        <f t="shared" si="5"/>
        <v>-12272821</v>
      </c>
      <c r="Z46" s="208">
        <f>+IF(X46&lt;&gt;0,+(Y46/X46)*100,0)</f>
        <v>-66.81718219127622</v>
      </c>
      <c r="AA46" s="206">
        <f>SUM(AA44:AA45)</f>
        <v>-119278118</v>
      </c>
    </row>
    <row r="47" spans="1:27" ht="12.7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/>
      <c r="Y47" s="60">
        <v>0</v>
      </c>
      <c r="Z47" s="140">
        <v>0</v>
      </c>
      <c r="AA47" s="155">
        <v>0</v>
      </c>
    </row>
    <row r="48" spans="1:27" ht="12.75">
      <c r="A48" s="215" t="s">
        <v>49</v>
      </c>
      <c r="B48" s="216"/>
      <c r="C48" s="217">
        <f aca="true" t="shared" si="6" ref="C48:Y48">SUM(C46:C47)</f>
        <v>0</v>
      </c>
      <c r="D48" s="217">
        <f>SUM(D46:D47)</f>
        <v>0</v>
      </c>
      <c r="E48" s="218">
        <f t="shared" si="6"/>
        <v>-119278118</v>
      </c>
      <c r="F48" s="219">
        <f t="shared" si="6"/>
        <v>-119278118</v>
      </c>
      <c r="G48" s="219">
        <f t="shared" si="6"/>
        <v>0</v>
      </c>
      <c r="H48" s="220">
        <f t="shared" si="6"/>
        <v>-11760434</v>
      </c>
      <c r="I48" s="220">
        <f t="shared" si="6"/>
        <v>17855375</v>
      </c>
      <c r="J48" s="220">
        <f t="shared" si="6"/>
        <v>6094941</v>
      </c>
      <c r="K48" s="220">
        <f t="shared" si="6"/>
        <v>0</v>
      </c>
      <c r="L48" s="220">
        <f t="shared" si="6"/>
        <v>0</v>
      </c>
      <c r="M48" s="219">
        <f t="shared" si="6"/>
        <v>0</v>
      </c>
      <c r="N48" s="219">
        <f t="shared" si="6"/>
        <v>0</v>
      </c>
      <c r="O48" s="220">
        <f t="shared" si="6"/>
        <v>0</v>
      </c>
      <c r="P48" s="220">
        <f t="shared" si="6"/>
        <v>0</v>
      </c>
      <c r="Q48" s="220">
        <f t="shared" si="6"/>
        <v>0</v>
      </c>
      <c r="R48" s="220">
        <f t="shared" si="6"/>
        <v>0</v>
      </c>
      <c r="S48" s="220">
        <f t="shared" si="6"/>
        <v>0</v>
      </c>
      <c r="T48" s="219">
        <f t="shared" si="6"/>
        <v>0</v>
      </c>
      <c r="U48" s="219">
        <f t="shared" si="6"/>
        <v>0</v>
      </c>
      <c r="V48" s="220">
        <f t="shared" si="6"/>
        <v>0</v>
      </c>
      <c r="W48" s="220">
        <f t="shared" si="6"/>
        <v>6094941</v>
      </c>
      <c r="X48" s="220">
        <f t="shared" si="6"/>
        <v>18367762</v>
      </c>
      <c r="Y48" s="220">
        <f t="shared" si="6"/>
        <v>-12272821</v>
      </c>
      <c r="Z48" s="221">
        <f>+IF(X48&lt;&gt;0,+(Y48/X48)*100,0)</f>
        <v>-66.81718219127622</v>
      </c>
      <c r="AA48" s="222">
        <f>SUM(AA46:AA47)</f>
        <v>-119278118</v>
      </c>
    </row>
    <row r="49" spans="1:27" ht="12.7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2.7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2.7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2.7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2.7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2.7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2.7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2.7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2.7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2.7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2.7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2.7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2.75">
      <c r="A5" s="135" t="s">
        <v>74</v>
      </c>
      <c r="B5" s="136"/>
      <c r="C5" s="153">
        <f aca="true" t="shared" si="0" ref="C5:Y5">SUM(C6:C8)</f>
        <v>0</v>
      </c>
      <c r="D5" s="153">
        <f>SUM(D6:D8)</f>
        <v>0</v>
      </c>
      <c r="E5" s="154">
        <f t="shared" si="0"/>
        <v>5480430</v>
      </c>
      <c r="F5" s="100">
        <f t="shared" si="0"/>
        <v>5480430</v>
      </c>
      <c r="G5" s="100">
        <f t="shared" si="0"/>
        <v>0</v>
      </c>
      <c r="H5" s="100">
        <f t="shared" si="0"/>
        <v>1871122</v>
      </c>
      <c r="I5" s="100">
        <f t="shared" si="0"/>
        <v>456870</v>
      </c>
      <c r="J5" s="100">
        <f t="shared" si="0"/>
        <v>2327992</v>
      </c>
      <c r="K5" s="100">
        <f t="shared" si="0"/>
        <v>0</v>
      </c>
      <c r="L5" s="100">
        <f t="shared" si="0"/>
        <v>0</v>
      </c>
      <c r="M5" s="100">
        <f t="shared" si="0"/>
        <v>0</v>
      </c>
      <c r="N5" s="100">
        <f t="shared" si="0"/>
        <v>0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2327992</v>
      </c>
      <c r="X5" s="100">
        <f t="shared" si="0"/>
        <v>0</v>
      </c>
      <c r="Y5" s="100">
        <f t="shared" si="0"/>
        <v>2327992</v>
      </c>
      <c r="Z5" s="137">
        <f>+IF(X5&lt;&gt;0,+(Y5/X5)*100,0)</f>
        <v>0</v>
      </c>
      <c r="AA5" s="153">
        <f>SUM(AA6:AA8)</f>
        <v>5480430</v>
      </c>
    </row>
    <row r="6" spans="1:27" ht="12.75">
      <c r="A6" s="138" t="s">
        <v>75</v>
      </c>
      <c r="B6" s="136"/>
      <c r="C6" s="155"/>
      <c r="D6" s="155"/>
      <c r="E6" s="156">
        <v>70000</v>
      </c>
      <c r="F6" s="60">
        <v>70000</v>
      </c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/>
      <c r="AA6" s="62">
        <v>70000</v>
      </c>
    </row>
    <row r="7" spans="1:27" ht="12.75">
      <c r="A7" s="138" t="s">
        <v>76</v>
      </c>
      <c r="B7" s="136"/>
      <c r="C7" s="157"/>
      <c r="D7" s="157"/>
      <c r="E7" s="158">
        <v>140000</v>
      </c>
      <c r="F7" s="159">
        <v>140000</v>
      </c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/>
      <c r="X7" s="159"/>
      <c r="Y7" s="159"/>
      <c r="Z7" s="141"/>
      <c r="AA7" s="225">
        <v>140000</v>
      </c>
    </row>
    <row r="8" spans="1:27" ht="12.75">
      <c r="A8" s="138" t="s">
        <v>77</v>
      </c>
      <c r="B8" s="136"/>
      <c r="C8" s="155"/>
      <c r="D8" s="155"/>
      <c r="E8" s="156">
        <v>5270430</v>
      </c>
      <c r="F8" s="60">
        <v>5270430</v>
      </c>
      <c r="G8" s="60"/>
      <c r="H8" s="60">
        <v>1871122</v>
      </c>
      <c r="I8" s="60">
        <v>456870</v>
      </c>
      <c r="J8" s="60">
        <v>2327992</v>
      </c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>
        <v>2327992</v>
      </c>
      <c r="X8" s="60"/>
      <c r="Y8" s="60">
        <v>2327992</v>
      </c>
      <c r="Z8" s="140"/>
      <c r="AA8" s="62">
        <v>5270430</v>
      </c>
    </row>
    <row r="9" spans="1:27" ht="12.75">
      <c r="A9" s="135" t="s">
        <v>78</v>
      </c>
      <c r="B9" s="136"/>
      <c r="C9" s="153">
        <f aca="true" t="shared" si="1" ref="C9:Y9">SUM(C10:C14)</f>
        <v>0</v>
      </c>
      <c r="D9" s="153">
        <f>SUM(D10:D14)</f>
        <v>0</v>
      </c>
      <c r="E9" s="154">
        <f t="shared" si="1"/>
        <v>0</v>
      </c>
      <c r="F9" s="100">
        <f t="shared" si="1"/>
        <v>0</v>
      </c>
      <c r="G9" s="100">
        <f t="shared" si="1"/>
        <v>0</v>
      </c>
      <c r="H9" s="100">
        <f t="shared" si="1"/>
        <v>0</v>
      </c>
      <c r="I9" s="100">
        <f t="shared" si="1"/>
        <v>0</v>
      </c>
      <c r="J9" s="100">
        <f t="shared" si="1"/>
        <v>0</v>
      </c>
      <c r="K9" s="100">
        <f t="shared" si="1"/>
        <v>0</v>
      </c>
      <c r="L9" s="100">
        <f t="shared" si="1"/>
        <v>0</v>
      </c>
      <c r="M9" s="100">
        <f t="shared" si="1"/>
        <v>0</v>
      </c>
      <c r="N9" s="100">
        <f t="shared" si="1"/>
        <v>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0</v>
      </c>
      <c r="X9" s="100">
        <f t="shared" si="1"/>
        <v>0</v>
      </c>
      <c r="Y9" s="100">
        <f t="shared" si="1"/>
        <v>0</v>
      </c>
      <c r="Z9" s="137">
        <f>+IF(X9&lt;&gt;0,+(Y9/X9)*100,0)</f>
        <v>0</v>
      </c>
      <c r="AA9" s="102">
        <f>SUM(AA10:AA14)</f>
        <v>0</v>
      </c>
    </row>
    <row r="10" spans="1:27" ht="12.75">
      <c r="A10" s="138" t="s">
        <v>79</v>
      </c>
      <c r="B10" s="136"/>
      <c r="C10" s="155"/>
      <c r="D10" s="155"/>
      <c r="E10" s="156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62"/>
    </row>
    <row r="11" spans="1:27" ht="12.7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2.75">
      <c r="A12" s="138" t="s">
        <v>81</v>
      </c>
      <c r="B12" s="136"/>
      <c r="C12" s="155"/>
      <c r="D12" s="155"/>
      <c r="E12" s="156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2.7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2.75">
      <c r="A15" s="135" t="s">
        <v>84</v>
      </c>
      <c r="B15" s="142"/>
      <c r="C15" s="153">
        <f aca="true" t="shared" si="2" ref="C15:Y15">SUM(C16:C18)</f>
        <v>0</v>
      </c>
      <c r="D15" s="153">
        <f>SUM(D16:D18)</f>
        <v>0</v>
      </c>
      <c r="E15" s="154">
        <f t="shared" si="2"/>
        <v>40018570</v>
      </c>
      <c r="F15" s="100">
        <f t="shared" si="2"/>
        <v>40018570</v>
      </c>
      <c r="G15" s="100">
        <f t="shared" si="2"/>
        <v>0</v>
      </c>
      <c r="H15" s="100">
        <f t="shared" si="2"/>
        <v>2961424</v>
      </c>
      <c r="I15" s="100">
        <f t="shared" si="2"/>
        <v>2144194</v>
      </c>
      <c r="J15" s="100">
        <f t="shared" si="2"/>
        <v>5105618</v>
      </c>
      <c r="K15" s="100">
        <f t="shared" si="2"/>
        <v>0</v>
      </c>
      <c r="L15" s="100">
        <f t="shared" si="2"/>
        <v>0</v>
      </c>
      <c r="M15" s="100">
        <f t="shared" si="2"/>
        <v>0</v>
      </c>
      <c r="N15" s="100">
        <f t="shared" si="2"/>
        <v>0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5105618</v>
      </c>
      <c r="X15" s="100">
        <f t="shared" si="2"/>
        <v>0</v>
      </c>
      <c r="Y15" s="100">
        <f t="shared" si="2"/>
        <v>5105618</v>
      </c>
      <c r="Z15" s="137">
        <f>+IF(X15&lt;&gt;0,+(Y15/X15)*100,0)</f>
        <v>0</v>
      </c>
      <c r="AA15" s="102">
        <f>SUM(AA16:AA18)</f>
        <v>40018570</v>
      </c>
    </row>
    <row r="16" spans="1:27" ht="12.75">
      <c r="A16" s="138" t="s">
        <v>85</v>
      </c>
      <c r="B16" s="136"/>
      <c r="C16" s="155"/>
      <c r="D16" s="155"/>
      <c r="E16" s="156">
        <v>80000</v>
      </c>
      <c r="F16" s="60">
        <v>80000</v>
      </c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>
        <v>80000</v>
      </c>
    </row>
    <row r="17" spans="1:27" ht="12.75">
      <c r="A17" s="138" t="s">
        <v>86</v>
      </c>
      <c r="B17" s="136"/>
      <c r="C17" s="155"/>
      <c r="D17" s="155"/>
      <c r="E17" s="156">
        <v>39938570</v>
      </c>
      <c r="F17" s="60">
        <v>39938570</v>
      </c>
      <c r="G17" s="60"/>
      <c r="H17" s="60">
        <v>2961424</v>
      </c>
      <c r="I17" s="60">
        <v>2144194</v>
      </c>
      <c r="J17" s="60">
        <v>5105618</v>
      </c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>
        <v>5105618</v>
      </c>
      <c r="X17" s="60"/>
      <c r="Y17" s="60">
        <v>5105618</v>
      </c>
      <c r="Z17" s="140"/>
      <c r="AA17" s="62">
        <v>39938570</v>
      </c>
    </row>
    <row r="18" spans="1:27" ht="12.7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5000000</v>
      </c>
      <c r="F19" s="100">
        <f t="shared" si="3"/>
        <v>5000000</v>
      </c>
      <c r="G19" s="100">
        <f t="shared" si="3"/>
        <v>0</v>
      </c>
      <c r="H19" s="100">
        <f t="shared" si="3"/>
        <v>985218</v>
      </c>
      <c r="I19" s="100">
        <f t="shared" si="3"/>
        <v>0</v>
      </c>
      <c r="J19" s="100">
        <f t="shared" si="3"/>
        <v>985218</v>
      </c>
      <c r="K19" s="100">
        <f t="shared" si="3"/>
        <v>0</v>
      </c>
      <c r="L19" s="100">
        <f t="shared" si="3"/>
        <v>0</v>
      </c>
      <c r="M19" s="100">
        <f t="shared" si="3"/>
        <v>0</v>
      </c>
      <c r="N19" s="100">
        <f t="shared" si="3"/>
        <v>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985218</v>
      </c>
      <c r="X19" s="100">
        <f t="shared" si="3"/>
        <v>0</v>
      </c>
      <c r="Y19" s="100">
        <f t="shared" si="3"/>
        <v>985218</v>
      </c>
      <c r="Z19" s="137">
        <f>+IF(X19&lt;&gt;0,+(Y19/X19)*100,0)</f>
        <v>0</v>
      </c>
      <c r="AA19" s="102">
        <f>SUM(AA20:AA23)</f>
        <v>5000000</v>
      </c>
    </row>
    <row r="20" spans="1:27" ht="12.75">
      <c r="A20" s="138" t="s">
        <v>89</v>
      </c>
      <c r="B20" s="136"/>
      <c r="C20" s="155"/>
      <c r="D20" s="155"/>
      <c r="E20" s="156">
        <v>5000000</v>
      </c>
      <c r="F20" s="60">
        <v>5000000</v>
      </c>
      <c r="G20" s="60"/>
      <c r="H20" s="60">
        <v>985218</v>
      </c>
      <c r="I20" s="60"/>
      <c r="J20" s="60">
        <v>985218</v>
      </c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>
        <v>985218</v>
      </c>
      <c r="X20" s="60"/>
      <c r="Y20" s="60">
        <v>985218</v>
      </c>
      <c r="Z20" s="140"/>
      <c r="AA20" s="62">
        <v>5000000</v>
      </c>
    </row>
    <row r="21" spans="1:27" ht="12.7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2.7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/>
      <c r="AA22" s="225"/>
    </row>
    <row r="23" spans="1:27" ht="12.75">
      <c r="A23" s="138" t="s">
        <v>92</v>
      </c>
      <c r="B23" s="136"/>
      <c r="C23" s="155"/>
      <c r="D23" s="155"/>
      <c r="E23" s="156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2.7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2.75">
      <c r="A25" s="148" t="s">
        <v>131</v>
      </c>
      <c r="B25" s="149" t="s">
        <v>99</v>
      </c>
      <c r="C25" s="217">
        <f aca="true" t="shared" si="4" ref="C25:Y25">+C5+C9+C15+C19+C24</f>
        <v>0</v>
      </c>
      <c r="D25" s="217">
        <f>+D5+D9+D15+D19+D24</f>
        <v>0</v>
      </c>
      <c r="E25" s="230">
        <f t="shared" si="4"/>
        <v>50499000</v>
      </c>
      <c r="F25" s="219">
        <f t="shared" si="4"/>
        <v>50499000</v>
      </c>
      <c r="G25" s="219">
        <f t="shared" si="4"/>
        <v>0</v>
      </c>
      <c r="H25" s="219">
        <f t="shared" si="4"/>
        <v>5817764</v>
      </c>
      <c r="I25" s="219">
        <f t="shared" si="4"/>
        <v>2601064</v>
      </c>
      <c r="J25" s="219">
        <f t="shared" si="4"/>
        <v>8418828</v>
      </c>
      <c r="K25" s="219">
        <f t="shared" si="4"/>
        <v>0</v>
      </c>
      <c r="L25" s="219">
        <f t="shared" si="4"/>
        <v>0</v>
      </c>
      <c r="M25" s="219">
        <f t="shared" si="4"/>
        <v>0</v>
      </c>
      <c r="N25" s="219">
        <f t="shared" si="4"/>
        <v>0</v>
      </c>
      <c r="O25" s="219">
        <f t="shared" si="4"/>
        <v>0</v>
      </c>
      <c r="P25" s="219">
        <f t="shared" si="4"/>
        <v>0</v>
      </c>
      <c r="Q25" s="219">
        <f t="shared" si="4"/>
        <v>0</v>
      </c>
      <c r="R25" s="219">
        <f t="shared" si="4"/>
        <v>0</v>
      </c>
      <c r="S25" s="219">
        <f t="shared" si="4"/>
        <v>0</v>
      </c>
      <c r="T25" s="219">
        <f t="shared" si="4"/>
        <v>0</v>
      </c>
      <c r="U25" s="219">
        <f t="shared" si="4"/>
        <v>0</v>
      </c>
      <c r="V25" s="219">
        <f t="shared" si="4"/>
        <v>0</v>
      </c>
      <c r="W25" s="219">
        <f t="shared" si="4"/>
        <v>8418828</v>
      </c>
      <c r="X25" s="219">
        <f t="shared" si="4"/>
        <v>0</v>
      </c>
      <c r="Y25" s="219">
        <f t="shared" si="4"/>
        <v>8418828</v>
      </c>
      <c r="Z25" s="231">
        <f>+IF(X25&lt;&gt;0,+(Y25/X25)*100,0)</f>
        <v>0</v>
      </c>
      <c r="AA25" s="232">
        <f>+AA5+AA9+AA15+AA19+AA24</f>
        <v>50499000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2.7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2.75">
      <c r="A28" s="234" t="s">
        <v>133</v>
      </c>
      <c r="B28" s="136"/>
      <c r="C28" s="155"/>
      <c r="D28" s="155"/>
      <c r="E28" s="156">
        <v>41418570</v>
      </c>
      <c r="F28" s="60">
        <v>41418570</v>
      </c>
      <c r="G28" s="60"/>
      <c r="H28" s="60">
        <v>2192256</v>
      </c>
      <c r="I28" s="60">
        <v>2144194</v>
      </c>
      <c r="J28" s="60">
        <v>4336450</v>
      </c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>
        <v>4336450</v>
      </c>
      <c r="X28" s="60"/>
      <c r="Y28" s="60">
        <v>4336450</v>
      </c>
      <c r="Z28" s="140"/>
      <c r="AA28" s="155">
        <v>41418570</v>
      </c>
    </row>
    <row r="29" spans="1:27" ht="12.75">
      <c r="A29" s="234" t="s">
        <v>134</v>
      </c>
      <c r="B29" s="136"/>
      <c r="C29" s="155"/>
      <c r="D29" s="155"/>
      <c r="E29" s="156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2.7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36" t="s">
        <v>46</v>
      </c>
      <c r="B32" s="136"/>
      <c r="C32" s="210">
        <f aca="true" t="shared" si="5" ref="C32:Y32">SUM(C28:C31)</f>
        <v>0</v>
      </c>
      <c r="D32" s="210">
        <f>SUM(D28:D31)</f>
        <v>0</v>
      </c>
      <c r="E32" s="211">
        <f t="shared" si="5"/>
        <v>41418570</v>
      </c>
      <c r="F32" s="77">
        <f t="shared" si="5"/>
        <v>41418570</v>
      </c>
      <c r="G32" s="77">
        <f t="shared" si="5"/>
        <v>0</v>
      </c>
      <c r="H32" s="77">
        <f t="shared" si="5"/>
        <v>2192256</v>
      </c>
      <c r="I32" s="77">
        <f t="shared" si="5"/>
        <v>2144194</v>
      </c>
      <c r="J32" s="77">
        <f t="shared" si="5"/>
        <v>4336450</v>
      </c>
      <c r="K32" s="77">
        <f t="shared" si="5"/>
        <v>0</v>
      </c>
      <c r="L32" s="77">
        <f t="shared" si="5"/>
        <v>0</v>
      </c>
      <c r="M32" s="77">
        <f t="shared" si="5"/>
        <v>0</v>
      </c>
      <c r="N32" s="77">
        <f t="shared" si="5"/>
        <v>0</v>
      </c>
      <c r="O32" s="77">
        <f t="shared" si="5"/>
        <v>0</v>
      </c>
      <c r="P32" s="77">
        <f t="shared" si="5"/>
        <v>0</v>
      </c>
      <c r="Q32" s="77">
        <f t="shared" si="5"/>
        <v>0</v>
      </c>
      <c r="R32" s="77">
        <f t="shared" si="5"/>
        <v>0</v>
      </c>
      <c r="S32" s="77">
        <f t="shared" si="5"/>
        <v>0</v>
      </c>
      <c r="T32" s="77">
        <f t="shared" si="5"/>
        <v>0</v>
      </c>
      <c r="U32" s="77">
        <f t="shared" si="5"/>
        <v>0</v>
      </c>
      <c r="V32" s="77">
        <f t="shared" si="5"/>
        <v>0</v>
      </c>
      <c r="W32" s="77">
        <f t="shared" si="5"/>
        <v>4336450</v>
      </c>
      <c r="X32" s="77">
        <f t="shared" si="5"/>
        <v>0</v>
      </c>
      <c r="Y32" s="77">
        <f t="shared" si="5"/>
        <v>4336450</v>
      </c>
      <c r="Z32" s="212">
        <f>+IF(X32&lt;&gt;0,+(Y32/X32)*100,0)</f>
        <v>0</v>
      </c>
      <c r="AA32" s="79">
        <f>SUM(AA28:AA31)</f>
        <v>41418570</v>
      </c>
    </row>
    <row r="33" spans="1:27" ht="12.75">
      <c r="A33" s="237" t="s">
        <v>51</v>
      </c>
      <c r="B33" s="136" t="s">
        <v>137</v>
      </c>
      <c r="C33" s="155"/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2.75">
      <c r="A34" s="237" t="s">
        <v>52</v>
      </c>
      <c r="B34" s="136" t="s">
        <v>138</v>
      </c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2.75">
      <c r="A35" s="237" t="s">
        <v>53</v>
      </c>
      <c r="B35" s="136"/>
      <c r="C35" s="155"/>
      <c r="D35" s="155"/>
      <c r="E35" s="156">
        <v>9080430</v>
      </c>
      <c r="F35" s="60">
        <v>9080430</v>
      </c>
      <c r="G35" s="60"/>
      <c r="H35" s="60">
        <v>3625508</v>
      </c>
      <c r="I35" s="60">
        <v>456870</v>
      </c>
      <c r="J35" s="60">
        <v>4082378</v>
      </c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>
        <v>4082378</v>
      </c>
      <c r="X35" s="60"/>
      <c r="Y35" s="60">
        <v>4082378</v>
      </c>
      <c r="Z35" s="140"/>
      <c r="AA35" s="62">
        <v>9080430</v>
      </c>
    </row>
    <row r="36" spans="1:27" ht="12.75">
      <c r="A36" s="238" t="s">
        <v>139</v>
      </c>
      <c r="B36" s="149"/>
      <c r="C36" s="222">
        <f aca="true" t="shared" si="6" ref="C36:Y36">SUM(C32:C35)</f>
        <v>0</v>
      </c>
      <c r="D36" s="222">
        <f>SUM(D32:D35)</f>
        <v>0</v>
      </c>
      <c r="E36" s="218">
        <f t="shared" si="6"/>
        <v>50499000</v>
      </c>
      <c r="F36" s="220">
        <f t="shared" si="6"/>
        <v>50499000</v>
      </c>
      <c r="G36" s="220">
        <f t="shared" si="6"/>
        <v>0</v>
      </c>
      <c r="H36" s="220">
        <f t="shared" si="6"/>
        <v>5817764</v>
      </c>
      <c r="I36" s="220">
        <f t="shared" si="6"/>
        <v>2601064</v>
      </c>
      <c r="J36" s="220">
        <f t="shared" si="6"/>
        <v>8418828</v>
      </c>
      <c r="K36" s="220">
        <f t="shared" si="6"/>
        <v>0</v>
      </c>
      <c r="L36" s="220">
        <f t="shared" si="6"/>
        <v>0</v>
      </c>
      <c r="M36" s="220">
        <f t="shared" si="6"/>
        <v>0</v>
      </c>
      <c r="N36" s="220">
        <f t="shared" si="6"/>
        <v>0</v>
      </c>
      <c r="O36" s="220">
        <f t="shared" si="6"/>
        <v>0</v>
      </c>
      <c r="P36" s="220">
        <f t="shared" si="6"/>
        <v>0</v>
      </c>
      <c r="Q36" s="220">
        <f t="shared" si="6"/>
        <v>0</v>
      </c>
      <c r="R36" s="220">
        <f t="shared" si="6"/>
        <v>0</v>
      </c>
      <c r="S36" s="220">
        <f t="shared" si="6"/>
        <v>0</v>
      </c>
      <c r="T36" s="220">
        <f t="shared" si="6"/>
        <v>0</v>
      </c>
      <c r="U36" s="220">
        <f t="shared" si="6"/>
        <v>0</v>
      </c>
      <c r="V36" s="220">
        <f t="shared" si="6"/>
        <v>0</v>
      </c>
      <c r="W36" s="220">
        <f t="shared" si="6"/>
        <v>8418828</v>
      </c>
      <c r="X36" s="220">
        <f t="shared" si="6"/>
        <v>0</v>
      </c>
      <c r="Y36" s="220">
        <f t="shared" si="6"/>
        <v>8418828</v>
      </c>
      <c r="Z36" s="221">
        <f>+IF(X36&lt;&gt;0,+(Y36/X36)*100,0)</f>
        <v>0</v>
      </c>
      <c r="AA36" s="239">
        <f>SUM(AA32:AA35)</f>
        <v>50499000</v>
      </c>
    </row>
    <row r="37" spans="1:27" ht="12.75">
      <c r="A37" s="150" t="s">
        <v>288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2.75">
      <c r="A38" s="240" t="s">
        <v>294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2.75">
      <c r="A39" s="151" t="s">
        <v>295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2.75">
      <c r="A40" s="151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2.7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2.7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2.7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2.7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2.7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2.7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2.75">
      <c r="A6" s="249" t="s">
        <v>143</v>
      </c>
      <c r="B6" s="182"/>
      <c r="C6" s="155"/>
      <c r="D6" s="155"/>
      <c r="E6" s="59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/>
      <c r="AA6" s="62"/>
    </row>
    <row r="7" spans="1:27" ht="12.75">
      <c r="A7" s="249" t="s">
        <v>144</v>
      </c>
      <c r="B7" s="182"/>
      <c r="C7" s="155"/>
      <c r="D7" s="155"/>
      <c r="E7" s="59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140"/>
      <c r="AA7" s="62"/>
    </row>
    <row r="8" spans="1:27" ht="12.75">
      <c r="A8" s="249" t="s">
        <v>145</v>
      </c>
      <c r="B8" s="182"/>
      <c r="C8" s="155"/>
      <c r="D8" s="155"/>
      <c r="E8" s="59">
        <v>106251990</v>
      </c>
      <c r="F8" s="60">
        <v>106251990</v>
      </c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>
        <v>26562998</v>
      </c>
      <c r="Y8" s="60">
        <v>-26562998</v>
      </c>
      <c r="Z8" s="140">
        <v>-100</v>
      </c>
      <c r="AA8" s="62">
        <v>106251990</v>
      </c>
    </row>
    <row r="9" spans="1:27" ht="12.75">
      <c r="A9" s="249" t="s">
        <v>146</v>
      </c>
      <c r="B9" s="182"/>
      <c r="C9" s="155"/>
      <c r="D9" s="155"/>
      <c r="E9" s="59">
        <v>17217609</v>
      </c>
      <c r="F9" s="60">
        <v>17217609</v>
      </c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>
        <v>4304402</v>
      </c>
      <c r="Y9" s="60">
        <v>-4304402</v>
      </c>
      <c r="Z9" s="140">
        <v>-100</v>
      </c>
      <c r="AA9" s="62">
        <v>17217609</v>
      </c>
    </row>
    <row r="10" spans="1:27" ht="12.75">
      <c r="A10" s="249" t="s">
        <v>147</v>
      </c>
      <c r="B10" s="182"/>
      <c r="C10" s="155"/>
      <c r="D10" s="155"/>
      <c r="E10" s="59">
        <v>13865088</v>
      </c>
      <c r="F10" s="60">
        <v>13865088</v>
      </c>
      <c r="G10" s="159"/>
      <c r="H10" s="159"/>
      <c r="I10" s="159"/>
      <c r="J10" s="60"/>
      <c r="K10" s="159"/>
      <c r="L10" s="159"/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/>
      <c r="X10" s="60">
        <v>3466272</v>
      </c>
      <c r="Y10" s="159">
        <v>-3466272</v>
      </c>
      <c r="Z10" s="141">
        <v>-100</v>
      </c>
      <c r="AA10" s="225">
        <v>13865088</v>
      </c>
    </row>
    <row r="11" spans="1:27" ht="12.75">
      <c r="A11" s="249" t="s">
        <v>148</v>
      </c>
      <c r="B11" s="182"/>
      <c r="C11" s="155"/>
      <c r="D11" s="155"/>
      <c r="E11" s="59">
        <v>1283150</v>
      </c>
      <c r="F11" s="60">
        <v>1283150</v>
      </c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>
        <v>320788</v>
      </c>
      <c r="Y11" s="60">
        <v>-320788</v>
      </c>
      <c r="Z11" s="140">
        <v>-100</v>
      </c>
      <c r="AA11" s="62">
        <v>1283150</v>
      </c>
    </row>
    <row r="12" spans="1:27" ht="12.75">
      <c r="A12" s="250" t="s">
        <v>56</v>
      </c>
      <c r="B12" s="251"/>
      <c r="C12" s="168">
        <f aca="true" t="shared" si="0" ref="C12:Y12">SUM(C6:C11)</f>
        <v>0</v>
      </c>
      <c r="D12" s="168">
        <f>SUM(D6:D11)</f>
        <v>0</v>
      </c>
      <c r="E12" s="72">
        <f t="shared" si="0"/>
        <v>138617837</v>
      </c>
      <c r="F12" s="73">
        <f t="shared" si="0"/>
        <v>138617837</v>
      </c>
      <c r="G12" s="73">
        <f t="shared" si="0"/>
        <v>0</v>
      </c>
      <c r="H12" s="73">
        <f t="shared" si="0"/>
        <v>0</v>
      </c>
      <c r="I12" s="73">
        <f t="shared" si="0"/>
        <v>0</v>
      </c>
      <c r="J12" s="73">
        <f t="shared" si="0"/>
        <v>0</v>
      </c>
      <c r="K12" s="73">
        <f t="shared" si="0"/>
        <v>0</v>
      </c>
      <c r="L12" s="73">
        <f t="shared" si="0"/>
        <v>0</v>
      </c>
      <c r="M12" s="73">
        <f t="shared" si="0"/>
        <v>0</v>
      </c>
      <c r="N12" s="73">
        <f t="shared" si="0"/>
        <v>0</v>
      </c>
      <c r="O12" s="73">
        <f t="shared" si="0"/>
        <v>0</v>
      </c>
      <c r="P12" s="73">
        <f t="shared" si="0"/>
        <v>0</v>
      </c>
      <c r="Q12" s="73">
        <f t="shared" si="0"/>
        <v>0</v>
      </c>
      <c r="R12" s="73">
        <f t="shared" si="0"/>
        <v>0</v>
      </c>
      <c r="S12" s="73">
        <f t="shared" si="0"/>
        <v>0</v>
      </c>
      <c r="T12" s="73">
        <f t="shared" si="0"/>
        <v>0</v>
      </c>
      <c r="U12" s="73">
        <f t="shared" si="0"/>
        <v>0</v>
      </c>
      <c r="V12" s="73">
        <f t="shared" si="0"/>
        <v>0</v>
      </c>
      <c r="W12" s="73">
        <f t="shared" si="0"/>
        <v>0</v>
      </c>
      <c r="X12" s="73">
        <f t="shared" si="0"/>
        <v>34654460</v>
      </c>
      <c r="Y12" s="73">
        <f t="shared" si="0"/>
        <v>-34654460</v>
      </c>
      <c r="Z12" s="170">
        <f>+IF(X12&lt;&gt;0,+(Y12/X12)*100,0)</f>
        <v>-100</v>
      </c>
      <c r="AA12" s="74">
        <f>SUM(AA6:AA11)</f>
        <v>138617837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2.75">
      <c r="A15" s="249" t="s">
        <v>150</v>
      </c>
      <c r="B15" s="182"/>
      <c r="C15" s="155"/>
      <c r="D15" s="155"/>
      <c r="E15" s="59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2.75">
      <c r="A16" s="249" t="s">
        <v>151</v>
      </c>
      <c r="B16" s="182"/>
      <c r="C16" s="155"/>
      <c r="D16" s="155"/>
      <c r="E16" s="59"/>
      <c r="F16" s="60"/>
      <c r="G16" s="159"/>
      <c r="H16" s="159"/>
      <c r="I16" s="159"/>
      <c r="J16" s="60"/>
      <c r="K16" s="159"/>
      <c r="L16" s="159"/>
      <c r="M16" s="60"/>
      <c r="N16" s="159"/>
      <c r="O16" s="159"/>
      <c r="P16" s="159"/>
      <c r="Q16" s="60"/>
      <c r="R16" s="159"/>
      <c r="S16" s="159"/>
      <c r="T16" s="60"/>
      <c r="U16" s="159"/>
      <c r="V16" s="159"/>
      <c r="W16" s="159"/>
      <c r="X16" s="60"/>
      <c r="Y16" s="159"/>
      <c r="Z16" s="141"/>
      <c r="AA16" s="225"/>
    </row>
    <row r="17" spans="1:27" ht="12.75">
      <c r="A17" s="249" t="s">
        <v>152</v>
      </c>
      <c r="B17" s="182"/>
      <c r="C17" s="155"/>
      <c r="D17" s="155"/>
      <c r="E17" s="59">
        <v>54971349</v>
      </c>
      <c r="F17" s="60">
        <v>54971349</v>
      </c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>
        <v>13742837</v>
      </c>
      <c r="Y17" s="60">
        <v>-13742837</v>
      </c>
      <c r="Z17" s="140">
        <v>-100</v>
      </c>
      <c r="AA17" s="62">
        <v>54971349</v>
      </c>
    </row>
    <row r="18" spans="1:27" ht="12.7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249" t="s">
        <v>154</v>
      </c>
      <c r="B19" s="182"/>
      <c r="C19" s="155"/>
      <c r="D19" s="155"/>
      <c r="E19" s="59">
        <v>466362744</v>
      </c>
      <c r="F19" s="60">
        <v>466362744</v>
      </c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>
        <v>116590686</v>
      </c>
      <c r="Y19" s="60">
        <v>-116590686</v>
      </c>
      <c r="Z19" s="140">
        <v>-100</v>
      </c>
      <c r="AA19" s="62">
        <v>466362744</v>
      </c>
    </row>
    <row r="20" spans="1:27" ht="12.7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2.7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2.75">
      <c r="A22" s="249" t="s">
        <v>157</v>
      </c>
      <c r="B22" s="182"/>
      <c r="C22" s="155"/>
      <c r="D22" s="155"/>
      <c r="E22" s="59">
        <v>106800</v>
      </c>
      <c r="F22" s="60">
        <v>106800</v>
      </c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>
        <v>26700</v>
      </c>
      <c r="Y22" s="60">
        <v>-26700</v>
      </c>
      <c r="Z22" s="140">
        <v>-100</v>
      </c>
      <c r="AA22" s="62">
        <v>106800</v>
      </c>
    </row>
    <row r="23" spans="1:27" ht="12.75">
      <c r="A23" s="249" t="s">
        <v>158</v>
      </c>
      <c r="B23" s="182"/>
      <c r="C23" s="155"/>
      <c r="D23" s="155"/>
      <c r="E23" s="59">
        <v>12086626</v>
      </c>
      <c r="F23" s="60">
        <v>12086626</v>
      </c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>
        <v>3021657</v>
      </c>
      <c r="Y23" s="159">
        <v>-3021657</v>
      </c>
      <c r="Z23" s="141">
        <v>-100</v>
      </c>
      <c r="AA23" s="225">
        <v>12086626</v>
      </c>
    </row>
    <row r="24" spans="1:27" ht="12.75">
      <c r="A24" s="250" t="s">
        <v>57</v>
      </c>
      <c r="B24" s="253"/>
      <c r="C24" s="168">
        <f aca="true" t="shared" si="1" ref="C24:Y24">SUM(C15:C23)</f>
        <v>0</v>
      </c>
      <c r="D24" s="168">
        <f>SUM(D15:D23)</f>
        <v>0</v>
      </c>
      <c r="E24" s="76">
        <f t="shared" si="1"/>
        <v>533527519</v>
      </c>
      <c r="F24" s="77">
        <f t="shared" si="1"/>
        <v>533527519</v>
      </c>
      <c r="G24" s="77">
        <f t="shared" si="1"/>
        <v>0</v>
      </c>
      <c r="H24" s="77">
        <f t="shared" si="1"/>
        <v>0</v>
      </c>
      <c r="I24" s="77">
        <f t="shared" si="1"/>
        <v>0</v>
      </c>
      <c r="J24" s="77">
        <f t="shared" si="1"/>
        <v>0</v>
      </c>
      <c r="K24" s="77">
        <f t="shared" si="1"/>
        <v>0</v>
      </c>
      <c r="L24" s="77">
        <f t="shared" si="1"/>
        <v>0</v>
      </c>
      <c r="M24" s="77">
        <f t="shared" si="1"/>
        <v>0</v>
      </c>
      <c r="N24" s="77">
        <f t="shared" si="1"/>
        <v>0</v>
      </c>
      <c r="O24" s="77">
        <f t="shared" si="1"/>
        <v>0</v>
      </c>
      <c r="P24" s="77">
        <f t="shared" si="1"/>
        <v>0</v>
      </c>
      <c r="Q24" s="77">
        <f t="shared" si="1"/>
        <v>0</v>
      </c>
      <c r="R24" s="77">
        <f t="shared" si="1"/>
        <v>0</v>
      </c>
      <c r="S24" s="77">
        <f t="shared" si="1"/>
        <v>0</v>
      </c>
      <c r="T24" s="77">
        <f t="shared" si="1"/>
        <v>0</v>
      </c>
      <c r="U24" s="77">
        <f t="shared" si="1"/>
        <v>0</v>
      </c>
      <c r="V24" s="77">
        <f t="shared" si="1"/>
        <v>0</v>
      </c>
      <c r="W24" s="77">
        <f t="shared" si="1"/>
        <v>0</v>
      </c>
      <c r="X24" s="77">
        <f t="shared" si="1"/>
        <v>133381880</v>
      </c>
      <c r="Y24" s="77">
        <f t="shared" si="1"/>
        <v>-133381880</v>
      </c>
      <c r="Z24" s="212">
        <f>+IF(X24&lt;&gt;0,+(Y24/X24)*100,0)</f>
        <v>-100</v>
      </c>
      <c r="AA24" s="79">
        <f>SUM(AA15:AA23)</f>
        <v>533527519</v>
      </c>
    </row>
    <row r="25" spans="1:27" ht="12.75">
      <c r="A25" s="250" t="s">
        <v>159</v>
      </c>
      <c r="B25" s="251"/>
      <c r="C25" s="168">
        <f aca="true" t="shared" si="2" ref="C25:Y25">+C12+C24</f>
        <v>0</v>
      </c>
      <c r="D25" s="168">
        <f>+D12+D24</f>
        <v>0</v>
      </c>
      <c r="E25" s="72">
        <f t="shared" si="2"/>
        <v>672145356</v>
      </c>
      <c r="F25" s="73">
        <f t="shared" si="2"/>
        <v>672145356</v>
      </c>
      <c r="G25" s="73">
        <f t="shared" si="2"/>
        <v>0</v>
      </c>
      <c r="H25" s="73">
        <f t="shared" si="2"/>
        <v>0</v>
      </c>
      <c r="I25" s="73">
        <f t="shared" si="2"/>
        <v>0</v>
      </c>
      <c r="J25" s="73">
        <f t="shared" si="2"/>
        <v>0</v>
      </c>
      <c r="K25" s="73">
        <f t="shared" si="2"/>
        <v>0</v>
      </c>
      <c r="L25" s="73">
        <f t="shared" si="2"/>
        <v>0</v>
      </c>
      <c r="M25" s="73">
        <f t="shared" si="2"/>
        <v>0</v>
      </c>
      <c r="N25" s="73">
        <f t="shared" si="2"/>
        <v>0</v>
      </c>
      <c r="O25" s="73">
        <f t="shared" si="2"/>
        <v>0</v>
      </c>
      <c r="P25" s="73">
        <f t="shared" si="2"/>
        <v>0</v>
      </c>
      <c r="Q25" s="73">
        <f t="shared" si="2"/>
        <v>0</v>
      </c>
      <c r="R25" s="73">
        <f t="shared" si="2"/>
        <v>0</v>
      </c>
      <c r="S25" s="73">
        <f t="shared" si="2"/>
        <v>0</v>
      </c>
      <c r="T25" s="73">
        <f t="shared" si="2"/>
        <v>0</v>
      </c>
      <c r="U25" s="73">
        <f t="shared" si="2"/>
        <v>0</v>
      </c>
      <c r="V25" s="73">
        <f t="shared" si="2"/>
        <v>0</v>
      </c>
      <c r="W25" s="73">
        <f t="shared" si="2"/>
        <v>0</v>
      </c>
      <c r="X25" s="73">
        <f t="shared" si="2"/>
        <v>168036340</v>
      </c>
      <c r="Y25" s="73">
        <f t="shared" si="2"/>
        <v>-168036340</v>
      </c>
      <c r="Z25" s="170">
        <f>+IF(X25&lt;&gt;0,+(Y25/X25)*100,0)</f>
        <v>-100</v>
      </c>
      <c r="AA25" s="74">
        <f>+AA12+AA24</f>
        <v>672145356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2.7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2.7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2.75">
      <c r="A29" s="249" t="s">
        <v>162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49" t="s">
        <v>52</v>
      </c>
      <c r="B30" s="182"/>
      <c r="C30" s="155"/>
      <c r="D30" s="155"/>
      <c r="E30" s="59">
        <v>6638308</v>
      </c>
      <c r="F30" s="60">
        <v>6638308</v>
      </c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>
        <v>1659577</v>
      </c>
      <c r="Y30" s="60">
        <v>-1659577</v>
      </c>
      <c r="Z30" s="140">
        <v>-100</v>
      </c>
      <c r="AA30" s="62">
        <v>6638308</v>
      </c>
    </row>
    <row r="31" spans="1:27" ht="12.75">
      <c r="A31" s="249" t="s">
        <v>163</v>
      </c>
      <c r="B31" s="182"/>
      <c r="C31" s="155"/>
      <c r="D31" s="155"/>
      <c r="E31" s="59">
        <v>1876294</v>
      </c>
      <c r="F31" s="60">
        <v>1876294</v>
      </c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>
        <v>469074</v>
      </c>
      <c r="Y31" s="60">
        <v>-469074</v>
      </c>
      <c r="Z31" s="140">
        <v>-100</v>
      </c>
      <c r="AA31" s="62">
        <v>1876294</v>
      </c>
    </row>
    <row r="32" spans="1:27" ht="12.75">
      <c r="A32" s="249" t="s">
        <v>164</v>
      </c>
      <c r="B32" s="182"/>
      <c r="C32" s="155"/>
      <c r="D32" s="155"/>
      <c r="E32" s="59">
        <v>125537943</v>
      </c>
      <c r="F32" s="60">
        <v>125537943</v>
      </c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>
        <v>31384486</v>
      </c>
      <c r="Y32" s="60">
        <v>-31384486</v>
      </c>
      <c r="Z32" s="140">
        <v>-100</v>
      </c>
      <c r="AA32" s="62">
        <v>125537943</v>
      </c>
    </row>
    <row r="33" spans="1:27" ht="12.75">
      <c r="A33" s="249" t="s">
        <v>165</v>
      </c>
      <c r="B33" s="182"/>
      <c r="C33" s="155"/>
      <c r="D33" s="155"/>
      <c r="E33" s="59">
        <v>10237121</v>
      </c>
      <c r="F33" s="60">
        <v>10237121</v>
      </c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>
        <v>2559280</v>
      </c>
      <c r="Y33" s="60">
        <v>-2559280</v>
      </c>
      <c r="Z33" s="140">
        <v>-100</v>
      </c>
      <c r="AA33" s="62">
        <v>10237121</v>
      </c>
    </row>
    <row r="34" spans="1:27" ht="12.75">
      <c r="A34" s="250" t="s">
        <v>58</v>
      </c>
      <c r="B34" s="251"/>
      <c r="C34" s="168">
        <f aca="true" t="shared" si="3" ref="C34:Y34">SUM(C29:C33)</f>
        <v>0</v>
      </c>
      <c r="D34" s="168">
        <f>SUM(D29:D33)</f>
        <v>0</v>
      </c>
      <c r="E34" s="72">
        <f t="shared" si="3"/>
        <v>144289666</v>
      </c>
      <c r="F34" s="73">
        <f t="shared" si="3"/>
        <v>144289666</v>
      </c>
      <c r="G34" s="73">
        <f t="shared" si="3"/>
        <v>0</v>
      </c>
      <c r="H34" s="73">
        <f t="shared" si="3"/>
        <v>0</v>
      </c>
      <c r="I34" s="73">
        <f t="shared" si="3"/>
        <v>0</v>
      </c>
      <c r="J34" s="73">
        <f t="shared" si="3"/>
        <v>0</v>
      </c>
      <c r="K34" s="73">
        <f t="shared" si="3"/>
        <v>0</v>
      </c>
      <c r="L34" s="73">
        <f t="shared" si="3"/>
        <v>0</v>
      </c>
      <c r="M34" s="73">
        <f t="shared" si="3"/>
        <v>0</v>
      </c>
      <c r="N34" s="73">
        <f t="shared" si="3"/>
        <v>0</v>
      </c>
      <c r="O34" s="73">
        <f t="shared" si="3"/>
        <v>0</v>
      </c>
      <c r="P34" s="73">
        <f t="shared" si="3"/>
        <v>0</v>
      </c>
      <c r="Q34" s="73">
        <f t="shared" si="3"/>
        <v>0</v>
      </c>
      <c r="R34" s="73">
        <f t="shared" si="3"/>
        <v>0</v>
      </c>
      <c r="S34" s="73">
        <f t="shared" si="3"/>
        <v>0</v>
      </c>
      <c r="T34" s="73">
        <f t="shared" si="3"/>
        <v>0</v>
      </c>
      <c r="U34" s="73">
        <f t="shared" si="3"/>
        <v>0</v>
      </c>
      <c r="V34" s="73">
        <f t="shared" si="3"/>
        <v>0</v>
      </c>
      <c r="W34" s="73">
        <f t="shared" si="3"/>
        <v>0</v>
      </c>
      <c r="X34" s="73">
        <f t="shared" si="3"/>
        <v>36072417</v>
      </c>
      <c r="Y34" s="73">
        <f t="shared" si="3"/>
        <v>-36072417</v>
      </c>
      <c r="Z34" s="170">
        <f>+IF(X34&lt;&gt;0,+(Y34/X34)*100,0)</f>
        <v>-100</v>
      </c>
      <c r="AA34" s="74">
        <f>SUM(AA29:AA33)</f>
        <v>144289666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2.7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2.75">
      <c r="A37" s="249" t="s">
        <v>52</v>
      </c>
      <c r="B37" s="182"/>
      <c r="C37" s="155"/>
      <c r="D37" s="155"/>
      <c r="E37" s="59">
        <v>719030</v>
      </c>
      <c r="F37" s="60">
        <v>719030</v>
      </c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>
        <v>179758</v>
      </c>
      <c r="Y37" s="60">
        <v>-179758</v>
      </c>
      <c r="Z37" s="140">
        <v>-100</v>
      </c>
      <c r="AA37" s="62">
        <v>719030</v>
      </c>
    </row>
    <row r="38" spans="1:27" ht="12.75">
      <c r="A38" s="249" t="s">
        <v>165</v>
      </c>
      <c r="B38" s="182"/>
      <c r="C38" s="155"/>
      <c r="D38" s="155"/>
      <c r="E38" s="59">
        <v>64449883</v>
      </c>
      <c r="F38" s="60">
        <v>64449883</v>
      </c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>
        <v>16112471</v>
      </c>
      <c r="Y38" s="60">
        <v>-16112471</v>
      </c>
      <c r="Z38" s="140">
        <v>-100</v>
      </c>
      <c r="AA38" s="62">
        <v>64449883</v>
      </c>
    </row>
    <row r="39" spans="1:27" ht="12.75">
      <c r="A39" s="250" t="s">
        <v>59</v>
      </c>
      <c r="B39" s="253"/>
      <c r="C39" s="168">
        <f aca="true" t="shared" si="4" ref="C39:Y39">SUM(C37:C38)</f>
        <v>0</v>
      </c>
      <c r="D39" s="168">
        <f>SUM(D37:D38)</f>
        <v>0</v>
      </c>
      <c r="E39" s="76">
        <f t="shared" si="4"/>
        <v>65168913</v>
      </c>
      <c r="F39" s="77">
        <f t="shared" si="4"/>
        <v>65168913</v>
      </c>
      <c r="G39" s="77">
        <f t="shared" si="4"/>
        <v>0</v>
      </c>
      <c r="H39" s="77">
        <f t="shared" si="4"/>
        <v>0</v>
      </c>
      <c r="I39" s="77">
        <f t="shared" si="4"/>
        <v>0</v>
      </c>
      <c r="J39" s="77">
        <f t="shared" si="4"/>
        <v>0</v>
      </c>
      <c r="K39" s="77">
        <f t="shared" si="4"/>
        <v>0</v>
      </c>
      <c r="L39" s="77">
        <f t="shared" si="4"/>
        <v>0</v>
      </c>
      <c r="M39" s="77">
        <f t="shared" si="4"/>
        <v>0</v>
      </c>
      <c r="N39" s="77">
        <f t="shared" si="4"/>
        <v>0</v>
      </c>
      <c r="O39" s="77">
        <f t="shared" si="4"/>
        <v>0</v>
      </c>
      <c r="P39" s="77">
        <f t="shared" si="4"/>
        <v>0</v>
      </c>
      <c r="Q39" s="77">
        <f t="shared" si="4"/>
        <v>0</v>
      </c>
      <c r="R39" s="77">
        <f t="shared" si="4"/>
        <v>0</v>
      </c>
      <c r="S39" s="77">
        <f t="shared" si="4"/>
        <v>0</v>
      </c>
      <c r="T39" s="77">
        <f t="shared" si="4"/>
        <v>0</v>
      </c>
      <c r="U39" s="77">
        <f t="shared" si="4"/>
        <v>0</v>
      </c>
      <c r="V39" s="77">
        <f t="shared" si="4"/>
        <v>0</v>
      </c>
      <c r="W39" s="77">
        <f t="shared" si="4"/>
        <v>0</v>
      </c>
      <c r="X39" s="77">
        <f t="shared" si="4"/>
        <v>16292229</v>
      </c>
      <c r="Y39" s="77">
        <f t="shared" si="4"/>
        <v>-16292229</v>
      </c>
      <c r="Z39" s="212">
        <f>+IF(X39&lt;&gt;0,+(Y39/X39)*100,0)</f>
        <v>-100</v>
      </c>
      <c r="AA39" s="79">
        <f>SUM(AA37:AA38)</f>
        <v>65168913</v>
      </c>
    </row>
    <row r="40" spans="1:27" ht="12.75">
      <c r="A40" s="250" t="s">
        <v>167</v>
      </c>
      <c r="B40" s="251"/>
      <c r="C40" s="168">
        <f aca="true" t="shared" si="5" ref="C40:Y40">+C34+C39</f>
        <v>0</v>
      </c>
      <c r="D40" s="168">
        <f>+D34+D39</f>
        <v>0</v>
      </c>
      <c r="E40" s="72">
        <f t="shared" si="5"/>
        <v>209458579</v>
      </c>
      <c r="F40" s="73">
        <f t="shared" si="5"/>
        <v>209458579</v>
      </c>
      <c r="G40" s="73">
        <f t="shared" si="5"/>
        <v>0</v>
      </c>
      <c r="H40" s="73">
        <f t="shared" si="5"/>
        <v>0</v>
      </c>
      <c r="I40" s="73">
        <f t="shared" si="5"/>
        <v>0</v>
      </c>
      <c r="J40" s="73">
        <f t="shared" si="5"/>
        <v>0</v>
      </c>
      <c r="K40" s="73">
        <f t="shared" si="5"/>
        <v>0</v>
      </c>
      <c r="L40" s="73">
        <f t="shared" si="5"/>
        <v>0</v>
      </c>
      <c r="M40" s="73">
        <f t="shared" si="5"/>
        <v>0</v>
      </c>
      <c r="N40" s="73">
        <f t="shared" si="5"/>
        <v>0</v>
      </c>
      <c r="O40" s="73">
        <f t="shared" si="5"/>
        <v>0</v>
      </c>
      <c r="P40" s="73">
        <f t="shared" si="5"/>
        <v>0</v>
      </c>
      <c r="Q40" s="73">
        <f t="shared" si="5"/>
        <v>0</v>
      </c>
      <c r="R40" s="73">
        <f t="shared" si="5"/>
        <v>0</v>
      </c>
      <c r="S40" s="73">
        <f t="shared" si="5"/>
        <v>0</v>
      </c>
      <c r="T40" s="73">
        <f t="shared" si="5"/>
        <v>0</v>
      </c>
      <c r="U40" s="73">
        <f t="shared" si="5"/>
        <v>0</v>
      </c>
      <c r="V40" s="73">
        <f t="shared" si="5"/>
        <v>0</v>
      </c>
      <c r="W40" s="73">
        <f t="shared" si="5"/>
        <v>0</v>
      </c>
      <c r="X40" s="73">
        <f t="shared" si="5"/>
        <v>52364646</v>
      </c>
      <c r="Y40" s="73">
        <f t="shared" si="5"/>
        <v>-52364646</v>
      </c>
      <c r="Z40" s="170">
        <f>+IF(X40&lt;&gt;0,+(Y40/X40)*100,0)</f>
        <v>-100</v>
      </c>
      <c r="AA40" s="74">
        <f>+AA34+AA39</f>
        <v>209458579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2.75">
      <c r="A42" s="255" t="s">
        <v>168</v>
      </c>
      <c r="B42" s="256" t="s">
        <v>96</v>
      </c>
      <c r="C42" s="257">
        <f aca="true" t="shared" si="6" ref="C42:Y42">+C25-C40</f>
        <v>0</v>
      </c>
      <c r="D42" s="257">
        <f>+D25-D40</f>
        <v>0</v>
      </c>
      <c r="E42" s="258">
        <f t="shared" si="6"/>
        <v>462686777</v>
      </c>
      <c r="F42" s="259">
        <f t="shared" si="6"/>
        <v>462686777</v>
      </c>
      <c r="G42" s="259">
        <f t="shared" si="6"/>
        <v>0</v>
      </c>
      <c r="H42" s="259">
        <f t="shared" si="6"/>
        <v>0</v>
      </c>
      <c r="I42" s="259">
        <f t="shared" si="6"/>
        <v>0</v>
      </c>
      <c r="J42" s="259">
        <f t="shared" si="6"/>
        <v>0</v>
      </c>
      <c r="K42" s="259">
        <f t="shared" si="6"/>
        <v>0</v>
      </c>
      <c r="L42" s="259">
        <f t="shared" si="6"/>
        <v>0</v>
      </c>
      <c r="M42" s="259">
        <f t="shared" si="6"/>
        <v>0</v>
      </c>
      <c r="N42" s="259">
        <f t="shared" si="6"/>
        <v>0</v>
      </c>
      <c r="O42" s="259">
        <f t="shared" si="6"/>
        <v>0</v>
      </c>
      <c r="P42" s="259">
        <f t="shared" si="6"/>
        <v>0</v>
      </c>
      <c r="Q42" s="259">
        <f t="shared" si="6"/>
        <v>0</v>
      </c>
      <c r="R42" s="259">
        <f t="shared" si="6"/>
        <v>0</v>
      </c>
      <c r="S42" s="259">
        <f t="shared" si="6"/>
        <v>0</v>
      </c>
      <c r="T42" s="259">
        <f t="shared" si="6"/>
        <v>0</v>
      </c>
      <c r="U42" s="259">
        <f t="shared" si="6"/>
        <v>0</v>
      </c>
      <c r="V42" s="259">
        <f t="shared" si="6"/>
        <v>0</v>
      </c>
      <c r="W42" s="259">
        <f t="shared" si="6"/>
        <v>0</v>
      </c>
      <c r="X42" s="259">
        <f t="shared" si="6"/>
        <v>115671694</v>
      </c>
      <c r="Y42" s="259">
        <f t="shared" si="6"/>
        <v>-115671694</v>
      </c>
      <c r="Z42" s="260">
        <f>+IF(X42&lt;&gt;0,+(Y42/X42)*100,0)</f>
        <v>-100</v>
      </c>
      <c r="AA42" s="261">
        <f>+AA25-AA40</f>
        <v>462686777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2.7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2.75">
      <c r="A45" s="249" t="s">
        <v>170</v>
      </c>
      <c r="B45" s="182"/>
      <c r="C45" s="155"/>
      <c r="D45" s="155"/>
      <c r="E45" s="59">
        <v>462686777</v>
      </c>
      <c r="F45" s="60">
        <v>462686777</v>
      </c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>
        <v>115671694</v>
      </c>
      <c r="Y45" s="60">
        <v>-115671694</v>
      </c>
      <c r="Z45" s="139">
        <v>-100</v>
      </c>
      <c r="AA45" s="62">
        <v>462686777</v>
      </c>
    </row>
    <row r="46" spans="1:27" ht="12.75">
      <c r="A46" s="249" t="s">
        <v>171</v>
      </c>
      <c r="B46" s="182"/>
      <c r="C46" s="155"/>
      <c r="D46" s="155"/>
      <c r="E46" s="59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139"/>
      <c r="AA46" s="62"/>
    </row>
    <row r="47" spans="1:27" ht="12.7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2.75">
      <c r="A48" s="262" t="s">
        <v>173</v>
      </c>
      <c r="B48" s="263" t="s">
        <v>96</v>
      </c>
      <c r="C48" s="217">
        <f aca="true" t="shared" si="7" ref="C48:Y48">SUM(C45:C47)</f>
        <v>0</v>
      </c>
      <c r="D48" s="217">
        <f>SUM(D45:D47)</f>
        <v>0</v>
      </c>
      <c r="E48" s="264">
        <f t="shared" si="7"/>
        <v>462686777</v>
      </c>
      <c r="F48" s="219">
        <f t="shared" si="7"/>
        <v>462686777</v>
      </c>
      <c r="G48" s="219">
        <f t="shared" si="7"/>
        <v>0</v>
      </c>
      <c r="H48" s="219">
        <f t="shared" si="7"/>
        <v>0</v>
      </c>
      <c r="I48" s="219">
        <f t="shared" si="7"/>
        <v>0</v>
      </c>
      <c r="J48" s="219">
        <f t="shared" si="7"/>
        <v>0</v>
      </c>
      <c r="K48" s="219">
        <f t="shared" si="7"/>
        <v>0</v>
      </c>
      <c r="L48" s="219">
        <f t="shared" si="7"/>
        <v>0</v>
      </c>
      <c r="M48" s="219">
        <f t="shared" si="7"/>
        <v>0</v>
      </c>
      <c r="N48" s="219">
        <f t="shared" si="7"/>
        <v>0</v>
      </c>
      <c r="O48" s="219">
        <f t="shared" si="7"/>
        <v>0</v>
      </c>
      <c r="P48" s="219">
        <f t="shared" si="7"/>
        <v>0</v>
      </c>
      <c r="Q48" s="219">
        <f t="shared" si="7"/>
        <v>0</v>
      </c>
      <c r="R48" s="219">
        <f t="shared" si="7"/>
        <v>0</v>
      </c>
      <c r="S48" s="219">
        <f t="shared" si="7"/>
        <v>0</v>
      </c>
      <c r="T48" s="219">
        <f t="shared" si="7"/>
        <v>0</v>
      </c>
      <c r="U48" s="219">
        <f t="shared" si="7"/>
        <v>0</v>
      </c>
      <c r="V48" s="219">
        <f t="shared" si="7"/>
        <v>0</v>
      </c>
      <c r="W48" s="219">
        <f t="shared" si="7"/>
        <v>0</v>
      </c>
      <c r="X48" s="219">
        <f t="shared" si="7"/>
        <v>115671694</v>
      </c>
      <c r="Y48" s="219">
        <f t="shared" si="7"/>
        <v>-115671694</v>
      </c>
      <c r="Z48" s="265">
        <f>+IF(X48&lt;&gt;0,+(Y48/X48)*100,0)</f>
        <v>-100</v>
      </c>
      <c r="AA48" s="232">
        <f>SUM(AA45:AA47)</f>
        <v>462686777</v>
      </c>
    </row>
    <row r="49" spans="1:27" ht="12.75">
      <c r="A49" s="266" t="s">
        <v>288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2.75">
      <c r="A50" s="151" t="s">
        <v>297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267" t="s">
        <v>298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2.7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2.7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2.75">
      <c r="A6" s="249" t="s">
        <v>177</v>
      </c>
      <c r="B6" s="182"/>
      <c r="C6" s="155"/>
      <c r="D6" s="155"/>
      <c r="E6" s="59">
        <v>29057875</v>
      </c>
      <c r="F6" s="60">
        <v>29057875</v>
      </c>
      <c r="G6" s="60"/>
      <c r="H6" s="60">
        <v>572099</v>
      </c>
      <c r="I6" s="60">
        <v>534234</v>
      </c>
      <c r="J6" s="60">
        <v>1106333</v>
      </c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>
        <v>1106333</v>
      </c>
      <c r="X6" s="60">
        <v>5283250</v>
      </c>
      <c r="Y6" s="60">
        <v>-4176917</v>
      </c>
      <c r="Z6" s="140">
        <v>-79.06</v>
      </c>
      <c r="AA6" s="62">
        <v>29057875</v>
      </c>
    </row>
    <row r="7" spans="1:27" ht="12.75">
      <c r="A7" s="249" t="s">
        <v>32</v>
      </c>
      <c r="B7" s="182"/>
      <c r="C7" s="155"/>
      <c r="D7" s="155"/>
      <c r="E7" s="59">
        <v>30581485</v>
      </c>
      <c r="F7" s="60">
        <v>30581485</v>
      </c>
      <c r="G7" s="60"/>
      <c r="H7" s="60">
        <v>2930407</v>
      </c>
      <c r="I7" s="60">
        <v>2183292</v>
      </c>
      <c r="J7" s="60">
        <v>5113699</v>
      </c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>
        <v>5113699</v>
      </c>
      <c r="X7" s="60">
        <v>5560270</v>
      </c>
      <c r="Y7" s="60">
        <v>-446571</v>
      </c>
      <c r="Z7" s="140">
        <v>-8.03</v>
      </c>
      <c r="AA7" s="62">
        <v>30581485</v>
      </c>
    </row>
    <row r="8" spans="1:27" ht="12.75">
      <c r="A8" s="249" t="s">
        <v>178</v>
      </c>
      <c r="B8" s="182"/>
      <c r="C8" s="155"/>
      <c r="D8" s="155"/>
      <c r="E8" s="59">
        <v>8960534</v>
      </c>
      <c r="F8" s="60">
        <v>8960534</v>
      </c>
      <c r="G8" s="60"/>
      <c r="H8" s="60">
        <v>1577152</v>
      </c>
      <c r="I8" s="60">
        <v>6628274</v>
      </c>
      <c r="J8" s="60">
        <v>8205426</v>
      </c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>
        <v>8205426</v>
      </c>
      <c r="X8" s="60">
        <v>1629188</v>
      </c>
      <c r="Y8" s="60">
        <v>6576238</v>
      </c>
      <c r="Z8" s="140">
        <v>403.65</v>
      </c>
      <c r="AA8" s="62">
        <v>8960534</v>
      </c>
    </row>
    <row r="9" spans="1:27" ht="12.75">
      <c r="A9" s="249" t="s">
        <v>179</v>
      </c>
      <c r="B9" s="182"/>
      <c r="C9" s="155"/>
      <c r="D9" s="155"/>
      <c r="E9" s="59">
        <v>140613451</v>
      </c>
      <c r="F9" s="60">
        <v>140613451</v>
      </c>
      <c r="G9" s="60"/>
      <c r="H9" s="60"/>
      <c r="I9" s="60">
        <v>4192000</v>
      </c>
      <c r="J9" s="60">
        <v>4192000</v>
      </c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>
        <v>4192000</v>
      </c>
      <c r="X9" s="60">
        <v>25566082</v>
      </c>
      <c r="Y9" s="60">
        <v>-21374082</v>
      </c>
      <c r="Z9" s="140">
        <v>-83.6</v>
      </c>
      <c r="AA9" s="62">
        <v>140613451</v>
      </c>
    </row>
    <row r="10" spans="1:27" ht="12.75">
      <c r="A10" s="249" t="s">
        <v>180</v>
      </c>
      <c r="B10" s="182"/>
      <c r="C10" s="155"/>
      <c r="D10" s="155"/>
      <c r="E10" s="59">
        <v>42970550</v>
      </c>
      <c r="F10" s="60">
        <v>42970550</v>
      </c>
      <c r="G10" s="60"/>
      <c r="H10" s="60"/>
      <c r="I10" s="60">
        <v>13575000</v>
      </c>
      <c r="J10" s="60">
        <v>13575000</v>
      </c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>
        <v>13575000</v>
      </c>
      <c r="X10" s="60">
        <v>11800000</v>
      </c>
      <c r="Y10" s="60">
        <v>1775000</v>
      </c>
      <c r="Z10" s="140">
        <v>15.04</v>
      </c>
      <c r="AA10" s="62">
        <v>42970550</v>
      </c>
    </row>
    <row r="11" spans="1:27" ht="12.75">
      <c r="A11" s="249" t="s">
        <v>181</v>
      </c>
      <c r="B11" s="182"/>
      <c r="C11" s="155"/>
      <c r="D11" s="155"/>
      <c r="E11" s="59">
        <v>1500004</v>
      </c>
      <c r="F11" s="60">
        <v>1500004</v>
      </c>
      <c r="G11" s="60"/>
      <c r="H11" s="60">
        <v>441</v>
      </c>
      <c r="I11" s="60">
        <v>270</v>
      </c>
      <c r="J11" s="60">
        <v>711</v>
      </c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>
        <v>711</v>
      </c>
      <c r="X11" s="60">
        <v>272728</v>
      </c>
      <c r="Y11" s="60">
        <v>-272017</v>
      </c>
      <c r="Z11" s="140">
        <v>-99.74</v>
      </c>
      <c r="AA11" s="62">
        <v>1500004</v>
      </c>
    </row>
    <row r="12" spans="1:27" ht="12.75">
      <c r="A12" s="249" t="s">
        <v>182</v>
      </c>
      <c r="B12" s="182"/>
      <c r="C12" s="155"/>
      <c r="D12" s="155"/>
      <c r="E12" s="59">
        <v>5600001</v>
      </c>
      <c r="F12" s="60">
        <v>5600001</v>
      </c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>
        <v>1018182</v>
      </c>
      <c r="Y12" s="60">
        <v>-1018182</v>
      </c>
      <c r="Z12" s="140">
        <v>-100</v>
      </c>
      <c r="AA12" s="62">
        <v>5600001</v>
      </c>
    </row>
    <row r="13" spans="1:27" ht="12.75">
      <c r="A13" s="242" t="s">
        <v>183</v>
      </c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249" t="s">
        <v>184</v>
      </c>
      <c r="B14" s="182"/>
      <c r="C14" s="155"/>
      <c r="D14" s="155"/>
      <c r="E14" s="59">
        <v>-364491721</v>
      </c>
      <c r="F14" s="60">
        <v>-364491721</v>
      </c>
      <c r="G14" s="60"/>
      <c r="H14" s="60">
        <v>-11485971</v>
      </c>
      <c r="I14" s="60">
        <v>-16236868</v>
      </c>
      <c r="J14" s="60">
        <v>-27722839</v>
      </c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>
        <v>-27722839</v>
      </c>
      <c r="X14" s="60">
        <v>-66271222</v>
      </c>
      <c r="Y14" s="60">
        <v>38548383</v>
      </c>
      <c r="Z14" s="140">
        <v>-58.17</v>
      </c>
      <c r="AA14" s="62">
        <v>-364491721</v>
      </c>
    </row>
    <row r="15" spans="1:27" ht="12.75">
      <c r="A15" s="249" t="s">
        <v>40</v>
      </c>
      <c r="B15" s="182"/>
      <c r="C15" s="155"/>
      <c r="D15" s="155"/>
      <c r="E15" s="59">
        <v>-799997</v>
      </c>
      <c r="F15" s="60">
        <v>-799997</v>
      </c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>
        <v>-145454</v>
      </c>
      <c r="Y15" s="60">
        <v>145454</v>
      </c>
      <c r="Z15" s="140">
        <v>-100</v>
      </c>
      <c r="AA15" s="62">
        <v>-799997</v>
      </c>
    </row>
    <row r="16" spans="1:27" ht="12.75">
      <c r="A16" s="249" t="s">
        <v>42</v>
      </c>
      <c r="B16" s="182"/>
      <c r="C16" s="155"/>
      <c r="D16" s="155"/>
      <c r="E16" s="59">
        <v>-21000001</v>
      </c>
      <c r="F16" s="60">
        <v>-21000001</v>
      </c>
      <c r="G16" s="60"/>
      <c r="H16" s="60">
        <v>-200000</v>
      </c>
      <c r="I16" s="60">
        <v>-582125</v>
      </c>
      <c r="J16" s="60">
        <v>-782125</v>
      </c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>
        <v>-782125</v>
      </c>
      <c r="X16" s="60">
        <v>-3818182</v>
      </c>
      <c r="Y16" s="60">
        <v>3036057</v>
      </c>
      <c r="Z16" s="140">
        <v>-79.52</v>
      </c>
      <c r="AA16" s="62">
        <v>-21000001</v>
      </c>
    </row>
    <row r="17" spans="1:27" ht="12.75">
      <c r="A17" s="250" t="s">
        <v>185</v>
      </c>
      <c r="B17" s="251"/>
      <c r="C17" s="168">
        <f aca="true" t="shared" si="0" ref="C17:Y17">SUM(C6:C16)</f>
        <v>0</v>
      </c>
      <c r="D17" s="168">
        <f t="shared" si="0"/>
        <v>0</v>
      </c>
      <c r="E17" s="72">
        <f t="shared" si="0"/>
        <v>-127007819</v>
      </c>
      <c r="F17" s="73">
        <f t="shared" si="0"/>
        <v>-127007819</v>
      </c>
      <c r="G17" s="73">
        <f t="shared" si="0"/>
        <v>0</v>
      </c>
      <c r="H17" s="73">
        <f t="shared" si="0"/>
        <v>-6605872</v>
      </c>
      <c r="I17" s="73">
        <f t="shared" si="0"/>
        <v>10294077</v>
      </c>
      <c r="J17" s="73">
        <f t="shared" si="0"/>
        <v>3688205</v>
      </c>
      <c r="K17" s="73">
        <f t="shared" si="0"/>
        <v>0</v>
      </c>
      <c r="L17" s="73">
        <f t="shared" si="0"/>
        <v>0</v>
      </c>
      <c r="M17" s="73">
        <f t="shared" si="0"/>
        <v>0</v>
      </c>
      <c r="N17" s="73">
        <f t="shared" si="0"/>
        <v>0</v>
      </c>
      <c r="O17" s="73">
        <f t="shared" si="0"/>
        <v>0</v>
      </c>
      <c r="P17" s="73">
        <f t="shared" si="0"/>
        <v>0</v>
      </c>
      <c r="Q17" s="73">
        <f t="shared" si="0"/>
        <v>0</v>
      </c>
      <c r="R17" s="73">
        <f t="shared" si="0"/>
        <v>0</v>
      </c>
      <c r="S17" s="73">
        <f t="shared" si="0"/>
        <v>0</v>
      </c>
      <c r="T17" s="73">
        <f t="shared" si="0"/>
        <v>0</v>
      </c>
      <c r="U17" s="73">
        <f t="shared" si="0"/>
        <v>0</v>
      </c>
      <c r="V17" s="73">
        <f t="shared" si="0"/>
        <v>0</v>
      </c>
      <c r="W17" s="73">
        <f t="shared" si="0"/>
        <v>3688205</v>
      </c>
      <c r="X17" s="73">
        <f t="shared" si="0"/>
        <v>-19105158</v>
      </c>
      <c r="Y17" s="73">
        <f t="shared" si="0"/>
        <v>22793363</v>
      </c>
      <c r="Z17" s="170">
        <f>+IF(X17&lt;&gt;0,+(Y17/X17)*100,0)</f>
        <v>-119.3047605259271</v>
      </c>
      <c r="AA17" s="74">
        <f>SUM(AA6:AA16)</f>
        <v>-127007819</v>
      </c>
    </row>
    <row r="18" spans="1:27" ht="4.5" customHeight="1">
      <c r="A18" s="252"/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242" t="s">
        <v>186</v>
      </c>
      <c r="B19" s="182"/>
      <c r="C19" s="155"/>
      <c r="D19" s="155"/>
      <c r="E19" s="59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62"/>
    </row>
    <row r="20" spans="1:27" ht="12.75">
      <c r="A20" s="242" t="s">
        <v>176</v>
      </c>
      <c r="B20" s="182"/>
      <c r="C20" s="153"/>
      <c r="D20" s="153"/>
      <c r="E20" s="99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37"/>
      <c r="AA20" s="102"/>
    </row>
    <row r="21" spans="1:27" ht="12.75">
      <c r="A21" s="249" t="s">
        <v>187</v>
      </c>
      <c r="B21" s="182"/>
      <c r="C21" s="155"/>
      <c r="D21" s="155"/>
      <c r="E21" s="59"/>
      <c r="F21" s="60"/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/>
      <c r="Y21" s="159"/>
      <c r="Z21" s="141"/>
      <c r="AA21" s="225"/>
    </row>
    <row r="22" spans="1:27" ht="12.75">
      <c r="A22" s="249" t="s">
        <v>188</v>
      </c>
      <c r="B22" s="182"/>
      <c r="C22" s="155"/>
      <c r="D22" s="155"/>
      <c r="E22" s="268"/>
      <c r="F22" s="159"/>
      <c r="G22" s="60"/>
      <c r="H22" s="60"/>
      <c r="I22" s="60"/>
      <c r="J22" s="60"/>
      <c r="K22" s="60"/>
      <c r="L22" s="60"/>
      <c r="M22" s="159"/>
      <c r="N22" s="60"/>
      <c r="O22" s="60"/>
      <c r="P22" s="60"/>
      <c r="Q22" s="60"/>
      <c r="R22" s="60"/>
      <c r="S22" s="60"/>
      <c r="T22" s="159"/>
      <c r="U22" s="60"/>
      <c r="V22" s="60"/>
      <c r="W22" s="60"/>
      <c r="X22" s="60"/>
      <c r="Y22" s="60"/>
      <c r="Z22" s="140"/>
      <c r="AA22" s="62"/>
    </row>
    <row r="23" spans="1:27" ht="12.75">
      <c r="A23" s="249" t="s">
        <v>189</v>
      </c>
      <c r="B23" s="182"/>
      <c r="C23" s="157"/>
      <c r="D23" s="157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2.75">
      <c r="A24" s="249" t="s">
        <v>190</v>
      </c>
      <c r="B24" s="182"/>
      <c r="C24" s="155"/>
      <c r="D24" s="155"/>
      <c r="E24" s="59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62"/>
    </row>
    <row r="25" spans="1:27" ht="12.75">
      <c r="A25" s="242" t="s">
        <v>183</v>
      </c>
      <c r="B25" s="182"/>
      <c r="C25" s="155"/>
      <c r="D25" s="155"/>
      <c r="E25" s="59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62"/>
    </row>
    <row r="26" spans="1:27" ht="12.75">
      <c r="A26" s="249" t="s">
        <v>191</v>
      </c>
      <c r="B26" s="182"/>
      <c r="C26" s="155"/>
      <c r="D26" s="155"/>
      <c r="E26" s="59">
        <v>-50498000</v>
      </c>
      <c r="F26" s="60">
        <v>-50498000</v>
      </c>
      <c r="G26" s="60"/>
      <c r="H26" s="60">
        <v>-5187764</v>
      </c>
      <c r="I26" s="60">
        <v>-2601064</v>
      </c>
      <c r="J26" s="60">
        <v>-7788828</v>
      </c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>
        <v>-7788828</v>
      </c>
      <c r="X26" s="60">
        <v>-8000000</v>
      </c>
      <c r="Y26" s="60">
        <v>211172</v>
      </c>
      <c r="Z26" s="140">
        <v>-2.64</v>
      </c>
      <c r="AA26" s="62">
        <v>-50498000</v>
      </c>
    </row>
    <row r="27" spans="1:27" ht="12.75">
      <c r="A27" s="250" t="s">
        <v>192</v>
      </c>
      <c r="B27" s="251"/>
      <c r="C27" s="168">
        <f aca="true" t="shared" si="1" ref="C27:Y27">SUM(C21:C26)</f>
        <v>0</v>
      </c>
      <c r="D27" s="168">
        <f>SUM(D21:D26)</f>
        <v>0</v>
      </c>
      <c r="E27" s="72">
        <f t="shared" si="1"/>
        <v>-50498000</v>
      </c>
      <c r="F27" s="73">
        <f t="shared" si="1"/>
        <v>-50498000</v>
      </c>
      <c r="G27" s="73">
        <f t="shared" si="1"/>
        <v>0</v>
      </c>
      <c r="H27" s="73">
        <f t="shared" si="1"/>
        <v>-5187764</v>
      </c>
      <c r="I27" s="73">
        <f t="shared" si="1"/>
        <v>-2601064</v>
      </c>
      <c r="J27" s="73">
        <f t="shared" si="1"/>
        <v>-7788828</v>
      </c>
      <c r="K27" s="73">
        <f t="shared" si="1"/>
        <v>0</v>
      </c>
      <c r="L27" s="73">
        <f t="shared" si="1"/>
        <v>0</v>
      </c>
      <c r="M27" s="73">
        <f t="shared" si="1"/>
        <v>0</v>
      </c>
      <c r="N27" s="73">
        <f t="shared" si="1"/>
        <v>0</v>
      </c>
      <c r="O27" s="73">
        <f t="shared" si="1"/>
        <v>0</v>
      </c>
      <c r="P27" s="73">
        <f t="shared" si="1"/>
        <v>0</v>
      </c>
      <c r="Q27" s="73">
        <f t="shared" si="1"/>
        <v>0</v>
      </c>
      <c r="R27" s="73">
        <f t="shared" si="1"/>
        <v>0</v>
      </c>
      <c r="S27" s="73">
        <f t="shared" si="1"/>
        <v>0</v>
      </c>
      <c r="T27" s="73">
        <f t="shared" si="1"/>
        <v>0</v>
      </c>
      <c r="U27" s="73">
        <f t="shared" si="1"/>
        <v>0</v>
      </c>
      <c r="V27" s="73">
        <f t="shared" si="1"/>
        <v>0</v>
      </c>
      <c r="W27" s="73">
        <f t="shared" si="1"/>
        <v>-7788828</v>
      </c>
      <c r="X27" s="73">
        <f t="shared" si="1"/>
        <v>-8000000</v>
      </c>
      <c r="Y27" s="73">
        <f t="shared" si="1"/>
        <v>211172</v>
      </c>
      <c r="Z27" s="170">
        <f>+IF(X27&lt;&gt;0,+(Y27/X27)*100,0)</f>
        <v>-2.63965</v>
      </c>
      <c r="AA27" s="74">
        <f>SUM(AA21:AA26)</f>
        <v>-50498000</v>
      </c>
    </row>
    <row r="28" spans="1:27" ht="4.5" customHeight="1">
      <c r="A28" s="252"/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2.75">
      <c r="A29" s="242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42" t="s">
        <v>176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2.75">
      <c r="A31" s="249" t="s">
        <v>194</v>
      </c>
      <c r="B31" s="182"/>
      <c r="C31" s="155"/>
      <c r="D31" s="155"/>
      <c r="E31" s="59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49" t="s">
        <v>195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2.75">
      <c r="A33" s="249" t="s">
        <v>196</v>
      </c>
      <c r="B33" s="182"/>
      <c r="C33" s="155"/>
      <c r="D33" s="155"/>
      <c r="E33" s="59"/>
      <c r="F33" s="60"/>
      <c r="G33" s="60"/>
      <c r="H33" s="159"/>
      <c r="I33" s="159"/>
      <c r="J33" s="159"/>
      <c r="K33" s="60"/>
      <c r="L33" s="60"/>
      <c r="M33" s="60"/>
      <c r="N33" s="60"/>
      <c r="O33" s="159"/>
      <c r="P33" s="159"/>
      <c r="Q33" s="159"/>
      <c r="R33" s="60"/>
      <c r="S33" s="60"/>
      <c r="T33" s="60"/>
      <c r="U33" s="60"/>
      <c r="V33" s="159"/>
      <c r="W33" s="159"/>
      <c r="X33" s="159"/>
      <c r="Y33" s="60"/>
      <c r="Z33" s="140"/>
      <c r="AA33" s="62"/>
    </row>
    <row r="34" spans="1:27" ht="12.75">
      <c r="A34" s="242" t="s">
        <v>183</v>
      </c>
      <c r="B34" s="182"/>
      <c r="C34" s="155"/>
      <c r="D34" s="155"/>
      <c r="E34" s="59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2.75">
      <c r="A35" s="249" t="s">
        <v>197</v>
      </c>
      <c r="B35" s="182"/>
      <c r="C35" s="155"/>
      <c r="D35" s="155"/>
      <c r="E35" s="59">
        <v>-7500000</v>
      </c>
      <c r="F35" s="60">
        <v>-7500000</v>
      </c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>
        <v>-1149000</v>
      </c>
      <c r="Y35" s="60">
        <v>1149000</v>
      </c>
      <c r="Z35" s="140">
        <v>-100</v>
      </c>
      <c r="AA35" s="62">
        <v>-7500000</v>
      </c>
    </row>
    <row r="36" spans="1:27" ht="12.75">
      <c r="A36" s="250" t="s">
        <v>198</v>
      </c>
      <c r="B36" s="251"/>
      <c r="C36" s="168">
        <f aca="true" t="shared" si="2" ref="C36:Y36">SUM(C31:C35)</f>
        <v>0</v>
      </c>
      <c r="D36" s="168">
        <f>SUM(D31:D35)</f>
        <v>0</v>
      </c>
      <c r="E36" s="72">
        <f t="shared" si="2"/>
        <v>-7500000</v>
      </c>
      <c r="F36" s="73">
        <f t="shared" si="2"/>
        <v>-7500000</v>
      </c>
      <c r="G36" s="73">
        <f t="shared" si="2"/>
        <v>0</v>
      </c>
      <c r="H36" s="73">
        <f t="shared" si="2"/>
        <v>0</v>
      </c>
      <c r="I36" s="73">
        <f t="shared" si="2"/>
        <v>0</v>
      </c>
      <c r="J36" s="73">
        <f t="shared" si="2"/>
        <v>0</v>
      </c>
      <c r="K36" s="73">
        <f t="shared" si="2"/>
        <v>0</v>
      </c>
      <c r="L36" s="73">
        <f t="shared" si="2"/>
        <v>0</v>
      </c>
      <c r="M36" s="73">
        <f t="shared" si="2"/>
        <v>0</v>
      </c>
      <c r="N36" s="73">
        <f t="shared" si="2"/>
        <v>0</v>
      </c>
      <c r="O36" s="73">
        <f t="shared" si="2"/>
        <v>0</v>
      </c>
      <c r="P36" s="73">
        <f t="shared" si="2"/>
        <v>0</v>
      </c>
      <c r="Q36" s="73">
        <f t="shared" si="2"/>
        <v>0</v>
      </c>
      <c r="R36" s="73">
        <f t="shared" si="2"/>
        <v>0</v>
      </c>
      <c r="S36" s="73">
        <f t="shared" si="2"/>
        <v>0</v>
      </c>
      <c r="T36" s="73">
        <f t="shared" si="2"/>
        <v>0</v>
      </c>
      <c r="U36" s="73">
        <f t="shared" si="2"/>
        <v>0</v>
      </c>
      <c r="V36" s="73">
        <f t="shared" si="2"/>
        <v>0</v>
      </c>
      <c r="W36" s="73">
        <f t="shared" si="2"/>
        <v>0</v>
      </c>
      <c r="X36" s="73">
        <f t="shared" si="2"/>
        <v>-1149000</v>
      </c>
      <c r="Y36" s="73">
        <f t="shared" si="2"/>
        <v>1149000</v>
      </c>
      <c r="Z36" s="170">
        <f>+IF(X36&lt;&gt;0,+(Y36/X36)*100,0)</f>
        <v>-100</v>
      </c>
      <c r="AA36" s="74">
        <f>SUM(AA31:AA35)</f>
        <v>-7500000</v>
      </c>
    </row>
    <row r="37" spans="1:27" ht="4.5" customHeight="1">
      <c r="A37" s="252"/>
      <c r="B37" s="182"/>
      <c r="C37" s="155"/>
      <c r="D37" s="155"/>
      <c r="E37" s="59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140"/>
      <c r="AA37" s="62"/>
    </row>
    <row r="38" spans="1:27" ht="12.75">
      <c r="A38" s="242" t="s">
        <v>199</v>
      </c>
      <c r="B38" s="182"/>
      <c r="C38" s="153">
        <f aca="true" t="shared" si="3" ref="C38:Y38">+C17+C27+C36</f>
        <v>0</v>
      </c>
      <c r="D38" s="153">
        <f>+D17+D27+D36</f>
        <v>0</v>
      </c>
      <c r="E38" s="99">
        <f t="shared" si="3"/>
        <v>-185005819</v>
      </c>
      <c r="F38" s="100">
        <f t="shared" si="3"/>
        <v>-185005819</v>
      </c>
      <c r="G38" s="100">
        <f t="shared" si="3"/>
        <v>0</v>
      </c>
      <c r="H38" s="100">
        <f t="shared" si="3"/>
        <v>-11793636</v>
      </c>
      <c r="I38" s="100">
        <f t="shared" si="3"/>
        <v>7693013</v>
      </c>
      <c r="J38" s="100">
        <f t="shared" si="3"/>
        <v>-4100623</v>
      </c>
      <c r="K38" s="100">
        <f t="shared" si="3"/>
        <v>0</v>
      </c>
      <c r="L38" s="100">
        <f t="shared" si="3"/>
        <v>0</v>
      </c>
      <c r="M38" s="100">
        <f t="shared" si="3"/>
        <v>0</v>
      </c>
      <c r="N38" s="100">
        <f t="shared" si="3"/>
        <v>0</v>
      </c>
      <c r="O38" s="100">
        <f t="shared" si="3"/>
        <v>0</v>
      </c>
      <c r="P38" s="100">
        <f t="shared" si="3"/>
        <v>0</v>
      </c>
      <c r="Q38" s="100">
        <f t="shared" si="3"/>
        <v>0</v>
      </c>
      <c r="R38" s="100">
        <f t="shared" si="3"/>
        <v>0</v>
      </c>
      <c r="S38" s="100">
        <f t="shared" si="3"/>
        <v>0</v>
      </c>
      <c r="T38" s="100">
        <f t="shared" si="3"/>
        <v>0</v>
      </c>
      <c r="U38" s="100">
        <f t="shared" si="3"/>
        <v>0</v>
      </c>
      <c r="V38" s="100">
        <f t="shared" si="3"/>
        <v>0</v>
      </c>
      <c r="W38" s="100">
        <f t="shared" si="3"/>
        <v>-4100623</v>
      </c>
      <c r="X38" s="100">
        <f t="shared" si="3"/>
        <v>-28254158</v>
      </c>
      <c r="Y38" s="100">
        <f t="shared" si="3"/>
        <v>24153535</v>
      </c>
      <c r="Z38" s="137">
        <f>+IF(X38&lt;&gt;0,+(Y38/X38)*100,0)</f>
        <v>-85.48665651264497</v>
      </c>
      <c r="AA38" s="102">
        <f>+AA17+AA27+AA36</f>
        <v>-185005819</v>
      </c>
    </row>
    <row r="39" spans="1:27" ht="12.75">
      <c r="A39" s="249" t="s">
        <v>200</v>
      </c>
      <c r="B39" s="182"/>
      <c r="C39" s="153"/>
      <c r="D39" s="153"/>
      <c r="E39" s="99"/>
      <c r="F39" s="100"/>
      <c r="G39" s="100"/>
      <c r="H39" s="100"/>
      <c r="I39" s="100">
        <v>-11793636</v>
      </c>
      <c r="J39" s="100"/>
      <c r="K39" s="100"/>
      <c r="L39" s="100"/>
      <c r="M39" s="100"/>
      <c r="N39" s="100"/>
      <c r="O39" s="100"/>
      <c r="P39" s="100"/>
      <c r="Q39" s="100"/>
      <c r="R39" s="100"/>
      <c r="S39" s="100"/>
      <c r="T39" s="100"/>
      <c r="U39" s="100"/>
      <c r="V39" s="100"/>
      <c r="W39" s="100"/>
      <c r="X39" s="100"/>
      <c r="Y39" s="100"/>
      <c r="Z39" s="137"/>
      <c r="AA39" s="102"/>
    </row>
    <row r="40" spans="1:27" ht="12.75">
      <c r="A40" s="269" t="s">
        <v>201</v>
      </c>
      <c r="B40" s="256"/>
      <c r="C40" s="257"/>
      <c r="D40" s="257"/>
      <c r="E40" s="258">
        <v>-185005819</v>
      </c>
      <c r="F40" s="259">
        <v>-185005819</v>
      </c>
      <c r="G40" s="259"/>
      <c r="H40" s="259">
        <v>-11793636</v>
      </c>
      <c r="I40" s="259">
        <v>-4100623</v>
      </c>
      <c r="J40" s="259">
        <v>-4100623</v>
      </c>
      <c r="K40" s="259"/>
      <c r="L40" s="259"/>
      <c r="M40" s="259"/>
      <c r="N40" s="259"/>
      <c r="O40" s="259"/>
      <c r="P40" s="259"/>
      <c r="Q40" s="259"/>
      <c r="R40" s="259"/>
      <c r="S40" s="259"/>
      <c r="T40" s="259"/>
      <c r="U40" s="259"/>
      <c r="V40" s="259"/>
      <c r="W40" s="259">
        <v>-4100623</v>
      </c>
      <c r="X40" s="259">
        <v>-28254158</v>
      </c>
      <c r="Y40" s="259">
        <v>24153535</v>
      </c>
      <c r="Z40" s="260">
        <v>-85.49</v>
      </c>
      <c r="AA40" s="261">
        <v>-185005819</v>
      </c>
    </row>
    <row r="41" spans="1:27" ht="12.75">
      <c r="A41" s="118" t="s">
        <v>288</v>
      </c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2.75">
      <c r="A42" s="267" t="s">
        <v>297</v>
      </c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2.7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7" t="s">
        <v>202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203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2.75">
      <c r="A5" s="290" t="s">
        <v>204</v>
      </c>
      <c r="B5" s="136"/>
      <c r="C5" s="108">
        <f aca="true" t="shared" si="0" ref="C5:Y5">SUM(C11:C18)</f>
        <v>0</v>
      </c>
      <c r="D5" s="200">
        <f t="shared" si="0"/>
        <v>0</v>
      </c>
      <c r="E5" s="106">
        <f t="shared" si="0"/>
        <v>50499000</v>
      </c>
      <c r="F5" s="106">
        <f t="shared" si="0"/>
        <v>50499000</v>
      </c>
      <c r="G5" s="106">
        <f t="shared" si="0"/>
        <v>0</v>
      </c>
      <c r="H5" s="106">
        <f t="shared" si="0"/>
        <v>5817764</v>
      </c>
      <c r="I5" s="106">
        <f t="shared" si="0"/>
        <v>2601064</v>
      </c>
      <c r="J5" s="106">
        <f t="shared" si="0"/>
        <v>8418828</v>
      </c>
      <c r="K5" s="106">
        <f t="shared" si="0"/>
        <v>0</v>
      </c>
      <c r="L5" s="106">
        <f t="shared" si="0"/>
        <v>0</v>
      </c>
      <c r="M5" s="106">
        <f t="shared" si="0"/>
        <v>0</v>
      </c>
      <c r="N5" s="106">
        <f t="shared" si="0"/>
        <v>0</v>
      </c>
      <c r="O5" s="106">
        <f t="shared" si="0"/>
        <v>0</v>
      </c>
      <c r="P5" s="106">
        <f t="shared" si="0"/>
        <v>0</v>
      </c>
      <c r="Q5" s="106">
        <f t="shared" si="0"/>
        <v>0</v>
      </c>
      <c r="R5" s="106">
        <f t="shared" si="0"/>
        <v>0</v>
      </c>
      <c r="S5" s="106">
        <f t="shared" si="0"/>
        <v>0</v>
      </c>
      <c r="T5" s="106">
        <f t="shared" si="0"/>
        <v>0</v>
      </c>
      <c r="U5" s="106">
        <f t="shared" si="0"/>
        <v>0</v>
      </c>
      <c r="V5" s="106">
        <f t="shared" si="0"/>
        <v>0</v>
      </c>
      <c r="W5" s="106">
        <f t="shared" si="0"/>
        <v>8418828</v>
      </c>
      <c r="X5" s="106">
        <f t="shared" si="0"/>
        <v>12624752</v>
      </c>
      <c r="Y5" s="106">
        <f t="shared" si="0"/>
        <v>-4205924</v>
      </c>
      <c r="Z5" s="201">
        <f>+IF(X5&lt;&gt;0,+(Y5/X5)*100,0)</f>
        <v>-33.31490392840984</v>
      </c>
      <c r="AA5" s="199">
        <f>SUM(AA11:AA18)</f>
        <v>50499000</v>
      </c>
    </row>
    <row r="6" spans="1:27" ht="12.75">
      <c r="A6" s="291" t="s">
        <v>205</v>
      </c>
      <c r="B6" s="142"/>
      <c r="C6" s="62"/>
      <c r="D6" s="156"/>
      <c r="E6" s="60">
        <v>15622982</v>
      </c>
      <c r="F6" s="60">
        <v>15622982</v>
      </c>
      <c r="G6" s="60"/>
      <c r="H6" s="60">
        <v>934228</v>
      </c>
      <c r="I6" s="60">
        <v>1473329</v>
      </c>
      <c r="J6" s="60">
        <v>2407557</v>
      </c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>
        <v>2407557</v>
      </c>
      <c r="X6" s="60">
        <v>3905746</v>
      </c>
      <c r="Y6" s="60">
        <v>-1498189</v>
      </c>
      <c r="Z6" s="140">
        <v>-38.36</v>
      </c>
      <c r="AA6" s="155">
        <v>15622982</v>
      </c>
    </row>
    <row r="7" spans="1:27" ht="12.75">
      <c r="A7" s="291" t="s">
        <v>206</v>
      </c>
      <c r="B7" s="142"/>
      <c r="C7" s="62"/>
      <c r="D7" s="156"/>
      <c r="E7" s="60">
        <v>7000000</v>
      </c>
      <c r="F7" s="60">
        <v>7000000</v>
      </c>
      <c r="G7" s="60"/>
      <c r="H7" s="60">
        <v>985218</v>
      </c>
      <c r="I7" s="60"/>
      <c r="J7" s="60">
        <v>985218</v>
      </c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>
        <v>985218</v>
      </c>
      <c r="X7" s="60">
        <v>1750000</v>
      </c>
      <c r="Y7" s="60">
        <v>-764782</v>
      </c>
      <c r="Z7" s="140">
        <v>-43.7</v>
      </c>
      <c r="AA7" s="155">
        <v>7000000</v>
      </c>
    </row>
    <row r="8" spans="1:27" ht="12.75">
      <c r="A8" s="291" t="s">
        <v>207</v>
      </c>
      <c r="B8" s="142"/>
      <c r="C8" s="62"/>
      <c r="D8" s="156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155"/>
    </row>
    <row r="9" spans="1:27" ht="12.75">
      <c r="A9" s="291" t="s">
        <v>208</v>
      </c>
      <c r="B9" s="142"/>
      <c r="C9" s="62"/>
      <c r="D9" s="156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140"/>
      <c r="AA9" s="155"/>
    </row>
    <row r="10" spans="1:27" ht="12.75">
      <c r="A10" s="291" t="s">
        <v>209</v>
      </c>
      <c r="B10" s="142"/>
      <c r="C10" s="62"/>
      <c r="D10" s="156"/>
      <c r="E10" s="60">
        <v>2134966</v>
      </c>
      <c r="F10" s="60">
        <v>2134966</v>
      </c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>
        <v>533742</v>
      </c>
      <c r="Y10" s="60">
        <v>-533742</v>
      </c>
      <c r="Z10" s="140">
        <v>-100</v>
      </c>
      <c r="AA10" s="155">
        <v>2134966</v>
      </c>
    </row>
    <row r="11" spans="1:27" ht="12.75">
      <c r="A11" s="292" t="s">
        <v>210</v>
      </c>
      <c r="B11" s="142"/>
      <c r="C11" s="293">
        <f aca="true" t="shared" si="1" ref="C11:Y11">SUM(C6:C10)</f>
        <v>0</v>
      </c>
      <c r="D11" s="294">
        <f t="shared" si="1"/>
        <v>0</v>
      </c>
      <c r="E11" s="295">
        <f t="shared" si="1"/>
        <v>24757948</v>
      </c>
      <c r="F11" s="295">
        <f t="shared" si="1"/>
        <v>24757948</v>
      </c>
      <c r="G11" s="295">
        <f t="shared" si="1"/>
        <v>0</v>
      </c>
      <c r="H11" s="295">
        <f t="shared" si="1"/>
        <v>1919446</v>
      </c>
      <c r="I11" s="295">
        <f t="shared" si="1"/>
        <v>1473329</v>
      </c>
      <c r="J11" s="295">
        <f t="shared" si="1"/>
        <v>3392775</v>
      </c>
      <c r="K11" s="295">
        <f t="shared" si="1"/>
        <v>0</v>
      </c>
      <c r="L11" s="295">
        <f t="shared" si="1"/>
        <v>0</v>
      </c>
      <c r="M11" s="295">
        <f t="shared" si="1"/>
        <v>0</v>
      </c>
      <c r="N11" s="295">
        <f t="shared" si="1"/>
        <v>0</v>
      </c>
      <c r="O11" s="295">
        <f t="shared" si="1"/>
        <v>0</v>
      </c>
      <c r="P11" s="295">
        <f t="shared" si="1"/>
        <v>0</v>
      </c>
      <c r="Q11" s="295">
        <f t="shared" si="1"/>
        <v>0</v>
      </c>
      <c r="R11" s="295">
        <f t="shared" si="1"/>
        <v>0</v>
      </c>
      <c r="S11" s="295">
        <f t="shared" si="1"/>
        <v>0</v>
      </c>
      <c r="T11" s="295">
        <f t="shared" si="1"/>
        <v>0</v>
      </c>
      <c r="U11" s="295">
        <f t="shared" si="1"/>
        <v>0</v>
      </c>
      <c r="V11" s="295">
        <f t="shared" si="1"/>
        <v>0</v>
      </c>
      <c r="W11" s="295">
        <f t="shared" si="1"/>
        <v>3392775</v>
      </c>
      <c r="X11" s="295">
        <f t="shared" si="1"/>
        <v>6189488</v>
      </c>
      <c r="Y11" s="295">
        <f t="shared" si="1"/>
        <v>-2796713</v>
      </c>
      <c r="Z11" s="296">
        <f>+IF(X11&lt;&gt;0,+(Y11/X11)*100,0)</f>
        <v>-45.18488443632171</v>
      </c>
      <c r="AA11" s="297">
        <f>SUM(AA6:AA10)</f>
        <v>24757948</v>
      </c>
    </row>
    <row r="12" spans="1:27" ht="12.75">
      <c r="A12" s="298" t="s">
        <v>211</v>
      </c>
      <c r="B12" s="136"/>
      <c r="C12" s="62"/>
      <c r="D12" s="156"/>
      <c r="E12" s="60">
        <v>12660622</v>
      </c>
      <c r="F12" s="60">
        <v>12660622</v>
      </c>
      <c r="G12" s="60"/>
      <c r="H12" s="60">
        <v>272810</v>
      </c>
      <c r="I12" s="60">
        <v>670865</v>
      </c>
      <c r="J12" s="60">
        <v>943675</v>
      </c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>
        <v>943675</v>
      </c>
      <c r="X12" s="60">
        <v>3165156</v>
      </c>
      <c r="Y12" s="60">
        <v>-2221481</v>
      </c>
      <c r="Z12" s="140">
        <v>-70.19</v>
      </c>
      <c r="AA12" s="155">
        <v>12660622</v>
      </c>
    </row>
    <row r="13" spans="1:27" ht="12.75">
      <c r="A13" s="298" t="s">
        <v>212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2.75">
      <c r="A14" s="298" t="s">
        <v>213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2.75">
      <c r="A15" s="298" t="s">
        <v>214</v>
      </c>
      <c r="B15" s="136" t="s">
        <v>138</v>
      </c>
      <c r="C15" s="62"/>
      <c r="D15" s="156"/>
      <c r="E15" s="60">
        <v>13080430</v>
      </c>
      <c r="F15" s="60">
        <v>13080430</v>
      </c>
      <c r="G15" s="60"/>
      <c r="H15" s="60">
        <v>3625508</v>
      </c>
      <c r="I15" s="60">
        <v>456870</v>
      </c>
      <c r="J15" s="60">
        <v>4082378</v>
      </c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>
        <v>4082378</v>
      </c>
      <c r="X15" s="60">
        <v>3270108</v>
      </c>
      <c r="Y15" s="60">
        <v>812270</v>
      </c>
      <c r="Z15" s="140">
        <v>24.84</v>
      </c>
      <c r="AA15" s="155">
        <v>13080430</v>
      </c>
    </row>
    <row r="16" spans="1:27" ht="12.75">
      <c r="A16" s="299" t="s">
        <v>215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2.75">
      <c r="A17" s="298" t="s">
        <v>216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2.75">
      <c r="A18" s="298" t="s">
        <v>217</v>
      </c>
      <c r="B18" s="136"/>
      <c r="C18" s="84"/>
      <c r="D18" s="276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270"/>
      <c r="AA18" s="278"/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2.75">
      <c r="A20" s="290" t="s">
        <v>218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0</v>
      </c>
      <c r="F20" s="100">
        <f t="shared" si="2"/>
        <v>0</v>
      </c>
      <c r="G20" s="100">
        <f t="shared" si="2"/>
        <v>0</v>
      </c>
      <c r="H20" s="100">
        <f t="shared" si="2"/>
        <v>0</v>
      </c>
      <c r="I20" s="100">
        <f t="shared" si="2"/>
        <v>0</v>
      </c>
      <c r="J20" s="100">
        <f t="shared" si="2"/>
        <v>0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0</v>
      </c>
      <c r="X20" s="100">
        <f t="shared" si="2"/>
        <v>0</v>
      </c>
      <c r="Y20" s="100">
        <f t="shared" si="2"/>
        <v>0</v>
      </c>
      <c r="Z20" s="137">
        <f>+IF(X20&lt;&gt;0,+(Y20/X20)*100,0)</f>
        <v>0</v>
      </c>
      <c r="AA20" s="153">
        <f>SUM(AA26:AA33)</f>
        <v>0</v>
      </c>
    </row>
    <row r="21" spans="1:27" ht="12.75">
      <c r="A21" s="291" t="s">
        <v>205</v>
      </c>
      <c r="B21" s="142"/>
      <c r="C21" s="62"/>
      <c r="D21" s="156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155"/>
    </row>
    <row r="22" spans="1:27" ht="12.75">
      <c r="A22" s="291" t="s">
        <v>206</v>
      </c>
      <c r="B22" s="142"/>
      <c r="C22" s="62"/>
      <c r="D22" s="15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2.75">
      <c r="A23" s="291" t="s">
        <v>207</v>
      </c>
      <c r="B23" s="142"/>
      <c r="C23" s="62"/>
      <c r="D23" s="156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155"/>
    </row>
    <row r="24" spans="1:27" ht="12.75">
      <c r="A24" s="291" t="s">
        <v>208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2.75">
      <c r="A25" s="291" t="s">
        <v>209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2.75">
      <c r="A26" s="292" t="s">
        <v>210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0</v>
      </c>
      <c r="F26" s="295">
        <f t="shared" si="3"/>
        <v>0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0</v>
      </c>
      <c r="X26" s="295">
        <f t="shared" si="3"/>
        <v>0</v>
      </c>
      <c r="Y26" s="295">
        <f t="shared" si="3"/>
        <v>0</v>
      </c>
      <c r="Z26" s="296">
        <f>+IF(X26&lt;&gt;0,+(Y26/X26)*100,0)</f>
        <v>0</v>
      </c>
      <c r="AA26" s="297">
        <f>SUM(AA21:AA25)</f>
        <v>0</v>
      </c>
    </row>
    <row r="27" spans="1:27" ht="12.75">
      <c r="A27" s="298" t="s">
        <v>211</v>
      </c>
      <c r="B27" s="147"/>
      <c r="C27" s="62"/>
      <c r="D27" s="156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2.75">
      <c r="A28" s="298" t="s">
        <v>212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2.75">
      <c r="A29" s="298" t="s">
        <v>213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2.75">
      <c r="A30" s="298" t="s">
        <v>214</v>
      </c>
      <c r="B30" s="136" t="s">
        <v>138</v>
      </c>
      <c r="C30" s="62"/>
      <c r="D30" s="156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155"/>
    </row>
    <row r="31" spans="1:27" ht="12.75">
      <c r="A31" s="299" t="s">
        <v>215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2.75">
      <c r="A32" s="298" t="s">
        <v>216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2.75">
      <c r="A33" s="298" t="s">
        <v>217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2.75">
      <c r="A35" s="290" t="s">
        <v>219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2.75">
      <c r="A36" s="291" t="s">
        <v>205</v>
      </c>
      <c r="B36" s="142"/>
      <c r="C36" s="62">
        <f aca="true" t="shared" si="4" ref="C36:Y40">C6+C21</f>
        <v>0</v>
      </c>
      <c r="D36" s="156">
        <f t="shared" si="4"/>
        <v>0</v>
      </c>
      <c r="E36" s="60">
        <f t="shared" si="4"/>
        <v>15622982</v>
      </c>
      <c r="F36" s="60">
        <f t="shared" si="4"/>
        <v>15622982</v>
      </c>
      <c r="G36" s="60">
        <f t="shared" si="4"/>
        <v>0</v>
      </c>
      <c r="H36" s="60">
        <f t="shared" si="4"/>
        <v>934228</v>
      </c>
      <c r="I36" s="60">
        <f t="shared" si="4"/>
        <v>1473329</v>
      </c>
      <c r="J36" s="60">
        <f t="shared" si="4"/>
        <v>2407557</v>
      </c>
      <c r="K36" s="60">
        <f t="shared" si="4"/>
        <v>0</v>
      </c>
      <c r="L36" s="60">
        <f t="shared" si="4"/>
        <v>0</v>
      </c>
      <c r="M36" s="60">
        <f t="shared" si="4"/>
        <v>0</v>
      </c>
      <c r="N36" s="60">
        <f t="shared" si="4"/>
        <v>0</v>
      </c>
      <c r="O36" s="60">
        <f t="shared" si="4"/>
        <v>0</v>
      </c>
      <c r="P36" s="60">
        <f t="shared" si="4"/>
        <v>0</v>
      </c>
      <c r="Q36" s="60">
        <f t="shared" si="4"/>
        <v>0</v>
      </c>
      <c r="R36" s="60">
        <f t="shared" si="4"/>
        <v>0</v>
      </c>
      <c r="S36" s="60">
        <f t="shared" si="4"/>
        <v>0</v>
      </c>
      <c r="T36" s="60">
        <f t="shared" si="4"/>
        <v>0</v>
      </c>
      <c r="U36" s="60">
        <f t="shared" si="4"/>
        <v>0</v>
      </c>
      <c r="V36" s="60">
        <f t="shared" si="4"/>
        <v>0</v>
      </c>
      <c r="W36" s="60">
        <f t="shared" si="4"/>
        <v>2407557</v>
      </c>
      <c r="X36" s="60">
        <f t="shared" si="4"/>
        <v>3905746</v>
      </c>
      <c r="Y36" s="60">
        <f t="shared" si="4"/>
        <v>-1498189</v>
      </c>
      <c r="Z36" s="140">
        <f aca="true" t="shared" si="5" ref="Z36:Z49">+IF(X36&lt;&gt;0,+(Y36/X36)*100,0)</f>
        <v>-38.358587578403714</v>
      </c>
      <c r="AA36" s="155">
        <f>AA6+AA21</f>
        <v>15622982</v>
      </c>
    </row>
    <row r="37" spans="1:27" ht="12.75">
      <c r="A37" s="291" t="s">
        <v>206</v>
      </c>
      <c r="B37" s="142"/>
      <c r="C37" s="62">
        <f t="shared" si="4"/>
        <v>0</v>
      </c>
      <c r="D37" s="156">
        <f t="shared" si="4"/>
        <v>0</v>
      </c>
      <c r="E37" s="60">
        <f t="shared" si="4"/>
        <v>7000000</v>
      </c>
      <c r="F37" s="60">
        <f t="shared" si="4"/>
        <v>7000000</v>
      </c>
      <c r="G37" s="60">
        <f t="shared" si="4"/>
        <v>0</v>
      </c>
      <c r="H37" s="60">
        <f t="shared" si="4"/>
        <v>985218</v>
      </c>
      <c r="I37" s="60">
        <f t="shared" si="4"/>
        <v>0</v>
      </c>
      <c r="J37" s="60">
        <f t="shared" si="4"/>
        <v>985218</v>
      </c>
      <c r="K37" s="60">
        <f t="shared" si="4"/>
        <v>0</v>
      </c>
      <c r="L37" s="60">
        <f t="shared" si="4"/>
        <v>0</v>
      </c>
      <c r="M37" s="60">
        <f t="shared" si="4"/>
        <v>0</v>
      </c>
      <c r="N37" s="60">
        <f t="shared" si="4"/>
        <v>0</v>
      </c>
      <c r="O37" s="60">
        <f t="shared" si="4"/>
        <v>0</v>
      </c>
      <c r="P37" s="60">
        <f t="shared" si="4"/>
        <v>0</v>
      </c>
      <c r="Q37" s="60">
        <f t="shared" si="4"/>
        <v>0</v>
      </c>
      <c r="R37" s="60">
        <f t="shared" si="4"/>
        <v>0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985218</v>
      </c>
      <c r="X37" s="60">
        <f t="shared" si="4"/>
        <v>1750000</v>
      </c>
      <c r="Y37" s="60">
        <f t="shared" si="4"/>
        <v>-764782</v>
      </c>
      <c r="Z37" s="140">
        <f t="shared" si="5"/>
        <v>-43.70182857142857</v>
      </c>
      <c r="AA37" s="155">
        <f>AA7+AA22</f>
        <v>7000000</v>
      </c>
    </row>
    <row r="38" spans="1:27" ht="12.75">
      <c r="A38" s="291" t="s">
        <v>207</v>
      </c>
      <c r="B38" s="142"/>
      <c r="C38" s="62">
        <f t="shared" si="4"/>
        <v>0</v>
      </c>
      <c r="D38" s="156">
        <f t="shared" si="4"/>
        <v>0</v>
      </c>
      <c r="E38" s="60">
        <f t="shared" si="4"/>
        <v>0</v>
      </c>
      <c r="F38" s="60">
        <f t="shared" si="4"/>
        <v>0</v>
      </c>
      <c r="G38" s="60">
        <f t="shared" si="4"/>
        <v>0</v>
      </c>
      <c r="H38" s="60">
        <f t="shared" si="4"/>
        <v>0</v>
      </c>
      <c r="I38" s="60">
        <f t="shared" si="4"/>
        <v>0</v>
      </c>
      <c r="J38" s="60">
        <f t="shared" si="4"/>
        <v>0</v>
      </c>
      <c r="K38" s="60">
        <f t="shared" si="4"/>
        <v>0</v>
      </c>
      <c r="L38" s="60">
        <f t="shared" si="4"/>
        <v>0</v>
      </c>
      <c r="M38" s="60">
        <f t="shared" si="4"/>
        <v>0</v>
      </c>
      <c r="N38" s="60">
        <f t="shared" si="4"/>
        <v>0</v>
      </c>
      <c r="O38" s="60">
        <f t="shared" si="4"/>
        <v>0</v>
      </c>
      <c r="P38" s="60">
        <f t="shared" si="4"/>
        <v>0</v>
      </c>
      <c r="Q38" s="60">
        <f t="shared" si="4"/>
        <v>0</v>
      </c>
      <c r="R38" s="60">
        <f t="shared" si="4"/>
        <v>0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0</v>
      </c>
      <c r="X38" s="60">
        <f t="shared" si="4"/>
        <v>0</v>
      </c>
      <c r="Y38" s="60">
        <f t="shared" si="4"/>
        <v>0</v>
      </c>
      <c r="Z38" s="140">
        <f t="shared" si="5"/>
        <v>0</v>
      </c>
      <c r="AA38" s="155">
        <f>AA8+AA23</f>
        <v>0</v>
      </c>
    </row>
    <row r="39" spans="1:27" ht="12.75">
      <c r="A39" s="291" t="s">
        <v>208</v>
      </c>
      <c r="B39" s="142"/>
      <c r="C39" s="62">
        <f t="shared" si="4"/>
        <v>0</v>
      </c>
      <c r="D39" s="156">
        <f t="shared" si="4"/>
        <v>0</v>
      </c>
      <c r="E39" s="60">
        <f t="shared" si="4"/>
        <v>0</v>
      </c>
      <c r="F39" s="60">
        <f t="shared" si="4"/>
        <v>0</v>
      </c>
      <c r="G39" s="60">
        <f t="shared" si="4"/>
        <v>0</v>
      </c>
      <c r="H39" s="60">
        <f t="shared" si="4"/>
        <v>0</v>
      </c>
      <c r="I39" s="60">
        <f t="shared" si="4"/>
        <v>0</v>
      </c>
      <c r="J39" s="60">
        <f t="shared" si="4"/>
        <v>0</v>
      </c>
      <c r="K39" s="60">
        <f t="shared" si="4"/>
        <v>0</v>
      </c>
      <c r="L39" s="60">
        <f t="shared" si="4"/>
        <v>0</v>
      </c>
      <c r="M39" s="60">
        <f t="shared" si="4"/>
        <v>0</v>
      </c>
      <c r="N39" s="60">
        <f t="shared" si="4"/>
        <v>0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0</v>
      </c>
      <c r="X39" s="60">
        <f t="shared" si="4"/>
        <v>0</v>
      </c>
      <c r="Y39" s="60">
        <f t="shared" si="4"/>
        <v>0</v>
      </c>
      <c r="Z39" s="140">
        <f t="shared" si="5"/>
        <v>0</v>
      </c>
      <c r="AA39" s="155">
        <f>AA9+AA24</f>
        <v>0</v>
      </c>
    </row>
    <row r="40" spans="1:27" ht="12.75">
      <c r="A40" s="291" t="s">
        <v>209</v>
      </c>
      <c r="B40" s="142"/>
      <c r="C40" s="62">
        <f t="shared" si="4"/>
        <v>0</v>
      </c>
      <c r="D40" s="156">
        <f t="shared" si="4"/>
        <v>0</v>
      </c>
      <c r="E40" s="60">
        <f t="shared" si="4"/>
        <v>2134966</v>
      </c>
      <c r="F40" s="60">
        <f t="shared" si="4"/>
        <v>2134966</v>
      </c>
      <c r="G40" s="60">
        <f t="shared" si="4"/>
        <v>0</v>
      </c>
      <c r="H40" s="60">
        <f t="shared" si="4"/>
        <v>0</v>
      </c>
      <c r="I40" s="60">
        <f t="shared" si="4"/>
        <v>0</v>
      </c>
      <c r="J40" s="60">
        <f t="shared" si="4"/>
        <v>0</v>
      </c>
      <c r="K40" s="60">
        <f t="shared" si="4"/>
        <v>0</v>
      </c>
      <c r="L40" s="60">
        <f t="shared" si="4"/>
        <v>0</v>
      </c>
      <c r="M40" s="60">
        <f t="shared" si="4"/>
        <v>0</v>
      </c>
      <c r="N40" s="60">
        <f t="shared" si="4"/>
        <v>0</v>
      </c>
      <c r="O40" s="60">
        <f t="shared" si="4"/>
        <v>0</v>
      </c>
      <c r="P40" s="60">
        <f t="shared" si="4"/>
        <v>0</v>
      </c>
      <c r="Q40" s="60">
        <f t="shared" si="4"/>
        <v>0</v>
      </c>
      <c r="R40" s="60">
        <f t="shared" si="4"/>
        <v>0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0</v>
      </c>
      <c r="X40" s="60">
        <f t="shared" si="4"/>
        <v>533742</v>
      </c>
      <c r="Y40" s="60">
        <f t="shared" si="4"/>
        <v>-533742</v>
      </c>
      <c r="Z40" s="140">
        <f t="shared" si="5"/>
        <v>-100</v>
      </c>
      <c r="AA40" s="155">
        <f>AA10+AA25</f>
        <v>2134966</v>
      </c>
    </row>
    <row r="41" spans="1:27" ht="12.75">
      <c r="A41" s="292" t="s">
        <v>210</v>
      </c>
      <c r="B41" s="142"/>
      <c r="C41" s="293">
        <f aca="true" t="shared" si="6" ref="C41:Y41">SUM(C36:C40)</f>
        <v>0</v>
      </c>
      <c r="D41" s="294">
        <f t="shared" si="6"/>
        <v>0</v>
      </c>
      <c r="E41" s="295">
        <f t="shared" si="6"/>
        <v>24757948</v>
      </c>
      <c r="F41" s="295">
        <f t="shared" si="6"/>
        <v>24757948</v>
      </c>
      <c r="G41" s="295">
        <f t="shared" si="6"/>
        <v>0</v>
      </c>
      <c r="H41" s="295">
        <f t="shared" si="6"/>
        <v>1919446</v>
      </c>
      <c r="I41" s="295">
        <f t="shared" si="6"/>
        <v>1473329</v>
      </c>
      <c r="J41" s="295">
        <f t="shared" si="6"/>
        <v>3392775</v>
      </c>
      <c r="K41" s="295">
        <f t="shared" si="6"/>
        <v>0</v>
      </c>
      <c r="L41" s="295">
        <f t="shared" si="6"/>
        <v>0</v>
      </c>
      <c r="M41" s="295">
        <f t="shared" si="6"/>
        <v>0</v>
      </c>
      <c r="N41" s="295">
        <f t="shared" si="6"/>
        <v>0</v>
      </c>
      <c r="O41" s="295">
        <f t="shared" si="6"/>
        <v>0</v>
      </c>
      <c r="P41" s="295">
        <f t="shared" si="6"/>
        <v>0</v>
      </c>
      <c r="Q41" s="295">
        <f t="shared" si="6"/>
        <v>0</v>
      </c>
      <c r="R41" s="295">
        <f t="shared" si="6"/>
        <v>0</v>
      </c>
      <c r="S41" s="295">
        <f t="shared" si="6"/>
        <v>0</v>
      </c>
      <c r="T41" s="295">
        <f t="shared" si="6"/>
        <v>0</v>
      </c>
      <c r="U41" s="295">
        <f t="shared" si="6"/>
        <v>0</v>
      </c>
      <c r="V41" s="295">
        <f t="shared" si="6"/>
        <v>0</v>
      </c>
      <c r="W41" s="295">
        <f t="shared" si="6"/>
        <v>3392775</v>
      </c>
      <c r="X41" s="295">
        <f t="shared" si="6"/>
        <v>6189488</v>
      </c>
      <c r="Y41" s="295">
        <f t="shared" si="6"/>
        <v>-2796713</v>
      </c>
      <c r="Z41" s="296">
        <f t="shared" si="5"/>
        <v>-45.18488443632171</v>
      </c>
      <c r="AA41" s="297">
        <f>SUM(AA36:AA40)</f>
        <v>24757948</v>
      </c>
    </row>
    <row r="42" spans="1:27" ht="12.75">
      <c r="A42" s="298" t="s">
        <v>211</v>
      </c>
      <c r="B42" s="136"/>
      <c r="C42" s="95">
        <f aca="true" t="shared" si="7" ref="C42:Y48">C12+C27</f>
        <v>0</v>
      </c>
      <c r="D42" s="129">
        <f t="shared" si="7"/>
        <v>0</v>
      </c>
      <c r="E42" s="54">
        <f t="shared" si="7"/>
        <v>12660622</v>
      </c>
      <c r="F42" s="54">
        <f t="shared" si="7"/>
        <v>12660622</v>
      </c>
      <c r="G42" s="54">
        <f t="shared" si="7"/>
        <v>0</v>
      </c>
      <c r="H42" s="54">
        <f t="shared" si="7"/>
        <v>272810</v>
      </c>
      <c r="I42" s="54">
        <f t="shared" si="7"/>
        <v>670865</v>
      </c>
      <c r="J42" s="54">
        <f t="shared" si="7"/>
        <v>943675</v>
      </c>
      <c r="K42" s="54">
        <f t="shared" si="7"/>
        <v>0</v>
      </c>
      <c r="L42" s="54">
        <f t="shared" si="7"/>
        <v>0</v>
      </c>
      <c r="M42" s="54">
        <f t="shared" si="7"/>
        <v>0</v>
      </c>
      <c r="N42" s="54">
        <f t="shared" si="7"/>
        <v>0</v>
      </c>
      <c r="O42" s="54">
        <f t="shared" si="7"/>
        <v>0</v>
      </c>
      <c r="P42" s="54">
        <f t="shared" si="7"/>
        <v>0</v>
      </c>
      <c r="Q42" s="54">
        <f t="shared" si="7"/>
        <v>0</v>
      </c>
      <c r="R42" s="54">
        <f t="shared" si="7"/>
        <v>0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943675</v>
      </c>
      <c r="X42" s="54">
        <f t="shared" si="7"/>
        <v>3165156</v>
      </c>
      <c r="Y42" s="54">
        <f t="shared" si="7"/>
        <v>-2221481</v>
      </c>
      <c r="Z42" s="184">
        <f t="shared" si="5"/>
        <v>-70.18551376298672</v>
      </c>
      <c r="AA42" s="130">
        <f aca="true" t="shared" si="8" ref="AA42:AA48">AA12+AA27</f>
        <v>12660622</v>
      </c>
    </row>
    <row r="43" spans="1:27" ht="12.75">
      <c r="A43" s="298" t="s">
        <v>212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2.75">
      <c r="A44" s="298" t="s">
        <v>213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2.75">
      <c r="A45" s="298" t="s">
        <v>214</v>
      </c>
      <c r="B45" s="136" t="s">
        <v>138</v>
      </c>
      <c r="C45" s="95">
        <f t="shared" si="7"/>
        <v>0</v>
      </c>
      <c r="D45" s="129">
        <f t="shared" si="7"/>
        <v>0</v>
      </c>
      <c r="E45" s="54">
        <f t="shared" si="7"/>
        <v>13080430</v>
      </c>
      <c r="F45" s="54">
        <f t="shared" si="7"/>
        <v>13080430</v>
      </c>
      <c r="G45" s="54">
        <f t="shared" si="7"/>
        <v>0</v>
      </c>
      <c r="H45" s="54">
        <f t="shared" si="7"/>
        <v>3625508</v>
      </c>
      <c r="I45" s="54">
        <f t="shared" si="7"/>
        <v>456870</v>
      </c>
      <c r="J45" s="54">
        <f t="shared" si="7"/>
        <v>4082378</v>
      </c>
      <c r="K45" s="54">
        <f t="shared" si="7"/>
        <v>0</v>
      </c>
      <c r="L45" s="54">
        <f t="shared" si="7"/>
        <v>0</v>
      </c>
      <c r="M45" s="54">
        <f t="shared" si="7"/>
        <v>0</v>
      </c>
      <c r="N45" s="54">
        <f t="shared" si="7"/>
        <v>0</v>
      </c>
      <c r="O45" s="54">
        <f t="shared" si="7"/>
        <v>0</v>
      </c>
      <c r="P45" s="54">
        <f t="shared" si="7"/>
        <v>0</v>
      </c>
      <c r="Q45" s="54">
        <f t="shared" si="7"/>
        <v>0</v>
      </c>
      <c r="R45" s="54">
        <f t="shared" si="7"/>
        <v>0</v>
      </c>
      <c r="S45" s="54">
        <f t="shared" si="7"/>
        <v>0</v>
      </c>
      <c r="T45" s="54">
        <f t="shared" si="7"/>
        <v>0</v>
      </c>
      <c r="U45" s="54">
        <f t="shared" si="7"/>
        <v>0</v>
      </c>
      <c r="V45" s="54">
        <f t="shared" si="7"/>
        <v>0</v>
      </c>
      <c r="W45" s="54">
        <f t="shared" si="7"/>
        <v>4082378</v>
      </c>
      <c r="X45" s="54">
        <f t="shared" si="7"/>
        <v>3270108</v>
      </c>
      <c r="Y45" s="54">
        <f t="shared" si="7"/>
        <v>812270</v>
      </c>
      <c r="Z45" s="184">
        <f t="shared" si="5"/>
        <v>24.839240783484826</v>
      </c>
      <c r="AA45" s="130">
        <f t="shared" si="8"/>
        <v>13080430</v>
      </c>
    </row>
    <row r="46" spans="1:27" ht="12.75">
      <c r="A46" s="299" t="s">
        <v>215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2.75">
      <c r="A47" s="298" t="s">
        <v>216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2.75">
      <c r="A48" s="298" t="s">
        <v>217</v>
      </c>
      <c r="B48" s="136"/>
      <c r="C48" s="95">
        <f t="shared" si="7"/>
        <v>0</v>
      </c>
      <c r="D48" s="129">
        <f t="shared" si="7"/>
        <v>0</v>
      </c>
      <c r="E48" s="54">
        <f t="shared" si="7"/>
        <v>0</v>
      </c>
      <c r="F48" s="54">
        <f t="shared" si="7"/>
        <v>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0</v>
      </c>
      <c r="Y48" s="54">
        <f t="shared" si="7"/>
        <v>0</v>
      </c>
      <c r="Z48" s="184">
        <f t="shared" si="5"/>
        <v>0</v>
      </c>
      <c r="AA48" s="130">
        <f t="shared" si="8"/>
        <v>0</v>
      </c>
    </row>
    <row r="49" spans="1:27" ht="12.75">
      <c r="A49" s="308" t="s">
        <v>220</v>
      </c>
      <c r="B49" s="149"/>
      <c r="C49" s="239">
        <f aca="true" t="shared" si="9" ref="C49:Y49">SUM(C41:C48)</f>
        <v>0</v>
      </c>
      <c r="D49" s="218">
        <f t="shared" si="9"/>
        <v>0</v>
      </c>
      <c r="E49" s="220">
        <f t="shared" si="9"/>
        <v>50499000</v>
      </c>
      <c r="F49" s="220">
        <f t="shared" si="9"/>
        <v>50499000</v>
      </c>
      <c r="G49" s="220">
        <f t="shared" si="9"/>
        <v>0</v>
      </c>
      <c r="H49" s="220">
        <f t="shared" si="9"/>
        <v>5817764</v>
      </c>
      <c r="I49" s="220">
        <f t="shared" si="9"/>
        <v>2601064</v>
      </c>
      <c r="J49" s="220">
        <f t="shared" si="9"/>
        <v>8418828</v>
      </c>
      <c r="K49" s="220">
        <f t="shared" si="9"/>
        <v>0</v>
      </c>
      <c r="L49" s="220">
        <f t="shared" si="9"/>
        <v>0</v>
      </c>
      <c r="M49" s="220">
        <f t="shared" si="9"/>
        <v>0</v>
      </c>
      <c r="N49" s="220">
        <f t="shared" si="9"/>
        <v>0</v>
      </c>
      <c r="O49" s="220">
        <f t="shared" si="9"/>
        <v>0</v>
      </c>
      <c r="P49" s="220">
        <f t="shared" si="9"/>
        <v>0</v>
      </c>
      <c r="Q49" s="220">
        <f t="shared" si="9"/>
        <v>0</v>
      </c>
      <c r="R49" s="220">
        <f t="shared" si="9"/>
        <v>0</v>
      </c>
      <c r="S49" s="220">
        <f t="shared" si="9"/>
        <v>0</v>
      </c>
      <c r="T49" s="220">
        <f t="shared" si="9"/>
        <v>0</v>
      </c>
      <c r="U49" s="220">
        <f t="shared" si="9"/>
        <v>0</v>
      </c>
      <c r="V49" s="220">
        <f t="shared" si="9"/>
        <v>0</v>
      </c>
      <c r="W49" s="220">
        <f t="shared" si="9"/>
        <v>8418828</v>
      </c>
      <c r="X49" s="220">
        <f t="shared" si="9"/>
        <v>12624752</v>
      </c>
      <c r="Y49" s="220">
        <f t="shared" si="9"/>
        <v>-4205924</v>
      </c>
      <c r="Z49" s="221">
        <f t="shared" si="5"/>
        <v>-33.31490392840984</v>
      </c>
      <c r="AA49" s="222">
        <f>SUM(AA41:AA48)</f>
        <v>50499000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2.75">
      <c r="A51" s="309" t="s">
        <v>221</v>
      </c>
      <c r="B51" s="136"/>
      <c r="C51" s="95">
        <f aca="true" t="shared" si="10" ref="C51:Y51">SUM(C57:C61)</f>
        <v>0</v>
      </c>
      <c r="D51" s="129">
        <f t="shared" si="10"/>
        <v>0</v>
      </c>
      <c r="E51" s="54">
        <f t="shared" si="10"/>
        <v>0</v>
      </c>
      <c r="F51" s="54">
        <f t="shared" si="10"/>
        <v>0</v>
      </c>
      <c r="G51" s="54">
        <f t="shared" si="10"/>
        <v>0</v>
      </c>
      <c r="H51" s="54">
        <f t="shared" si="10"/>
        <v>0</v>
      </c>
      <c r="I51" s="54">
        <f t="shared" si="10"/>
        <v>0</v>
      </c>
      <c r="J51" s="54">
        <f t="shared" si="10"/>
        <v>0</v>
      </c>
      <c r="K51" s="54">
        <f t="shared" si="10"/>
        <v>0</v>
      </c>
      <c r="L51" s="54">
        <f t="shared" si="10"/>
        <v>0</v>
      </c>
      <c r="M51" s="54">
        <f t="shared" si="10"/>
        <v>0</v>
      </c>
      <c r="N51" s="54">
        <f t="shared" si="10"/>
        <v>0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0</v>
      </c>
      <c r="X51" s="54">
        <f t="shared" si="10"/>
        <v>0</v>
      </c>
      <c r="Y51" s="54">
        <f t="shared" si="10"/>
        <v>0</v>
      </c>
      <c r="Z51" s="184">
        <f>+IF(X51&lt;&gt;0,+(Y51/X51)*100,0)</f>
        <v>0</v>
      </c>
      <c r="AA51" s="130">
        <f>SUM(AA57:AA61)</f>
        <v>0</v>
      </c>
    </row>
    <row r="52" spans="1:27" ht="12.75">
      <c r="A52" s="310" t="s">
        <v>205</v>
      </c>
      <c r="B52" s="142"/>
      <c r="C52" s="62"/>
      <c r="D52" s="156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140"/>
      <c r="AA52" s="155"/>
    </row>
    <row r="53" spans="1:27" ht="12.75">
      <c r="A53" s="310" t="s">
        <v>206</v>
      </c>
      <c r="B53" s="142"/>
      <c r="C53" s="62"/>
      <c r="D53" s="156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140"/>
      <c r="AA53" s="155"/>
    </row>
    <row r="54" spans="1:27" ht="12.75">
      <c r="A54" s="310" t="s">
        <v>207</v>
      </c>
      <c r="B54" s="142"/>
      <c r="C54" s="62"/>
      <c r="D54" s="156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140"/>
      <c r="AA54" s="155"/>
    </row>
    <row r="55" spans="1:27" ht="12.75">
      <c r="A55" s="310" t="s">
        <v>208</v>
      </c>
      <c r="B55" s="142"/>
      <c r="C55" s="62"/>
      <c r="D55" s="156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140"/>
      <c r="AA55" s="155"/>
    </row>
    <row r="56" spans="1:27" ht="12.75">
      <c r="A56" s="310" t="s">
        <v>209</v>
      </c>
      <c r="B56" s="142"/>
      <c r="C56" s="62"/>
      <c r="D56" s="156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140"/>
      <c r="AA56" s="155"/>
    </row>
    <row r="57" spans="1:27" ht="12.75">
      <c r="A57" s="138" t="s">
        <v>210</v>
      </c>
      <c r="B57" s="142"/>
      <c r="C57" s="293">
        <f aca="true" t="shared" si="11" ref="C57:Y57">SUM(C52:C56)</f>
        <v>0</v>
      </c>
      <c r="D57" s="294">
        <f t="shared" si="11"/>
        <v>0</v>
      </c>
      <c r="E57" s="295">
        <f t="shared" si="11"/>
        <v>0</v>
      </c>
      <c r="F57" s="295">
        <f t="shared" si="11"/>
        <v>0</v>
      </c>
      <c r="G57" s="295">
        <f t="shared" si="11"/>
        <v>0</v>
      </c>
      <c r="H57" s="295">
        <f t="shared" si="11"/>
        <v>0</v>
      </c>
      <c r="I57" s="295">
        <f t="shared" si="11"/>
        <v>0</v>
      </c>
      <c r="J57" s="295">
        <f t="shared" si="11"/>
        <v>0</v>
      </c>
      <c r="K57" s="295">
        <f t="shared" si="11"/>
        <v>0</v>
      </c>
      <c r="L57" s="295">
        <f t="shared" si="11"/>
        <v>0</v>
      </c>
      <c r="M57" s="295">
        <f t="shared" si="11"/>
        <v>0</v>
      </c>
      <c r="N57" s="295">
        <f t="shared" si="11"/>
        <v>0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0</v>
      </c>
      <c r="X57" s="295">
        <f t="shared" si="11"/>
        <v>0</v>
      </c>
      <c r="Y57" s="295">
        <f t="shared" si="11"/>
        <v>0</v>
      </c>
      <c r="Z57" s="296">
        <f>+IF(X57&lt;&gt;0,+(Y57/X57)*100,0)</f>
        <v>0</v>
      </c>
      <c r="AA57" s="297">
        <f>SUM(AA52:AA56)</f>
        <v>0</v>
      </c>
    </row>
    <row r="58" spans="1:27" ht="12.75">
      <c r="A58" s="311" t="s">
        <v>211</v>
      </c>
      <c r="B58" s="136"/>
      <c r="C58" s="62"/>
      <c r="D58" s="156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140"/>
      <c r="AA58" s="155"/>
    </row>
    <row r="59" spans="1:27" ht="12.75">
      <c r="A59" s="311" t="s">
        <v>212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2.75">
      <c r="A60" s="311" t="s">
        <v>213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2.75">
      <c r="A61" s="311" t="s">
        <v>214</v>
      </c>
      <c r="B61" s="136" t="s">
        <v>222</v>
      </c>
      <c r="C61" s="62"/>
      <c r="D61" s="156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140"/>
      <c r="AA61" s="155"/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2.75">
      <c r="A64" s="315" t="s">
        <v>223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2.75">
      <c r="A65" s="311" t="s">
        <v>117</v>
      </c>
      <c r="B65" s="316"/>
      <c r="C65" s="62"/>
      <c r="D65" s="156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140"/>
      <c r="AA65" s="155"/>
    </row>
    <row r="66" spans="1:27" ht="12.75">
      <c r="A66" s="311" t="s">
        <v>224</v>
      </c>
      <c r="B66" s="316"/>
      <c r="C66" s="273"/>
      <c r="D66" s="274"/>
      <c r="E66" s="275"/>
      <c r="F66" s="275"/>
      <c r="G66" s="275"/>
      <c r="H66" s="275"/>
      <c r="I66" s="275"/>
      <c r="J66" s="275"/>
      <c r="K66" s="275"/>
      <c r="L66" s="275"/>
      <c r="M66" s="275"/>
      <c r="N66" s="275"/>
      <c r="O66" s="275"/>
      <c r="P66" s="275"/>
      <c r="Q66" s="275"/>
      <c r="R66" s="275"/>
      <c r="S66" s="275"/>
      <c r="T66" s="275"/>
      <c r="U66" s="275"/>
      <c r="V66" s="275"/>
      <c r="W66" s="275"/>
      <c r="X66" s="275"/>
      <c r="Y66" s="275"/>
      <c r="Z66" s="140"/>
      <c r="AA66" s="277"/>
    </row>
    <row r="67" spans="1:27" ht="12.75">
      <c r="A67" s="311" t="s">
        <v>225</v>
      </c>
      <c r="B67" s="316"/>
      <c r="C67" s="62"/>
      <c r="D67" s="156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140"/>
      <c r="AA67" s="155"/>
    </row>
    <row r="68" spans="1:27" ht="12.75">
      <c r="A68" s="311" t="s">
        <v>43</v>
      </c>
      <c r="B68" s="316"/>
      <c r="C68" s="62"/>
      <c r="D68" s="156"/>
      <c r="E68" s="60">
        <v>9004770</v>
      </c>
      <c r="F68" s="60"/>
      <c r="G68" s="60"/>
      <c r="H68" s="60">
        <v>193238</v>
      </c>
      <c r="I68" s="60">
        <v>559676</v>
      </c>
      <c r="J68" s="60">
        <v>752914</v>
      </c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>
        <v>752914</v>
      </c>
      <c r="X68" s="60"/>
      <c r="Y68" s="60">
        <v>752914</v>
      </c>
      <c r="Z68" s="140"/>
      <c r="AA68" s="155"/>
    </row>
    <row r="69" spans="1:27" ht="12.75">
      <c r="A69" s="238" t="s">
        <v>226</v>
      </c>
      <c r="B69" s="149"/>
      <c r="C69" s="239">
        <f aca="true" t="shared" si="12" ref="C69:Y69">SUM(C65:C68)</f>
        <v>0</v>
      </c>
      <c r="D69" s="218">
        <f t="shared" si="12"/>
        <v>0</v>
      </c>
      <c r="E69" s="220">
        <f t="shared" si="12"/>
        <v>9004770</v>
      </c>
      <c r="F69" s="220">
        <f t="shared" si="12"/>
        <v>0</v>
      </c>
      <c r="G69" s="220">
        <f t="shared" si="12"/>
        <v>0</v>
      </c>
      <c r="H69" s="220">
        <f t="shared" si="12"/>
        <v>193238</v>
      </c>
      <c r="I69" s="220">
        <f t="shared" si="12"/>
        <v>559676</v>
      </c>
      <c r="J69" s="220">
        <f t="shared" si="12"/>
        <v>752914</v>
      </c>
      <c r="K69" s="220">
        <f t="shared" si="12"/>
        <v>0</v>
      </c>
      <c r="L69" s="220">
        <f t="shared" si="12"/>
        <v>0</v>
      </c>
      <c r="M69" s="220">
        <f t="shared" si="12"/>
        <v>0</v>
      </c>
      <c r="N69" s="220">
        <f t="shared" si="12"/>
        <v>0</v>
      </c>
      <c r="O69" s="220">
        <f t="shared" si="12"/>
        <v>0</v>
      </c>
      <c r="P69" s="220">
        <f t="shared" si="12"/>
        <v>0</v>
      </c>
      <c r="Q69" s="220">
        <f t="shared" si="12"/>
        <v>0</v>
      </c>
      <c r="R69" s="220">
        <f t="shared" si="12"/>
        <v>0</v>
      </c>
      <c r="S69" s="220">
        <f t="shared" si="12"/>
        <v>0</v>
      </c>
      <c r="T69" s="220">
        <f t="shared" si="12"/>
        <v>0</v>
      </c>
      <c r="U69" s="220">
        <f t="shared" si="12"/>
        <v>0</v>
      </c>
      <c r="V69" s="220">
        <f t="shared" si="12"/>
        <v>0</v>
      </c>
      <c r="W69" s="220">
        <f t="shared" si="12"/>
        <v>752914</v>
      </c>
      <c r="X69" s="220">
        <f t="shared" si="12"/>
        <v>0</v>
      </c>
      <c r="Y69" s="220">
        <f t="shared" si="12"/>
        <v>752914</v>
      </c>
      <c r="Z69" s="221">
        <f>+IF(X69&lt;&gt;0,+(Y69/X69)*100,0)</f>
        <v>0</v>
      </c>
      <c r="AA69" s="222">
        <f>SUM(AA65:AA68)</f>
        <v>0</v>
      </c>
    </row>
    <row r="70" spans="1:27" ht="12.75">
      <c r="A70" s="272" t="s">
        <v>288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2.75">
      <c r="A71" s="267" t="s">
        <v>299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2.75">
      <c r="A72" s="267" t="s">
        <v>300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2.75">
      <c r="A73" s="223" t="s">
        <v>301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2.7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36" customHeight="1">
      <c r="A1" s="327" t="s">
        <v>227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228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24757948</v>
      </c>
      <c r="F5" s="358">
        <f t="shared" si="0"/>
        <v>24757948</v>
      </c>
      <c r="G5" s="358">
        <f t="shared" si="0"/>
        <v>0</v>
      </c>
      <c r="H5" s="356">
        <f t="shared" si="0"/>
        <v>1919446</v>
      </c>
      <c r="I5" s="356">
        <f t="shared" si="0"/>
        <v>1473329</v>
      </c>
      <c r="J5" s="358">
        <f t="shared" si="0"/>
        <v>3392775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3392775</v>
      </c>
      <c r="X5" s="356">
        <f t="shared" si="0"/>
        <v>6189488</v>
      </c>
      <c r="Y5" s="358">
        <f t="shared" si="0"/>
        <v>-2796713</v>
      </c>
      <c r="Z5" s="359">
        <f>+IF(X5&lt;&gt;0,+(Y5/X5)*100,0)</f>
        <v>-45.18488443632171</v>
      </c>
      <c r="AA5" s="360">
        <f>+AA6+AA8+AA11+AA13+AA15</f>
        <v>24757948</v>
      </c>
    </row>
    <row r="6" spans="1:27" ht="12.75">
      <c r="A6" s="361" t="s">
        <v>205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15622982</v>
      </c>
      <c r="F6" s="59">
        <f t="shared" si="1"/>
        <v>15622982</v>
      </c>
      <c r="G6" s="59">
        <f t="shared" si="1"/>
        <v>0</v>
      </c>
      <c r="H6" s="60">
        <f t="shared" si="1"/>
        <v>934228</v>
      </c>
      <c r="I6" s="60">
        <f t="shared" si="1"/>
        <v>1473329</v>
      </c>
      <c r="J6" s="59">
        <f t="shared" si="1"/>
        <v>2407557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2407557</v>
      </c>
      <c r="X6" s="60">
        <f t="shared" si="1"/>
        <v>3905746</v>
      </c>
      <c r="Y6" s="59">
        <f t="shared" si="1"/>
        <v>-1498189</v>
      </c>
      <c r="Z6" s="61">
        <f>+IF(X6&lt;&gt;0,+(Y6/X6)*100,0)</f>
        <v>-38.358587578403714</v>
      </c>
      <c r="AA6" s="62">
        <f t="shared" si="1"/>
        <v>15622982</v>
      </c>
    </row>
    <row r="7" spans="1:27" ht="12.75">
      <c r="A7" s="291" t="s">
        <v>229</v>
      </c>
      <c r="B7" s="142"/>
      <c r="C7" s="60"/>
      <c r="D7" s="340"/>
      <c r="E7" s="60">
        <v>15622982</v>
      </c>
      <c r="F7" s="59">
        <v>15622982</v>
      </c>
      <c r="G7" s="59"/>
      <c r="H7" s="60">
        <v>934228</v>
      </c>
      <c r="I7" s="60">
        <v>1473329</v>
      </c>
      <c r="J7" s="59">
        <v>2407557</v>
      </c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>
        <v>2407557</v>
      </c>
      <c r="X7" s="60">
        <v>3905746</v>
      </c>
      <c r="Y7" s="59">
        <v>-1498189</v>
      </c>
      <c r="Z7" s="61">
        <v>-38.36</v>
      </c>
      <c r="AA7" s="62">
        <v>15622982</v>
      </c>
    </row>
    <row r="8" spans="1:27" ht="12.75">
      <c r="A8" s="361" t="s">
        <v>206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7000000</v>
      </c>
      <c r="F8" s="59">
        <f t="shared" si="2"/>
        <v>7000000</v>
      </c>
      <c r="G8" s="59">
        <f t="shared" si="2"/>
        <v>0</v>
      </c>
      <c r="H8" s="60">
        <f t="shared" si="2"/>
        <v>985218</v>
      </c>
      <c r="I8" s="60">
        <f t="shared" si="2"/>
        <v>0</v>
      </c>
      <c r="J8" s="59">
        <f t="shared" si="2"/>
        <v>985218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985218</v>
      </c>
      <c r="X8" s="60">
        <f t="shared" si="2"/>
        <v>1750000</v>
      </c>
      <c r="Y8" s="59">
        <f t="shared" si="2"/>
        <v>-764782</v>
      </c>
      <c r="Z8" s="61">
        <f>+IF(X8&lt;&gt;0,+(Y8/X8)*100,0)</f>
        <v>-43.70182857142857</v>
      </c>
      <c r="AA8" s="62">
        <f>SUM(AA9:AA10)</f>
        <v>7000000</v>
      </c>
    </row>
    <row r="9" spans="1:27" ht="12.75">
      <c r="A9" s="291" t="s">
        <v>230</v>
      </c>
      <c r="B9" s="142"/>
      <c r="C9" s="60"/>
      <c r="D9" s="340"/>
      <c r="E9" s="60">
        <v>5000000</v>
      </c>
      <c r="F9" s="59">
        <v>5000000</v>
      </c>
      <c r="G9" s="59"/>
      <c r="H9" s="60">
        <v>985218</v>
      </c>
      <c r="I9" s="60"/>
      <c r="J9" s="59">
        <v>985218</v>
      </c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>
        <v>985218</v>
      </c>
      <c r="X9" s="60">
        <v>1250000</v>
      </c>
      <c r="Y9" s="59">
        <v>-264782</v>
      </c>
      <c r="Z9" s="61">
        <v>-21.18</v>
      </c>
      <c r="AA9" s="62">
        <v>5000000</v>
      </c>
    </row>
    <row r="10" spans="1:27" ht="12.75">
      <c r="A10" s="291" t="s">
        <v>231</v>
      </c>
      <c r="B10" s="142"/>
      <c r="C10" s="60"/>
      <c r="D10" s="340"/>
      <c r="E10" s="60">
        <v>2000000</v>
      </c>
      <c r="F10" s="59">
        <v>2000000</v>
      </c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>
        <v>500000</v>
      </c>
      <c r="Y10" s="59">
        <v>-500000</v>
      </c>
      <c r="Z10" s="61">
        <v>-100</v>
      </c>
      <c r="AA10" s="62">
        <v>2000000</v>
      </c>
    </row>
    <row r="11" spans="1:27" ht="12.75">
      <c r="A11" s="361" t="s">
        <v>207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232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2.7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233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209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2134966</v>
      </c>
      <c r="F15" s="59">
        <f t="shared" si="5"/>
        <v>2134966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533742</v>
      </c>
      <c r="Y15" s="59">
        <f t="shared" si="5"/>
        <v>-533742</v>
      </c>
      <c r="Z15" s="61">
        <f>+IF(X15&lt;&gt;0,+(Y15/X15)*100,0)</f>
        <v>-100</v>
      </c>
      <c r="AA15" s="62">
        <f>SUM(AA16:AA20)</f>
        <v>2134966</v>
      </c>
    </row>
    <row r="16" spans="1:27" ht="12.75">
      <c r="A16" s="291" t="s">
        <v>234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>
        <v>2134966</v>
      </c>
      <c r="F20" s="59">
        <v>2134966</v>
      </c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>
        <v>533742</v>
      </c>
      <c r="Y20" s="59">
        <v>-533742</v>
      </c>
      <c r="Z20" s="61">
        <v>-100</v>
      </c>
      <c r="AA20" s="62">
        <v>2134966</v>
      </c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12660622</v>
      </c>
      <c r="F22" s="345">
        <f t="shared" si="6"/>
        <v>12660622</v>
      </c>
      <c r="G22" s="345">
        <f t="shared" si="6"/>
        <v>0</v>
      </c>
      <c r="H22" s="343">
        <f t="shared" si="6"/>
        <v>272810</v>
      </c>
      <c r="I22" s="343">
        <f t="shared" si="6"/>
        <v>670865</v>
      </c>
      <c r="J22" s="345">
        <f t="shared" si="6"/>
        <v>943675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943675</v>
      </c>
      <c r="X22" s="343">
        <f t="shared" si="6"/>
        <v>3165155</v>
      </c>
      <c r="Y22" s="345">
        <f t="shared" si="6"/>
        <v>-2221480</v>
      </c>
      <c r="Z22" s="336">
        <f>+IF(X22&lt;&gt;0,+(Y22/X22)*100,0)</f>
        <v>-70.18550434338918</v>
      </c>
      <c r="AA22" s="350">
        <f>SUM(AA23:AA32)</f>
        <v>12660622</v>
      </c>
    </row>
    <row r="23" spans="1:27" ht="12.75">
      <c r="A23" s="361" t="s">
        <v>237</v>
      </c>
      <c r="B23" s="142"/>
      <c r="C23" s="60"/>
      <c r="D23" s="340"/>
      <c r="E23" s="60"/>
      <c r="F23" s="59"/>
      <c r="G23" s="59"/>
      <c r="H23" s="60"/>
      <c r="I23" s="60">
        <v>23891</v>
      </c>
      <c r="J23" s="59">
        <v>23891</v>
      </c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>
        <v>23891</v>
      </c>
      <c r="X23" s="60"/>
      <c r="Y23" s="59">
        <v>23891</v>
      </c>
      <c r="Z23" s="61"/>
      <c r="AA23" s="62"/>
    </row>
    <row r="24" spans="1:27" ht="12.75">
      <c r="A24" s="361" t="s">
        <v>238</v>
      </c>
      <c r="B24" s="142"/>
      <c r="C24" s="60"/>
      <c r="D24" s="340"/>
      <c r="E24" s="60">
        <v>3417937</v>
      </c>
      <c r="F24" s="59">
        <v>3417937</v>
      </c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>
        <v>854484</v>
      </c>
      <c r="Y24" s="59">
        <v>-854484</v>
      </c>
      <c r="Z24" s="61">
        <v>-100</v>
      </c>
      <c r="AA24" s="62">
        <v>3417937</v>
      </c>
    </row>
    <row r="25" spans="1:27" ht="12.75">
      <c r="A25" s="361" t="s">
        <v>239</v>
      </c>
      <c r="B25" s="142"/>
      <c r="C25" s="60"/>
      <c r="D25" s="340"/>
      <c r="E25" s="60">
        <v>5000000</v>
      </c>
      <c r="F25" s="59">
        <v>5000000</v>
      </c>
      <c r="G25" s="59"/>
      <c r="H25" s="60">
        <v>217478</v>
      </c>
      <c r="I25" s="60">
        <v>314342</v>
      </c>
      <c r="J25" s="59">
        <v>531820</v>
      </c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>
        <v>531820</v>
      </c>
      <c r="X25" s="60">
        <v>1250000</v>
      </c>
      <c r="Y25" s="59">
        <v>-718180</v>
      </c>
      <c r="Z25" s="61">
        <v>-57.45</v>
      </c>
      <c r="AA25" s="62">
        <v>5000000</v>
      </c>
    </row>
    <row r="26" spans="1:27" ht="12.7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241</v>
      </c>
      <c r="B27" s="147"/>
      <c r="C27" s="60"/>
      <c r="D27" s="340"/>
      <c r="E27" s="60">
        <v>1500000</v>
      </c>
      <c r="F27" s="59">
        <v>1500000</v>
      </c>
      <c r="G27" s="59"/>
      <c r="H27" s="60">
        <v>25719</v>
      </c>
      <c r="I27" s="60">
        <v>16532</v>
      </c>
      <c r="J27" s="59">
        <v>42251</v>
      </c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>
        <v>42251</v>
      </c>
      <c r="X27" s="60">
        <v>375000</v>
      </c>
      <c r="Y27" s="59">
        <v>-332749</v>
      </c>
      <c r="Z27" s="61">
        <v>-88.73</v>
      </c>
      <c r="AA27" s="62">
        <v>1500000</v>
      </c>
    </row>
    <row r="28" spans="1:27" ht="12.7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>
        <v>2742685</v>
      </c>
      <c r="F32" s="59">
        <v>2742685</v>
      </c>
      <c r="G32" s="59"/>
      <c r="H32" s="60">
        <v>29613</v>
      </c>
      <c r="I32" s="60">
        <v>316100</v>
      </c>
      <c r="J32" s="59">
        <v>345713</v>
      </c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>
        <v>345713</v>
      </c>
      <c r="X32" s="60">
        <v>685671</v>
      </c>
      <c r="Y32" s="59">
        <v>-339958</v>
      </c>
      <c r="Z32" s="61">
        <v>-49.58</v>
      </c>
      <c r="AA32" s="62">
        <v>2742685</v>
      </c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13080430</v>
      </c>
      <c r="F40" s="345">
        <f t="shared" si="9"/>
        <v>13080430</v>
      </c>
      <c r="G40" s="345">
        <f t="shared" si="9"/>
        <v>0</v>
      </c>
      <c r="H40" s="343">
        <f t="shared" si="9"/>
        <v>3625508</v>
      </c>
      <c r="I40" s="343">
        <f t="shared" si="9"/>
        <v>456870</v>
      </c>
      <c r="J40" s="345">
        <f t="shared" si="9"/>
        <v>4082378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4082378</v>
      </c>
      <c r="X40" s="343">
        <f t="shared" si="9"/>
        <v>3270108</v>
      </c>
      <c r="Y40" s="345">
        <f t="shared" si="9"/>
        <v>812270</v>
      </c>
      <c r="Z40" s="336">
        <f>+IF(X40&lt;&gt;0,+(Y40/X40)*100,0)</f>
        <v>24.839240783484826</v>
      </c>
      <c r="AA40" s="350">
        <f>SUM(AA41:AA49)</f>
        <v>13080430</v>
      </c>
    </row>
    <row r="41" spans="1:27" ht="12.75">
      <c r="A41" s="361" t="s">
        <v>248</v>
      </c>
      <c r="B41" s="142"/>
      <c r="C41" s="362"/>
      <c r="D41" s="363"/>
      <c r="E41" s="362">
        <v>1000000</v>
      </c>
      <c r="F41" s="364">
        <v>1000000</v>
      </c>
      <c r="G41" s="364"/>
      <c r="H41" s="362"/>
      <c r="I41" s="362">
        <v>456870</v>
      </c>
      <c r="J41" s="364">
        <v>456870</v>
      </c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>
        <v>456870</v>
      </c>
      <c r="X41" s="362">
        <v>250000</v>
      </c>
      <c r="Y41" s="364">
        <v>206870</v>
      </c>
      <c r="Z41" s="365">
        <v>82.75</v>
      </c>
      <c r="AA41" s="366">
        <v>1000000</v>
      </c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/>
      <c r="D43" s="369"/>
      <c r="E43" s="305">
        <v>7570000</v>
      </c>
      <c r="F43" s="370">
        <v>7570000</v>
      </c>
      <c r="G43" s="370"/>
      <c r="H43" s="305">
        <v>1754386</v>
      </c>
      <c r="I43" s="305"/>
      <c r="J43" s="370">
        <v>1754386</v>
      </c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>
        <v>1754386</v>
      </c>
      <c r="X43" s="305">
        <v>1892500</v>
      </c>
      <c r="Y43" s="370">
        <v>-138114</v>
      </c>
      <c r="Z43" s="371">
        <v>-7.3</v>
      </c>
      <c r="AA43" s="303">
        <v>7570000</v>
      </c>
    </row>
    <row r="44" spans="1:27" ht="12.75">
      <c r="A44" s="361" t="s">
        <v>251</v>
      </c>
      <c r="B44" s="136"/>
      <c r="C44" s="60"/>
      <c r="D44" s="368"/>
      <c r="E44" s="54">
        <v>510430</v>
      </c>
      <c r="F44" s="53">
        <v>510430</v>
      </c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>
        <v>127608</v>
      </c>
      <c r="Y44" s="53">
        <v>-127608</v>
      </c>
      <c r="Z44" s="94">
        <v>-100</v>
      </c>
      <c r="AA44" s="95">
        <v>510430</v>
      </c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/>
      <c r="D47" s="368"/>
      <c r="E47" s="54">
        <v>4000000</v>
      </c>
      <c r="F47" s="53">
        <v>4000000</v>
      </c>
      <c r="G47" s="53"/>
      <c r="H47" s="54">
        <v>1871122</v>
      </c>
      <c r="I47" s="54"/>
      <c r="J47" s="53">
        <v>1871122</v>
      </c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>
        <v>1871122</v>
      </c>
      <c r="X47" s="54">
        <v>1000000</v>
      </c>
      <c r="Y47" s="53">
        <v>871122</v>
      </c>
      <c r="Z47" s="94">
        <v>87.11</v>
      </c>
      <c r="AA47" s="95">
        <v>4000000</v>
      </c>
    </row>
    <row r="48" spans="1:27" ht="12.75">
      <c r="A48" s="361" t="s">
        <v>255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217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258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50499000</v>
      </c>
      <c r="F60" s="264">
        <f t="shared" si="14"/>
        <v>50499000</v>
      </c>
      <c r="G60" s="264">
        <f t="shared" si="14"/>
        <v>0</v>
      </c>
      <c r="H60" s="219">
        <f t="shared" si="14"/>
        <v>5817764</v>
      </c>
      <c r="I60" s="219">
        <f t="shared" si="14"/>
        <v>2601064</v>
      </c>
      <c r="J60" s="264">
        <f t="shared" si="14"/>
        <v>8418828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8418828</v>
      </c>
      <c r="X60" s="219">
        <f t="shared" si="14"/>
        <v>12624751</v>
      </c>
      <c r="Y60" s="264">
        <f t="shared" si="14"/>
        <v>-4205923</v>
      </c>
      <c r="Z60" s="337">
        <f>+IF(X60&lt;&gt;0,+(Y60/X60)*100,0)</f>
        <v>-33.31489864631786</v>
      </c>
      <c r="AA60" s="232">
        <f>+AA57+AA54+AA51+AA40+AA37+AA34+AA22+AA5</f>
        <v>50499000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339" t="s">
        <v>288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339" t="s">
        <v>302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36" customHeight="1">
      <c r="A1" s="327" t="s">
        <v>263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264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2.75">
      <c r="A6" s="361" t="s">
        <v>205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2.75">
      <c r="A7" s="291" t="s">
        <v>229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2.75">
      <c r="A8" s="361" t="s">
        <v>206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2.75">
      <c r="A9" s="291" t="s">
        <v>230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2.75">
      <c r="A10" s="291" t="s">
        <v>231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207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232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2.7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233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209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234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2.7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238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239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2.75">
      <c r="A41" s="361" t="s">
        <v>248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2.75">
      <c r="A44" s="361" t="s">
        <v>251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255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217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265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339" t="s">
        <v>288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339" t="s">
        <v>302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2016-11-03T14:50:36Z</dcterms:created>
  <dcterms:modified xsi:type="dcterms:W3CDTF">2016-11-03T14:50:39Z</dcterms:modified>
  <cp:category/>
  <cp:version/>
  <cp:contentType/>
  <cp:contentStatus/>
</cp:coreProperties>
</file>