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<sst xmlns="http://schemas.openxmlformats.org/spreadsheetml/2006/main" count="857" uniqueCount="303">
  <si>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Emalahleni (Ec)(EC136)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</si>
  <si>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</si>
  <si>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</si>
  <si>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</si>
  <si>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</si>
  <si>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</si>
  <si>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</si>
  <si>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</si>
  <si>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</si>
  <si>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</si>
  <si>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</si>
  <si>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</si>
  <si>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</si>
  <si>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</si>
  <si>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</si>
  <si>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</si>
  <si>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</si>
  <si>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</si>
  <si>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</si>
  <si>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</si>
  <si>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</si>
  <si>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</si>
  <si>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</si>
  <si>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</si>
  <si>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</si>
  <si>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</si>
  <si>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</si>
  <si>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</si>
  <si>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</si>
  <si>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</si>
  <si>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</si>
  <si>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</si>
  <si>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</si>
  <si>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</si>
  <si>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</si>
  <si>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</si>
  <si>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</si>
  <si>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</si>
  <si>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</si>
  <si>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</si>
  <si>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</si>
  <si>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</si>
  <si>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</si>
  <si>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</si>
  <si>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</si>
  <si>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</si>
  <si>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</si>
  <si>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</si>
  <si>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</si>
  <si>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</si>
  <si>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</si>
  <si>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</si>
  <si>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</si>
  <si>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</si>
  <si>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</si>
  <si>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</si>
  <si>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</si>
  <si>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</si>
  <si>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</si>
  <si>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</si>
  <si>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</si>
  <si>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</si>
  <si>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</si>
  <si>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</si>
  <si>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</si>
  <si>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</si>
  <si>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</si>
  <si>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</si>
  <si>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</si>
  <si>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</si>
  <si>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Emalahleni (Ec)(EC136)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</si>
  <si>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</si>
  <si>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</si>
  <si>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</si>
  <si>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</si>
  <si>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</si>
  <si>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</si>
  <si>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</si>
  <si>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</si>
  <si>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</si>
  <si>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</si>
  <si>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</si>
  <si>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</si>
  <si>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</si>
  <si>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</si>
  <si>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</si>
  <si>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</si>
  <si>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</si>
  <si>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</si>
  <si>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</si>
  <si>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</si>
  <si>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</si>
  <si>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</si>
  <si>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</si>
  <si>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</si>
  <si>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</si>
  <si>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</si>
  <si>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</si>
  <si>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</si>
  <si>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</si>
  <si>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Emalahleni (Ec)(EC136)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</si>
  <si>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</si>
  <si>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</si>
  <si>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</si>
  <si>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</si>
  <si>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</si>
  <si>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</si>
  <si>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</si>
  <si>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</si>
  <si>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</si>
  <si>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</si>
  <si>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</si>
  <si>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</si>
  <si>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</si>
  <si>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</si>
  <si>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</si>
  <si>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</si>
  <si>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</si>
  <si>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</si>
  <si>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</si>
  <si>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</si>
  <si>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</si>
  <si>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</si>
  <si>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</si>
  <si>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</si>
  <si>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</si>
  <si>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</si>
  <si>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</si>
  <si>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</si>
  <si>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Emalahleni (Ec)(EC136)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</si>
  <si>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</si>
  <si>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</si>
  <si>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</si>
  <si>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</si>
  <si>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</si>
  <si>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</si>
  <si>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</si>
  <si>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</si>
  <si>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</si>
  <si>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</si>
  <si>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Emalahleni (Ec)(EC136)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</si>
  <si>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</si>
  <si>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</si>
  <si>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</si>
  <si>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</si>
  <si>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</si>
  <si>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</si>
  <si>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</si>
  <si>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</si>
  <si>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</si>
  <si>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</si>
  <si>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</si>
  <si>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</si>
  <si>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</si>
  <si>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</si>
  <si>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</si>
  <si>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</si>
  <si>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</si>
  <si>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</si>
  <si>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</si>
  <si>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</si>
  <si>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</si>
  <si>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</si>
  <si>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</si>
  <si>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</si>
  <si>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</si>
  <si>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</si>
  <si>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</si>
  <si>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</si>
  <si>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</si>
  <si>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</si>
  <si>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</si>
  <si>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</si>
  <si>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</si>
  <si>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Emalahleni (Ec)(EC136)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</si>
  <si>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</si>
  <si>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</si>
  <si>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</si>
  <si>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</si>
  <si>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</si>
  <si>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</si>
  <si>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</si>
  <si>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</si>
  <si>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</si>
  <si>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</si>
  <si>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</si>
  <si>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</si>
  <si>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</si>
  <si>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</si>
  <si>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</si>
  <si>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</si>
  <si>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</si>
  <si>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</si>
  <si>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</si>
  <si>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</si>
  <si>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</si>
  <si>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</si>
  <si>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</si>
  <si>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</si>
  <si>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</si>
  <si>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</si>
  <si>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</si>
  <si>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Emalahleni (Ec)(EC136)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</si>
  <si>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</si>
  <si>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</si>
  <si>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</si>
  <si>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</si>
  <si>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</si>
  <si>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</si>
  <si>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</si>
  <si>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</si>
  <si>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</si>
  <si>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</si>
  <si>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</si>
  <si>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</si>
  <si>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</si>
  <si>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</si>
  <si>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</si>
  <si>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</si>
  <si>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</si>
  <si>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</si>
  <si>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</si>
  <si>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</si>
  <si>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</si>
  <si>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</si>
  <si>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</si>
  <si>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</si>
  <si>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Emalahleni (Ec)(EC136)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</si>
  <si>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</si>
  <si>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</si>
  <si>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</si>
  <si>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</si>
  <si>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</si>
  <si>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</si>
  <si>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</si>
  <si>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</si>
  <si>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</si>
  <si>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</si>
  <si>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</si>
  <si>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</si>
  <si>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</si>
  <si>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</si>
  <si>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</si>
  <si>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</si>
  <si>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</si>
  <si>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</si>
  <si>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</si>
  <si>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</si>
  <si>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</si>
  <si>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</si>
  <si>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</si>
  <si>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</si>
  <si>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</si>
  <si>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</si>
  <si>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</si>
  <si>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</si>
  <si>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</si>
  <si>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</si>
  <si>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</si>
  <si>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</si>
  <si>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</si>
  <si>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</si>
  <si>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</si>
  <si>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Emalahleni (Ec)(EC136)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</si>
  <si>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</si>
  <si>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</si>
  <si>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Emalahleni (Ec)(EC136)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</si>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</sst>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3845195</v>
      </c>
      <c r="C5" s="19">
        <v>0</v>
      </c>
      <c r="D5" s="59">
        <v>4391497</v>
      </c>
      <c r="E5" s="60">
        <v>4391497</v>
      </c>
      <c r="F5" s="60">
        <v>-1225</v>
      </c>
      <c r="G5" s="60">
        <v>4337776</v>
      </c>
      <c r="H5" s="60">
        <v>38068</v>
      </c>
      <c r="I5" s="60">
        <v>4374619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4374619</v>
      </c>
      <c r="W5" s="60">
        <v>1097874</v>
      </c>
      <c r="X5" s="60">
        <v>3276745</v>
      </c>
      <c r="Y5" s="61">
        <v>298.46</v>
      </c>
      <c r="Z5" s="62">
        <v>4391497</v>
      </c>
    </row>
    <row r="6" spans="1:26" ht="12.75">
      <c r="A6" s="58" t="s">
        <v>32</v>
      </c>
      <c r="B6" s="19">
        <v>4561775</v>
      </c>
      <c r="C6" s="19">
        <v>0</v>
      </c>
      <c r="D6" s="59">
        <v>13742149</v>
      </c>
      <c r="E6" s="60">
        <v>13742149</v>
      </c>
      <c r="F6" s="60">
        <v>766921</v>
      </c>
      <c r="G6" s="60">
        <v>1344166</v>
      </c>
      <c r="H6" s="60">
        <v>1423717</v>
      </c>
      <c r="I6" s="60">
        <v>3534804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3534804</v>
      </c>
      <c r="W6" s="60">
        <v>3435459</v>
      </c>
      <c r="X6" s="60">
        <v>99345</v>
      </c>
      <c r="Y6" s="61">
        <v>2.89</v>
      </c>
      <c r="Z6" s="62">
        <v>13742149</v>
      </c>
    </row>
    <row r="7" spans="1:26" ht="12.75">
      <c r="A7" s="58" t="s">
        <v>33</v>
      </c>
      <c r="B7" s="19">
        <v>3846124</v>
      </c>
      <c r="C7" s="19">
        <v>0</v>
      </c>
      <c r="D7" s="59">
        <v>2326516</v>
      </c>
      <c r="E7" s="60">
        <v>2326516</v>
      </c>
      <c r="F7" s="60">
        <v>255297</v>
      </c>
      <c r="G7" s="60">
        <v>274327</v>
      </c>
      <c r="H7" s="60">
        <v>340958</v>
      </c>
      <c r="I7" s="60">
        <v>870582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870582</v>
      </c>
      <c r="W7" s="60">
        <v>581628</v>
      </c>
      <c r="X7" s="60">
        <v>288954</v>
      </c>
      <c r="Y7" s="61">
        <v>49.68</v>
      </c>
      <c r="Z7" s="62">
        <v>2326516</v>
      </c>
    </row>
    <row r="8" spans="1:26" ht="12.75">
      <c r="A8" s="58" t="s">
        <v>34</v>
      </c>
      <c r="B8" s="19">
        <v>145158089</v>
      </c>
      <c r="C8" s="19">
        <v>0</v>
      </c>
      <c r="D8" s="59">
        <v>129829900</v>
      </c>
      <c r="E8" s="60">
        <v>129829900</v>
      </c>
      <c r="F8" s="60">
        <v>48139581</v>
      </c>
      <c r="G8" s="60">
        <v>413212</v>
      </c>
      <c r="H8" s="60">
        <v>986270</v>
      </c>
      <c r="I8" s="60">
        <v>49539063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49539063</v>
      </c>
      <c r="W8" s="60">
        <v>32457225</v>
      </c>
      <c r="X8" s="60">
        <v>17081838</v>
      </c>
      <c r="Y8" s="61">
        <v>52.63</v>
      </c>
      <c r="Z8" s="62">
        <v>129829900</v>
      </c>
    </row>
    <row r="9" spans="1:26" ht="12.75">
      <c r="A9" s="58" t="s">
        <v>35</v>
      </c>
      <c r="B9" s="19">
        <v>18380524</v>
      </c>
      <c r="C9" s="19">
        <v>0</v>
      </c>
      <c r="D9" s="59">
        <v>6352716</v>
      </c>
      <c r="E9" s="60">
        <v>6352716</v>
      </c>
      <c r="F9" s="60">
        <v>758904</v>
      </c>
      <c r="G9" s="60">
        <v>500992</v>
      </c>
      <c r="H9" s="60">
        <v>645656</v>
      </c>
      <c r="I9" s="60">
        <v>1905552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1905552</v>
      </c>
      <c r="W9" s="60">
        <v>1588269</v>
      </c>
      <c r="X9" s="60">
        <v>317283</v>
      </c>
      <c r="Y9" s="61">
        <v>19.98</v>
      </c>
      <c r="Z9" s="62">
        <v>6352716</v>
      </c>
    </row>
    <row r="10" spans="1:26" ht="22.5">
      <c r="A10" s="63" t="s">
        <v>278</v>
      </c>
      <c r="B10" s="64">
        <f>SUM(B5:B9)</f>
        <v>175791707</v>
      </c>
      <c r="C10" s="64">
        <f>SUM(C5:C9)</f>
        <v>0</v>
      </c>
      <c r="D10" s="65">
        <f aca="true" t="shared" si="0" ref="D10:Z10">SUM(D5:D9)</f>
        <v>156642778</v>
      </c>
      <c r="E10" s="66">
        <f t="shared" si="0"/>
        <v>156642778</v>
      </c>
      <c r="F10" s="66">
        <f t="shared" si="0"/>
        <v>49919478</v>
      </c>
      <c r="G10" s="66">
        <f t="shared" si="0"/>
        <v>6870473</v>
      </c>
      <c r="H10" s="66">
        <f t="shared" si="0"/>
        <v>3434669</v>
      </c>
      <c r="I10" s="66">
        <f t="shared" si="0"/>
        <v>60224620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60224620</v>
      </c>
      <c r="W10" s="66">
        <f t="shared" si="0"/>
        <v>39160455</v>
      </c>
      <c r="X10" s="66">
        <f t="shared" si="0"/>
        <v>21064165</v>
      </c>
      <c r="Y10" s="67">
        <f>+IF(W10&lt;&gt;0,(X10/W10)*100,0)</f>
        <v>53.78937757490305</v>
      </c>
      <c r="Z10" s="68">
        <f t="shared" si="0"/>
        <v>156642778</v>
      </c>
    </row>
    <row r="11" spans="1:26" ht="12.75">
      <c r="A11" s="58" t="s">
        <v>37</v>
      </c>
      <c r="B11" s="19">
        <v>52955927</v>
      </c>
      <c r="C11" s="19">
        <v>0</v>
      </c>
      <c r="D11" s="59">
        <v>62015445</v>
      </c>
      <c r="E11" s="60">
        <v>62015445</v>
      </c>
      <c r="F11" s="60">
        <v>4516364</v>
      </c>
      <c r="G11" s="60">
        <v>4596239</v>
      </c>
      <c r="H11" s="60">
        <v>4669918</v>
      </c>
      <c r="I11" s="60">
        <v>13782521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13782521</v>
      </c>
      <c r="W11" s="60">
        <v>15503862</v>
      </c>
      <c r="X11" s="60">
        <v>-1721341</v>
      </c>
      <c r="Y11" s="61">
        <v>-11.1</v>
      </c>
      <c r="Z11" s="62">
        <v>62015445</v>
      </c>
    </row>
    <row r="12" spans="1:26" ht="12.75">
      <c r="A12" s="58" t="s">
        <v>38</v>
      </c>
      <c r="B12" s="19">
        <v>11142080</v>
      </c>
      <c r="C12" s="19">
        <v>0</v>
      </c>
      <c r="D12" s="59">
        <v>11727702</v>
      </c>
      <c r="E12" s="60">
        <v>11727702</v>
      </c>
      <c r="F12" s="60">
        <v>887207</v>
      </c>
      <c r="G12" s="60">
        <v>843456</v>
      </c>
      <c r="H12" s="60">
        <v>925015</v>
      </c>
      <c r="I12" s="60">
        <v>2655678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2655678</v>
      </c>
      <c r="W12" s="60">
        <v>2931927</v>
      </c>
      <c r="X12" s="60">
        <v>-276249</v>
      </c>
      <c r="Y12" s="61">
        <v>-9.42</v>
      </c>
      <c r="Z12" s="62">
        <v>11727702</v>
      </c>
    </row>
    <row r="13" spans="1:26" ht="12.75">
      <c r="A13" s="58" t="s">
        <v>279</v>
      </c>
      <c r="B13" s="19">
        <v>22801613</v>
      </c>
      <c r="C13" s="19">
        <v>0</v>
      </c>
      <c r="D13" s="59">
        <v>24996938</v>
      </c>
      <c r="E13" s="60">
        <v>24996938</v>
      </c>
      <c r="F13" s="60">
        <v>2062622</v>
      </c>
      <c r="G13" s="60">
        <v>2062622</v>
      </c>
      <c r="H13" s="60">
        <v>2062622</v>
      </c>
      <c r="I13" s="60">
        <v>6187866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6187866</v>
      </c>
      <c r="W13" s="60">
        <v>6249234</v>
      </c>
      <c r="X13" s="60">
        <v>-61368</v>
      </c>
      <c r="Y13" s="61">
        <v>-0.98</v>
      </c>
      <c r="Z13" s="62">
        <v>24996938</v>
      </c>
    </row>
    <row r="14" spans="1:26" ht="12.75">
      <c r="A14" s="58" t="s">
        <v>40</v>
      </c>
      <c r="B14" s="19">
        <v>0</v>
      </c>
      <c r="C14" s="19">
        <v>0</v>
      </c>
      <c r="D14" s="59">
        <v>850000</v>
      </c>
      <c r="E14" s="60">
        <v>850000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212400</v>
      </c>
      <c r="X14" s="60">
        <v>-212400</v>
      </c>
      <c r="Y14" s="61">
        <v>-100</v>
      </c>
      <c r="Z14" s="62">
        <v>850000</v>
      </c>
    </row>
    <row r="15" spans="1:26" ht="12.75">
      <c r="A15" s="58" t="s">
        <v>41</v>
      </c>
      <c r="B15" s="19">
        <v>15628892</v>
      </c>
      <c r="C15" s="19">
        <v>0</v>
      </c>
      <c r="D15" s="59">
        <v>18650000</v>
      </c>
      <c r="E15" s="60">
        <v>18650000</v>
      </c>
      <c r="F15" s="60">
        <v>1720196</v>
      </c>
      <c r="G15" s="60">
        <v>2043606</v>
      </c>
      <c r="H15" s="60">
        <v>1410422</v>
      </c>
      <c r="I15" s="60">
        <v>5174224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5174224</v>
      </c>
      <c r="W15" s="60">
        <v>4662501</v>
      </c>
      <c r="X15" s="60">
        <v>511723</v>
      </c>
      <c r="Y15" s="61">
        <v>10.98</v>
      </c>
      <c r="Z15" s="62">
        <v>18650000</v>
      </c>
    </row>
    <row r="16" spans="1:26" ht="12.75">
      <c r="A16" s="69" t="s">
        <v>42</v>
      </c>
      <c r="B16" s="19">
        <v>28906458</v>
      </c>
      <c r="C16" s="19">
        <v>0</v>
      </c>
      <c r="D16" s="59">
        <v>3672000</v>
      </c>
      <c r="E16" s="60">
        <v>3672000</v>
      </c>
      <c r="F16" s="60">
        <v>486818</v>
      </c>
      <c r="G16" s="60">
        <v>440802</v>
      </c>
      <c r="H16" s="60">
        <v>882195</v>
      </c>
      <c r="I16" s="60">
        <v>1809815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1809815</v>
      </c>
      <c r="W16" s="60">
        <v>918000</v>
      </c>
      <c r="X16" s="60">
        <v>891815</v>
      </c>
      <c r="Y16" s="61">
        <v>97.15</v>
      </c>
      <c r="Z16" s="62">
        <v>3672000</v>
      </c>
    </row>
    <row r="17" spans="1:26" ht="12.75">
      <c r="A17" s="58" t="s">
        <v>43</v>
      </c>
      <c r="B17" s="19">
        <v>70995829</v>
      </c>
      <c r="C17" s="19">
        <v>0</v>
      </c>
      <c r="D17" s="59">
        <v>67386392</v>
      </c>
      <c r="E17" s="60">
        <v>67386392</v>
      </c>
      <c r="F17" s="60">
        <v>2782280</v>
      </c>
      <c r="G17" s="60">
        <v>3407650</v>
      </c>
      <c r="H17" s="60">
        <v>5530294</v>
      </c>
      <c r="I17" s="60">
        <v>11720224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11720224</v>
      </c>
      <c r="W17" s="60">
        <v>16846740</v>
      </c>
      <c r="X17" s="60">
        <v>-5126516</v>
      </c>
      <c r="Y17" s="61">
        <v>-30.43</v>
      </c>
      <c r="Z17" s="62">
        <v>67386392</v>
      </c>
    </row>
    <row r="18" spans="1:26" ht="12.75">
      <c r="A18" s="70" t="s">
        <v>44</v>
      </c>
      <c r="B18" s="71">
        <f>SUM(B11:B17)</f>
        <v>202430799</v>
      </c>
      <c r="C18" s="71">
        <f>SUM(C11:C17)</f>
        <v>0</v>
      </c>
      <c r="D18" s="72">
        <f aca="true" t="shared" si="1" ref="D18:Z18">SUM(D11:D17)</f>
        <v>189298477</v>
      </c>
      <c r="E18" s="73">
        <f t="shared" si="1"/>
        <v>189298477</v>
      </c>
      <c r="F18" s="73">
        <f t="shared" si="1"/>
        <v>12455487</v>
      </c>
      <c r="G18" s="73">
        <f t="shared" si="1"/>
        <v>13394375</v>
      </c>
      <c r="H18" s="73">
        <f t="shared" si="1"/>
        <v>15480466</v>
      </c>
      <c r="I18" s="73">
        <f t="shared" si="1"/>
        <v>41330328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41330328</v>
      </c>
      <c r="W18" s="73">
        <f t="shared" si="1"/>
        <v>47324664</v>
      </c>
      <c r="X18" s="73">
        <f t="shared" si="1"/>
        <v>-5994336</v>
      </c>
      <c r="Y18" s="67">
        <f>+IF(W18&lt;&gt;0,(X18/W18)*100,0)</f>
        <v>-12.666410056286928</v>
      </c>
      <c r="Z18" s="74">
        <f t="shared" si="1"/>
        <v>189298477</v>
      </c>
    </row>
    <row r="19" spans="1:26" ht="12.75">
      <c r="A19" s="70" t="s">
        <v>45</v>
      </c>
      <c r="B19" s="75">
        <f>+B10-B18</f>
        <v>-26639092</v>
      </c>
      <c r="C19" s="75">
        <f>+C10-C18</f>
        <v>0</v>
      </c>
      <c r="D19" s="76">
        <f aca="true" t="shared" si="2" ref="D19:Z19">+D10-D18</f>
        <v>-32655699</v>
      </c>
      <c r="E19" s="77">
        <f t="shared" si="2"/>
        <v>-32655699</v>
      </c>
      <c r="F19" s="77">
        <f t="shared" si="2"/>
        <v>37463991</v>
      </c>
      <c r="G19" s="77">
        <f t="shared" si="2"/>
        <v>-6523902</v>
      </c>
      <c r="H19" s="77">
        <f t="shared" si="2"/>
        <v>-12045797</v>
      </c>
      <c r="I19" s="77">
        <f t="shared" si="2"/>
        <v>18894292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18894292</v>
      </c>
      <c r="W19" s="77">
        <f>IF(E10=E18,0,W10-W18)</f>
        <v>-8164209</v>
      </c>
      <c r="X19" s="77">
        <f t="shared" si="2"/>
        <v>27058501</v>
      </c>
      <c r="Y19" s="78">
        <f>+IF(W19&lt;&gt;0,(X19/W19)*100,0)</f>
        <v>-331.4283233072549</v>
      </c>
      <c r="Z19" s="79">
        <f t="shared" si="2"/>
        <v>-32655699</v>
      </c>
    </row>
    <row r="20" spans="1:26" ht="12.75">
      <c r="A20" s="58" t="s">
        <v>46</v>
      </c>
      <c r="B20" s="19">
        <v>30614700</v>
      </c>
      <c r="C20" s="19">
        <v>0</v>
      </c>
      <c r="D20" s="59">
        <v>32670100</v>
      </c>
      <c r="E20" s="60">
        <v>32670100</v>
      </c>
      <c r="F20" s="60">
        <v>492493</v>
      </c>
      <c r="G20" s="60">
        <v>492493</v>
      </c>
      <c r="H20" s="60">
        <v>-466393</v>
      </c>
      <c r="I20" s="60">
        <v>518593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518593</v>
      </c>
      <c r="W20" s="60">
        <v>8167524</v>
      </c>
      <c r="X20" s="60">
        <v>-7648931</v>
      </c>
      <c r="Y20" s="61">
        <v>-93.65</v>
      </c>
      <c r="Z20" s="62">
        <v>32670100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3975608</v>
      </c>
      <c r="C22" s="86">
        <f>SUM(C19:C21)</f>
        <v>0</v>
      </c>
      <c r="D22" s="87">
        <f aca="true" t="shared" si="3" ref="D22:Z22">SUM(D19:D21)</f>
        <v>14401</v>
      </c>
      <c r="E22" s="88">
        <f t="shared" si="3"/>
        <v>14401</v>
      </c>
      <c r="F22" s="88">
        <f t="shared" si="3"/>
        <v>37956484</v>
      </c>
      <c r="G22" s="88">
        <f t="shared" si="3"/>
        <v>-6031409</v>
      </c>
      <c r="H22" s="88">
        <f t="shared" si="3"/>
        <v>-12512190</v>
      </c>
      <c r="I22" s="88">
        <f t="shared" si="3"/>
        <v>19412885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19412885</v>
      </c>
      <c r="W22" s="88">
        <f t="shared" si="3"/>
        <v>3315</v>
      </c>
      <c r="X22" s="88">
        <f t="shared" si="3"/>
        <v>19409570</v>
      </c>
      <c r="Y22" s="89">
        <f>+IF(W22&lt;&gt;0,(X22/W22)*100,0)</f>
        <v>585507.3906485671</v>
      </c>
      <c r="Z22" s="90">
        <f t="shared" si="3"/>
        <v>14401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3975608</v>
      </c>
      <c r="C24" s="75">
        <f>SUM(C22:C23)</f>
        <v>0</v>
      </c>
      <c r="D24" s="76">
        <f aca="true" t="shared" si="4" ref="D24:Z24">SUM(D22:D23)</f>
        <v>14401</v>
      </c>
      <c r="E24" s="77">
        <f t="shared" si="4"/>
        <v>14401</v>
      </c>
      <c r="F24" s="77">
        <f t="shared" si="4"/>
        <v>37956484</v>
      </c>
      <c r="G24" s="77">
        <f t="shared" si="4"/>
        <v>-6031409</v>
      </c>
      <c r="H24" s="77">
        <f t="shared" si="4"/>
        <v>-12512190</v>
      </c>
      <c r="I24" s="77">
        <f t="shared" si="4"/>
        <v>19412885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19412885</v>
      </c>
      <c r="W24" s="77">
        <f t="shared" si="4"/>
        <v>3315</v>
      </c>
      <c r="X24" s="77">
        <f t="shared" si="4"/>
        <v>19409570</v>
      </c>
      <c r="Y24" s="78">
        <f>+IF(W24&lt;&gt;0,(X24/W24)*100,0)</f>
        <v>585507.3906485671</v>
      </c>
      <c r="Z24" s="79">
        <f t="shared" si="4"/>
        <v>14401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48154077</v>
      </c>
      <c r="C27" s="22">
        <v>0</v>
      </c>
      <c r="D27" s="99">
        <v>41470100</v>
      </c>
      <c r="E27" s="100">
        <v>41470100</v>
      </c>
      <c r="F27" s="100">
        <v>432012</v>
      </c>
      <c r="G27" s="100">
        <v>602800</v>
      </c>
      <c r="H27" s="100">
        <v>275683</v>
      </c>
      <c r="I27" s="100">
        <v>1310495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1310495</v>
      </c>
      <c r="W27" s="100">
        <v>10367525</v>
      </c>
      <c r="X27" s="100">
        <v>-9057030</v>
      </c>
      <c r="Y27" s="101">
        <v>-87.36</v>
      </c>
      <c r="Z27" s="102">
        <v>41470100</v>
      </c>
    </row>
    <row r="28" spans="1:26" ht="12.75">
      <c r="A28" s="103" t="s">
        <v>46</v>
      </c>
      <c r="B28" s="19">
        <v>30614700</v>
      </c>
      <c r="C28" s="19">
        <v>0</v>
      </c>
      <c r="D28" s="59">
        <v>32670100</v>
      </c>
      <c r="E28" s="60">
        <v>32670100</v>
      </c>
      <c r="F28" s="60">
        <v>0</v>
      </c>
      <c r="G28" s="60">
        <v>0</v>
      </c>
      <c r="H28" s="60">
        <v>26100</v>
      </c>
      <c r="I28" s="60">
        <v>26100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26100</v>
      </c>
      <c r="W28" s="60">
        <v>8167525</v>
      </c>
      <c r="X28" s="60">
        <v>-8141425</v>
      </c>
      <c r="Y28" s="61">
        <v>-99.68</v>
      </c>
      <c r="Z28" s="62">
        <v>32670100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17539378</v>
      </c>
      <c r="C31" s="19">
        <v>0</v>
      </c>
      <c r="D31" s="59">
        <v>8800000</v>
      </c>
      <c r="E31" s="60">
        <v>8800000</v>
      </c>
      <c r="F31" s="60">
        <v>432012</v>
      </c>
      <c r="G31" s="60">
        <v>602800</v>
      </c>
      <c r="H31" s="60">
        <v>249583</v>
      </c>
      <c r="I31" s="60">
        <v>1284395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1284395</v>
      </c>
      <c r="W31" s="60">
        <v>2200000</v>
      </c>
      <c r="X31" s="60">
        <v>-915605</v>
      </c>
      <c r="Y31" s="61">
        <v>-41.62</v>
      </c>
      <c r="Z31" s="62">
        <v>8800000</v>
      </c>
    </row>
    <row r="32" spans="1:26" ht="12.75">
      <c r="A32" s="70" t="s">
        <v>54</v>
      </c>
      <c r="B32" s="22">
        <f>SUM(B28:B31)</f>
        <v>48154078</v>
      </c>
      <c r="C32" s="22">
        <f>SUM(C28:C31)</f>
        <v>0</v>
      </c>
      <c r="D32" s="99">
        <f aca="true" t="shared" si="5" ref="D32:Z32">SUM(D28:D31)</f>
        <v>41470100</v>
      </c>
      <c r="E32" s="100">
        <f t="shared" si="5"/>
        <v>41470100</v>
      </c>
      <c r="F32" s="100">
        <f t="shared" si="5"/>
        <v>432012</v>
      </c>
      <c r="G32" s="100">
        <f t="shared" si="5"/>
        <v>602800</v>
      </c>
      <c r="H32" s="100">
        <f t="shared" si="5"/>
        <v>275683</v>
      </c>
      <c r="I32" s="100">
        <f t="shared" si="5"/>
        <v>1310495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1310495</v>
      </c>
      <c r="W32" s="100">
        <f t="shared" si="5"/>
        <v>10367525</v>
      </c>
      <c r="X32" s="100">
        <f t="shared" si="5"/>
        <v>-9057030</v>
      </c>
      <c r="Y32" s="101">
        <f>+IF(W32&lt;&gt;0,(X32/W32)*100,0)</f>
        <v>-87.35961572313546</v>
      </c>
      <c r="Z32" s="102">
        <f t="shared" si="5"/>
        <v>41470100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45272319</v>
      </c>
      <c r="C35" s="19">
        <v>0</v>
      </c>
      <c r="D35" s="59">
        <v>37203000</v>
      </c>
      <c r="E35" s="60">
        <v>37203000</v>
      </c>
      <c r="F35" s="60">
        <v>95578322</v>
      </c>
      <c r="G35" s="60">
        <v>26136027</v>
      </c>
      <c r="H35" s="60">
        <v>19745474</v>
      </c>
      <c r="I35" s="60">
        <v>19745474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19745474</v>
      </c>
      <c r="W35" s="60">
        <v>9300750</v>
      </c>
      <c r="X35" s="60">
        <v>10444724</v>
      </c>
      <c r="Y35" s="61">
        <v>112.3</v>
      </c>
      <c r="Z35" s="62">
        <v>37203000</v>
      </c>
    </row>
    <row r="36" spans="1:26" ht="12.75">
      <c r="A36" s="58" t="s">
        <v>57</v>
      </c>
      <c r="B36" s="19">
        <v>412848269</v>
      </c>
      <c r="C36" s="19">
        <v>0</v>
      </c>
      <c r="D36" s="59">
        <v>488094000</v>
      </c>
      <c r="E36" s="60">
        <v>488094000</v>
      </c>
      <c r="F36" s="60">
        <v>457960946</v>
      </c>
      <c r="G36" s="60">
        <v>-3052008</v>
      </c>
      <c r="H36" s="60">
        <v>-4816144</v>
      </c>
      <c r="I36" s="60">
        <v>-4816144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-4816144</v>
      </c>
      <c r="W36" s="60">
        <v>122023500</v>
      </c>
      <c r="X36" s="60">
        <v>-126839644</v>
      </c>
      <c r="Y36" s="61">
        <v>-103.95</v>
      </c>
      <c r="Z36" s="62">
        <v>488094000</v>
      </c>
    </row>
    <row r="37" spans="1:26" ht="12.75">
      <c r="A37" s="58" t="s">
        <v>58</v>
      </c>
      <c r="B37" s="19">
        <v>40974838</v>
      </c>
      <c r="C37" s="19">
        <v>0</v>
      </c>
      <c r="D37" s="59">
        <v>48769000</v>
      </c>
      <c r="E37" s="60">
        <v>48769000</v>
      </c>
      <c r="F37" s="60">
        <v>28440229</v>
      </c>
      <c r="G37" s="60">
        <v>-8887885</v>
      </c>
      <c r="H37" s="60">
        <v>-4487486</v>
      </c>
      <c r="I37" s="60">
        <v>-4487486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-4487486</v>
      </c>
      <c r="W37" s="60">
        <v>12192250</v>
      </c>
      <c r="X37" s="60">
        <v>-16679736</v>
      </c>
      <c r="Y37" s="61">
        <v>-136.81</v>
      </c>
      <c r="Z37" s="62">
        <v>48769000</v>
      </c>
    </row>
    <row r="38" spans="1:26" ht="12.75">
      <c r="A38" s="58" t="s">
        <v>59</v>
      </c>
      <c r="B38" s="19">
        <v>7000234</v>
      </c>
      <c r="C38" s="19">
        <v>0</v>
      </c>
      <c r="D38" s="59">
        <v>6929000</v>
      </c>
      <c r="E38" s="60">
        <v>6929000</v>
      </c>
      <c r="F38" s="60">
        <v>11089503</v>
      </c>
      <c r="G38" s="60">
        <v>-82124</v>
      </c>
      <c r="H38" s="60">
        <v>-119880</v>
      </c>
      <c r="I38" s="60">
        <v>-119880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-119880</v>
      </c>
      <c r="W38" s="60">
        <v>1732250</v>
      </c>
      <c r="X38" s="60">
        <v>-1852130</v>
      </c>
      <c r="Y38" s="61">
        <v>-106.92</v>
      </c>
      <c r="Z38" s="62">
        <v>6929000</v>
      </c>
    </row>
    <row r="39" spans="1:26" ht="12.75">
      <c r="A39" s="58" t="s">
        <v>60</v>
      </c>
      <c r="B39" s="19">
        <v>410145516</v>
      </c>
      <c r="C39" s="19">
        <v>0</v>
      </c>
      <c r="D39" s="59">
        <v>469599000</v>
      </c>
      <c r="E39" s="60">
        <v>469599000</v>
      </c>
      <c r="F39" s="60">
        <v>514009535</v>
      </c>
      <c r="G39" s="60">
        <v>32054028</v>
      </c>
      <c r="H39" s="60">
        <v>19536696</v>
      </c>
      <c r="I39" s="60">
        <v>19536696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19536696</v>
      </c>
      <c r="W39" s="60">
        <v>117399750</v>
      </c>
      <c r="X39" s="60">
        <v>-97863054</v>
      </c>
      <c r="Y39" s="61">
        <v>-83.36</v>
      </c>
      <c r="Z39" s="62">
        <v>469599000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44969328</v>
      </c>
      <c r="C42" s="19">
        <v>0</v>
      </c>
      <c r="D42" s="59">
        <v>15906276</v>
      </c>
      <c r="E42" s="60">
        <v>15906276</v>
      </c>
      <c r="F42" s="60">
        <v>31252963</v>
      </c>
      <c r="G42" s="60">
        <v>-3968787</v>
      </c>
      <c r="H42" s="60">
        <v>-10449568</v>
      </c>
      <c r="I42" s="60">
        <v>16834608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16834608</v>
      </c>
      <c r="W42" s="60">
        <v>17436877</v>
      </c>
      <c r="X42" s="60">
        <v>-602269</v>
      </c>
      <c r="Y42" s="61">
        <v>-3.45</v>
      </c>
      <c r="Z42" s="62">
        <v>15906276</v>
      </c>
    </row>
    <row r="43" spans="1:26" ht="12.75">
      <c r="A43" s="58" t="s">
        <v>63</v>
      </c>
      <c r="B43" s="19">
        <v>-48154078</v>
      </c>
      <c r="C43" s="19">
        <v>0</v>
      </c>
      <c r="D43" s="59">
        <v>-41470103</v>
      </c>
      <c r="E43" s="60">
        <v>-41470103</v>
      </c>
      <c r="F43" s="60">
        <v>-432012</v>
      </c>
      <c r="G43" s="60">
        <v>-606489</v>
      </c>
      <c r="H43" s="60">
        <v>-303623</v>
      </c>
      <c r="I43" s="60">
        <v>-1342124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-1342124</v>
      </c>
      <c r="W43" s="60">
        <v>-14044241</v>
      </c>
      <c r="X43" s="60">
        <v>12702117</v>
      </c>
      <c r="Y43" s="61">
        <v>-90.44</v>
      </c>
      <c r="Z43" s="62">
        <v>-41470103</v>
      </c>
    </row>
    <row r="44" spans="1:26" ht="12.75">
      <c r="A44" s="58" t="s">
        <v>64</v>
      </c>
      <c r="B44" s="19">
        <v>-296087</v>
      </c>
      <c r="C44" s="19">
        <v>0</v>
      </c>
      <c r="D44" s="59">
        <v>-263000</v>
      </c>
      <c r="E44" s="60">
        <v>-263000</v>
      </c>
      <c r="F44" s="60">
        <v>-41062</v>
      </c>
      <c r="G44" s="60">
        <v>-41062</v>
      </c>
      <c r="H44" s="60">
        <v>-37756</v>
      </c>
      <c r="I44" s="60">
        <v>-119880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-119880</v>
      </c>
      <c r="W44" s="60"/>
      <c r="X44" s="60">
        <v>-119880</v>
      </c>
      <c r="Y44" s="61">
        <v>0</v>
      </c>
      <c r="Z44" s="62">
        <v>-263000</v>
      </c>
    </row>
    <row r="45" spans="1:26" ht="12.75">
      <c r="A45" s="70" t="s">
        <v>65</v>
      </c>
      <c r="B45" s="22">
        <v>28295563</v>
      </c>
      <c r="C45" s="22">
        <v>0</v>
      </c>
      <c r="D45" s="99">
        <v>-9248497</v>
      </c>
      <c r="E45" s="100">
        <v>-9248497</v>
      </c>
      <c r="F45" s="100">
        <v>59075550</v>
      </c>
      <c r="G45" s="100">
        <v>54459212</v>
      </c>
      <c r="H45" s="100">
        <v>43668265</v>
      </c>
      <c r="I45" s="100">
        <v>43668265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43668265</v>
      </c>
      <c r="W45" s="100">
        <v>19970966</v>
      </c>
      <c r="X45" s="100">
        <v>23697299</v>
      </c>
      <c r="Y45" s="101">
        <v>118.66</v>
      </c>
      <c r="Z45" s="102">
        <v>-9248497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1376808</v>
      </c>
      <c r="C49" s="52">
        <v>0</v>
      </c>
      <c r="D49" s="129">
        <v>2497224</v>
      </c>
      <c r="E49" s="54">
        <v>902999</v>
      </c>
      <c r="F49" s="54">
        <v>0</v>
      </c>
      <c r="G49" s="54">
        <v>0</v>
      </c>
      <c r="H49" s="54">
        <v>0</v>
      </c>
      <c r="I49" s="54">
        <v>840699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981009</v>
      </c>
      <c r="W49" s="54">
        <v>948056</v>
      </c>
      <c r="X49" s="54">
        <v>5250605</v>
      </c>
      <c r="Y49" s="54">
        <v>48409105</v>
      </c>
      <c r="Z49" s="130">
        <v>61206505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65587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65587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227.08671523424536</v>
      </c>
      <c r="C58" s="5">
        <f>IF(C67=0,0,+(C76/C67)*100)</f>
        <v>0</v>
      </c>
      <c r="D58" s="6">
        <f aca="true" t="shared" si="6" ref="D58:Z58">IF(D67=0,0,+(D76/D67)*100)</f>
        <v>54.487907255025</v>
      </c>
      <c r="E58" s="7">
        <f t="shared" si="6"/>
        <v>54.487907255025</v>
      </c>
      <c r="F58" s="7">
        <f t="shared" si="6"/>
        <v>264.71981119569085</v>
      </c>
      <c r="G58" s="7">
        <f t="shared" si="6"/>
        <v>100</v>
      </c>
      <c r="H58" s="7">
        <f t="shared" si="6"/>
        <v>100</v>
      </c>
      <c r="I58" s="7">
        <f t="shared" si="6"/>
        <v>120.77448022028318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120.77448022028318</v>
      </c>
      <c r="W58" s="7">
        <f t="shared" si="6"/>
        <v>54.487800368942885</v>
      </c>
      <c r="X58" s="7">
        <f t="shared" si="6"/>
        <v>0</v>
      </c>
      <c r="Y58" s="7">
        <f t="shared" si="6"/>
        <v>0</v>
      </c>
      <c r="Z58" s="8">
        <f t="shared" si="6"/>
        <v>54.487907255025</v>
      </c>
    </row>
    <row r="59" spans="1:26" ht="12.75">
      <c r="A59" s="37" t="s">
        <v>31</v>
      </c>
      <c r="B59" s="9">
        <f aca="true" t="shared" si="7" ref="B59:Z66">IF(B68=0,0,+(B77/B68)*100)</f>
        <v>617.3867125074281</v>
      </c>
      <c r="C59" s="9">
        <f t="shared" si="7"/>
        <v>0</v>
      </c>
      <c r="D59" s="2">
        <f t="shared" si="7"/>
        <v>52.6800769760289</v>
      </c>
      <c r="E59" s="10">
        <f t="shared" si="7"/>
        <v>52.6800769760289</v>
      </c>
      <c r="F59" s="10">
        <f t="shared" si="7"/>
        <v>-22239.102040816324</v>
      </c>
      <c r="G59" s="10">
        <f t="shared" si="7"/>
        <v>100</v>
      </c>
      <c r="H59" s="10">
        <f t="shared" si="7"/>
        <v>100</v>
      </c>
      <c r="I59" s="10">
        <f t="shared" si="7"/>
        <v>106.2554933355339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106.2554933355339</v>
      </c>
      <c r="W59" s="10">
        <f t="shared" si="7"/>
        <v>52.680088971958526</v>
      </c>
      <c r="X59" s="10">
        <f t="shared" si="7"/>
        <v>0</v>
      </c>
      <c r="Y59" s="10">
        <f t="shared" si="7"/>
        <v>0</v>
      </c>
      <c r="Z59" s="11">
        <f t="shared" si="7"/>
        <v>52.6800769760289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55.42827399120763</v>
      </c>
      <c r="E60" s="13">
        <f t="shared" si="7"/>
        <v>55.42827399120763</v>
      </c>
      <c r="F60" s="13">
        <f t="shared" si="7"/>
        <v>310.5819243442284</v>
      </c>
      <c r="G60" s="13">
        <f t="shared" si="7"/>
        <v>100</v>
      </c>
      <c r="H60" s="13">
        <f t="shared" si="7"/>
        <v>100</v>
      </c>
      <c r="I60" s="13">
        <f t="shared" si="7"/>
        <v>145.68844552625833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145.68844552625833</v>
      </c>
      <c r="W60" s="13">
        <f t="shared" si="7"/>
        <v>55.42953648988388</v>
      </c>
      <c r="X60" s="13">
        <f t="shared" si="7"/>
        <v>0</v>
      </c>
      <c r="Y60" s="13">
        <f t="shared" si="7"/>
        <v>0</v>
      </c>
      <c r="Z60" s="14">
        <f t="shared" si="7"/>
        <v>55.42827399120763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52.6788277176366</v>
      </c>
      <c r="E61" s="13">
        <f t="shared" si="7"/>
        <v>52.6788277176366</v>
      </c>
      <c r="F61" s="13">
        <f t="shared" si="7"/>
        <v>424.34275824244645</v>
      </c>
      <c r="G61" s="13">
        <f t="shared" si="7"/>
        <v>100</v>
      </c>
      <c r="H61" s="13">
        <f t="shared" si="7"/>
        <v>100</v>
      </c>
      <c r="I61" s="13">
        <f t="shared" si="7"/>
        <v>166.85892739015065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166.85892739015065</v>
      </c>
      <c r="W61" s="13">
        <f t="shared" si="7"/>
        <v>52.6800339153743</v>
      </c>
      <c r="X61" s="13">
        <f t="shared" si="7"/>
        <v>0</v>
      </c>
      <c r="Y61" s="13">
        <f t="shared" si="7"/>
        <v>0</v>
      </c>
      <c r="Z61" s="14">
        <f t="shared" si="7"/>
        <v>52.6788277176366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63.27425687044307</v>
      </c>
      <c r="E64" s="13">
        <f t="shared" si="7"/>
        <v>63.27425687044307</v>
      </c>
      <c r="F64" s="13">
        <f t="shared" si="7"/>
        <v>60.6969937927503</v>
      </c>
      <c r="G64" s="13">
        <f t="shared" si="7"/>
        <v>100</v>
      </c>
      <c r="H64" s="13">
        <f t="shared" si="7"/>
        <v>100</v>
      </c>
      <c r="I64" s="13">
        <f t="shared" si="7"/>
        <v>90.35454630904847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90.35454630904847</v>
      </c>
      <c r="W64" s="13">
        <f t="shared" si="7"/>
        <v>63.27567640328443</v>
      </c>
      <c r="X64" s="13">
        <f t="shared" si="7"/>
        <v>0</v>
      </c>
      <c r="Y64" s="13">
        <f t="shared" si="7"/>
        <v>0</v>
      </c>
      <c r="Z64" s="14">
        <f t="shared" si="7"/>
        <v>63.27425687044307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113.35188376692709</v>
      </c>
      <c r="C66" s="15">
        <f t="shared" si="7"/>
        <v>0</v>
      </c>
      <c r="D66" s="4">
        <f t="shared" si="7"/>
        <v>52.68690174474515</v>
      </c>
      <c r="E66" s="16">
        <f t="shared" si="7"/>
        <v>52.68690174474515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52.68014326473624</v>
      </c>
      <c r="X66" s="16">
        <f t="shared" si="7"/>
        <v>0</v>
      </c>
      <c r="Y66" s="16">
        <f t="shared" si="7"/>
        <v>0</v>
      </c>
      <c r="Z66" s="17">
        <f t="shared" si="7"/>
        <v>52.68690174474515</v>
      </c>
    </row>
    <row r="67" spans="1:26" ht="12.75" hidden="1">
      <c r="A67" s="41" t="s">
        <v>286</v>
      </c>
      <c r="B67" s="24">
        <v>12494206</v>
      </c>
      <c r="C67" s="24"/>
      <c r="D67" s="25">
        <v>20900755</v>
      </c>
      <c r="E67" s="26">
        <v>20900755</v>
      </c>
      <c r="F67" s="26">
        <v>1146584</v>
      </c>
      <c r="G67" s="26">
        <v>6073196</v>
      </c>
      <c r="H67" s="26">
        <v>1871427</v>
      </c>
      <c r="I67" s="26">
        <v>9091207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9091207</v>
      </c>
      <c r="W67" s="26">
        <v>5225199</v>
      </c>
      <c r="X67" s="26"/>
      <c r="Y67" s="25"/>
      <c r="Z67" s="27">
        <v>20900755</v>
      </c>
    </row>
    <row r="68" spans="1:26" ht="12.75" hidden="1">
      <c r="A68" s="37" t="s">
        <v>31</v>
      </c>
      <c r="B68" s="19">
        <v>3845195</v>
      </c>
      <c r="C68" s="19"/>
      <c r="D68" s="20">
        <v>4391497</v>
      </c>
      <c r="E68" s="21">
        <v>4391497</v>
      </c>
      <c r="F68" s="21">
        <v>-1225</v>
      </c>
      <c r="G68" s="21">
        <v>4337776</v>
      </c>
      <c r="H68" s="21">
        <v>38068</v>
      </c>
      <c r="I68" s="21">
        <v>4374619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4374619</v>
      </c>
      <c r="W68" s="21">
        <v>1097874</v>
      </c>
      <c r="X68" s="21"/>
      <c r="Y68" s="20"/>
      <c r="Z68" s="23">
        <v>4391497</v>
      </c>
    </row>
    <row r="69" spans="1:26" ht="12.75" hidden="1">
      <c r="A69" s="38" t="s">
        <v>32</v>
      </c>
      <c r="B69" s="19">
        <v>4561775</v>
      </c>
      <c r="C69" s="19"/>
      <c r="D69" s="20">
        <v>13742149</v>
      </c>
      <c r="E69" s="21">
        <v>13742149</v>
      </c>
      <c r="F69" s="21">
        <v>766921</v>
      </c>
      <c r="G69" s="21">
        <v>1344166</v>
      </c>
      <c r="H69" s="21">
        <v>1423717</v>
      </c>
      <c r="I69" s="21">
        <v>3534804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3534804</v>
      </c>
      <c r="W69" s="21">
        <v>3435459</v>
      </c>
      <c r="X69" s="21"/>
      <c r="Y69" s="20"/>
      <c r="Z69" s="23">
        <v>13742149</v>
      </c>
    </row>
    <row r="70" spans="1:26" ht="12.75" hidden="1">
      <c r="A70" s="39" t="s">
        <v>103</v>
      </c>
      <c r="B70" s="19"/>
      <c r="C70" s="19"/>
      <c r="D70" s="20">
        <v>10176149</v>
      </c>
      <c r="E70" s="21">
        <v>10176149</v>
      </c>
      <c r="F70" s="21">
        <v>526937</v>
      </c>
      <c r="G70" s="21">
        <v>994227</v>
      </c>
      <c r="H70" s="21">
        <v>1035087</v>
      </c>
      <c r="I70" s="21">
        <v>2556251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2556251</v>
      </c>
      <c r="W70" s="21">
        <v>2543979</v>
      </c>
      <c r="X70" s="21"/>
      <c r="Y70" s="20"/>
      <c r="Z70" s="23">
        <v>10176149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>
        <v>-219</v>
      </c>
      <c r="G72" s="21"/>
      <c r="H72" s="21"/>
      <c r="I72" s="21">
        <v>-219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-219</v>
      </c>
      <c r="W72" s="21"/>
      <c r="X72" s="21"/>
      <c r="Y72" s="20"/>
      <c r="Z72" s="23"/>
    </row>
    <row r="73" spans="1:26" ht="12.75" hidden="1">
      <c r="A73" s="39" t="s">
        <v>106</v>
      </c>
      <c r="B73" s="19">
        <v>4124087</v>
      </c>
      <c r="C73" s="19"/>
      <c r="D73" s="20">
        <v>3566000</v>
      </c>
      <c r="E73" s="21">
        <v>3566000</v>
      </c>
      <c r="F73" s="21">
        <v>240203</v>
      </c>
      <c r="G73" s="21">
        <v>349939</v>
      </c>
      <c r="H73" s="21">
        <v>388630</v>
      </c>
      <c r="I73" s="21">
        <v>978772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978772</v>
      </c>
      <c r="W73" s="21">
        <v>891480</v>
      </c>
      <c r="X73" s="21"/>
      <c r="Y73" s="20"/>
      <c r="Z73" s="23">
        <v>3566000</v>
      </c>
    </row>
    <row r="74" spans="1:26" ht="12.75" hidden="1">
      <c r="A74" s="39" t="s">
        <v>107</v>
      </c>
      <c r="B74" s="19">
        <v>437688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4087236</v>
      </c>
      <c r="C75" s="28"/>
      <c r="D75" s="29">
        <v>2767109</v>
      </c>
      <c r="E75" s="30">
        <v>2767109</v>
      </c>
      <c r="F75" s="30">
        <v>380888</v>
      </c>
      <c r="G75" s="30">
        <v>391254</v>
      </c>
      <c r="H75" s="30">
        <v>409642</v>
      </c>
      <c r="I75" s="30">
        <v>1181784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1181784</v>
      </c>
      <c r="W75" s="30">
        <v>691866</v>
      </c>
      <c r="X75" s="30"/>
      <c r="Y75" s="29"/>
      <c r="Z75" s="31">
        <v>2767109</v>
      </c>
    </row>
    <row r="76" spans="1:26" ht="12.75" hidden="1">
      <c r="A76" s="42" t="s">
        <v>287</v>
      </c>
      <c r="B76" s="32">
        <v>28372682</v>
      </c>
      <c r="C76" s="32"/>
      <c r="D76" s="33">
        <v>11388384</v>
      </c>
      <c r="E76" s="34">
        <v>11388384</v>
      </c>
      <c r="F76" s="34">
        <v>3035235</v>
      </c>
      <c r="G76" s="34">
        <v>6073196</v>
      </c>
      <c r="H76" s="34">
        <v>1871427</v>
      </c>
      <c r="I76" s="34">
        <v>10979858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10979858</v>
      </c>
      <c r="W76" s="34">
        <v>2847096</v>
      </c>
      <c r="X76" s="34"/>
      <c r="Y76" s="33"/>
      <c r="Z76" s="35">
        <v>11388384</v>
      </c>
    </row>
    <row r="77" spans="1:26" ht="12.75" hidden="1">
      <c r="A77" s="37" t="s">
        <v>31</v>
      </c>
      <c r="B77" s="19">
        <v>23739723</v>
      </c>
      <c r="C77" s="19"/>
      <c r="D77" s="20">
        <v>2313444</v>
      </c>
      <c r="E77" s="21">
        <v>2313444</v>
      </c>
      <c r="F77" s="21">
        <v>272429</v>
      </c>
      <c r="G77" s="21">
        <v>4337776</v>
      </c>
      <c r="H77" s="21">
        <v>38068</v>
      </c>
      <c r="I77" s="21">
        <v>4648273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4648273</v>
      </c>
      <c r="W77" s="21">
        <v>578361</v>
      </c>
      <c r="X77" s="21"/>
      <c r="Y77" s="20"/>
      <c r="Z77" s="23">
        <v>2313444</v>
      </c>
    </row>
    <row r="78" spans="1:26" ht="12.75" hidden="1">
      <c r="A78" s="38" t="s">
        <v>32</v>
      </c>
      <c r="B78" s="19"/>
      <c r="C78" s="19"/>
      <c r="D78" s="20">
        <v>7617036</v>
      </c>
      <c r="E78" s="21">
        <v>7617036</v>
      </c>
      <c r="F78" s="21">
        <v>2381918</v>
      </c>
      <c r="G78" s="21">
        <v>1344166</v>
      </c>
      <c r="H78" s="21">
        <v>1423717</v>
      </c>
      <c r="I78" s="21">
        <v>5149801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5149801</v>
      </c>
      <c r="W78" s="21">
        <v>1904259</v>
      </c>
      <c r="X78" s="21"/>
      <c r="Y78" s="20"/>
      <c r="Z78" s="23">
        <v>7617036</v>
      </c>
    </row>
    <row r="79" spans="1:26" ht="12.75" hidden="1">
      <c r="A79" s="39" t="s">
        <v>103</v>
      </c>
      <c r="B79" s="19"/>
      <c r="C79" s="19"/>
      <c r="D79" s="20">
        <v>5360676</v>
      </c>
      <c r="E79" s="21">
        <v>5360676</v>
      </c>
      <c r="F79" s="21">
        <v>2236019</v>
      </c>
      <c r="G79" s="21">
        <v>994227</v>
      </c>
      <c r="H79" s="21">
        <v>1035087</v>
      </c>
      <c r="I79" s="21">
        <v>4265333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4265333</v>
      </c>
      <c r="W79" s="21">
        <v>1340169</v>
      </c>
      <c r="X79" s="21"/>
      <c r="Y79" s="20"/>
      <c r="Z79" s="23">
        <v>5360676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2256360</v>
      </c>
      <c r="E82" s="21">
        <v>2256360</v>
      </c>
      <c r="F82" s="21">
        <v>145796</v>
      </c>
      <c r="G82" s="21">
        <v>349939</v>
      </c>
      <c r="H82" s="21">
        <v>388630</v>
      </c>
      <c r="I82" s="21">
        <v>884365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884365</v>
      </c>
      <c r="W82" s="21">
        <v>564090</v>
      </c>
      <c r="X82" s="21"/>
      <c r="Y82" s="20"/>
      <c r="Z82" s="23">
        <v>2256360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103</v>
      </c>
      <c r="G83" s="21"/>
      <c r="H83" s="21"/>
      <c r="I83" s="21">
        <v>103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103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4632959</v>
      </c>
      <c r="C84" s="28"/>
      <c r="D84" s="29">
        <v>1457904</v>
      </c>
      <c r="E84" s="30">
        <v>1457904</v>
      </c>
      <c r="F84" s="30">
        <v>380888</v>
      </c>
      <c r="G84" s="30">
        <v>391254</v>
      </c>
      <c r="H84" s="30">
        <v>409642</v>
      </c>
      <c r="I84" s="30">
        <v>1181784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1181784</v>
      </c>
      <c r="W84" s="30">
        <v>364476</v>
      </c>
      <c r="X84" s="30"/>
      <c r="Y84" s="29"/>
      <c r="Z84" s="31">
        <v>1457904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3554198</v>
      </c>
      <c r="D5" s="357">
        <f t="shared" si="0"/>
        <v>0</v>
      </c>
      <c r="E5" s="356">
        <f t="shared" si="0"/>
        <v>3600000</v>
      </c>
      <c r="F5" s="358">
        <f t="shared" si="0"/>
        <v>3600000</v>
      </c>
      <c r="G5" s="358">
        <f t="shared" si="0"/>
        <v>103140</v>
      </c>
      <c r="H5" s="356">
        <f t="shared" si="0"/>
        <v>96862</v>
      </c>
      <c r="I5" s="356">
        <f t="shared" si="0"/>
        <v>258861</v>
      </c>
      <c r="J5" s="358">
        <f t="shared" si="0"/>
        <v>458863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458863</v>
      </c>
      <c r="X5" s="356">
        <f t="shared" si="0"/>
        <v>900000</v>
      </c>
      <c r="Y5" s="358">
        <f t="shared" si="0"/>
        <v>-441137</v>
      </c>
      <c r="Z5" s="359">
        <f>+IF(X5&lt;&gt;0,+(Y5/X5)*100,0)</f>
        <v>-49.01522222222222</v>
      </c>
      <c r="AA5" s="360">
        <f>+AA6+AA8+AA11+AA13+AA15</f>
        <v>3600000</v>
      </c>
    </row>
    <row r="6" spans="1:27" ht="12.75">
      <c r="A6" s="361" t="s">
        <v>205</v>
      </c>
      <c r="B6" s="142"/>
      <c r="C6" s="60">
        <f>+C7</f>
        <v>1436506</v>
      </c>
      <c r="D6" s="340">
        <f aca="true" t="shared" si="1" ref="D6:AA6">+D7</f>
        <v>0</v>
      </c>
      <c r="E6" s="60">
        <f t="shared" si="1"/>
        <v>2200000</v>
      </c>
      <c r="F6" s="59">
        <f t="shared" si="1"/>
        <v>2200000</v>
      </c>
      <c r="G6" s="59">
        <f t="shared" si="1"/>
        <v>43140</v>
      </c>
      <c r="H6" s="60">
        <f t="shared" si="1"/>
        <v>96612</v>
      </c>
      <c r="I6" s="60">
        <f t="shared" si="1"/>
        <v>131861</v>
      </c>
      <c r="J6" s="59">
        <f t="shared" si="1"/>
        <v>271613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271613</v>
      </c>
      <c r="X6" s="60">
        <f t="shared" si="1"/>
        <v>550000</v>
      </c>
      <c r="Y6" s="59">
        <f t="shared" si="1"/>
        <v>-278387</v>
      </c>
      <c r="Z6" s="61">
        <f>+IF(X6&lt;&gt;0,+(Y6/X6)*100,0)</f>
        <v>-50.615818181818184</v>
      </c>
      <c r="AA6" s="62">
        <f t="shared" si="1"/>
        <v>2200000</v>
      </c>
    </row>
    <row r="7" spans="1:27" ht="12.75">
      <c r="A7" s="291" t="s">
        <v>229</v>
      </c>
      <c r="B7" s="142"/>
      <c r="C7" s="60">
        <v>1436506</v>
      </c>
      <c r="D7" s="340"/>
      <c r="E7" s="60">
        <v>2200000</v>
      </c>
      <c r="F7" s="59">
        <v>2200000</v>
      </c>
      <c r="G7" s="59">
        <v>43140</v>
      </c>
      <c r="H7" s="60">
        <v>96612</v>
      </c>
      <c r="I7" s="60">
        <v>131861</v>
      </c>
      <c r="J7" s="59">
        <v>271613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271613</v>
      </c>
      <c r="X7" s="60">
        <v>550000</v>
      </c>
      <c r="Y7" s="59">
        <v>-278387</v>
      </c>
      <c r="Z7" s="61">
        <v>-50.62</v>
      </c>
      <c r="AA7" s="62">
        <v>2200000</v>
      </c>
    </row>
    <row r="8" spans="1:27" ht="12.75">
      <c r="A8" s="361" t="s">
        <v>206</v>
      </c>
      <c r="B8" s="142"/>
      <c r="C8" s="60">
        <f aca="true" t="shared" si="2" ref="C8:Y8">SUM(C9:C10)</f>
        <v>2117692</v>
      </c>
      <c r="D8" s="340">
        <f t="shared" si="2"/>
        <v>0</v>
      </c>
      <c r="E8" s="60">
        <f t="shared" si="2"/>
        <v>1400000</v>
      </c>
      <c r="F8" s="59">
        <f t="shared" si="2"/>
        <v>1400000</v>
      </c>
      <c r="G8" s="59">
        <f t="shared" si="2"/>
        <v>0</v>
      </c>
      <c r="H8" s="60">
        <f t="shared" si="2"/>
        <v>0</v>
      </c>
      <c r="I8" s="60">
        <f t="shared" si="2"/>
        <v>127000</v>
      </c>
      <c r="J8" s="59">
        <f t="shared" si="2"/>
        <v>127000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127000</v>
      </c>
      <c r="X8" s="60">
        <f t="shared" si="2"/>
        <v>350000</v>
      </c>
      <c r="Y8" s="59">
        <f t="shared" si="2"/>
        <v>-223000</v>
      </c>
      <c r="Z8" s="61">
        <f>+IF(X8&lt;&gt;0,+(Y8/X8)*100,0)</f>
        <v>-63.714285714285715</v>
      </c>
      <c r="AA8" s="62">
        <f>SUM(AA9:AA10)</f>
        <v>1400000</v>
      </c>
    </row>
    <row r="9" spans="1:27" ht="12.75">
      <c r="A9" s="291" t="s">
        <v>230</v>
      </c>
      <c r="B9" s="142"/>
      <c r="C9" s="60">
        <v>1401761</v>
      </c>
      <c r="D9" s="340"/>
      <c r="E9" s="60">
        <v>1400000</v>
      </c>
      <c r="F9" s="59">
        <v>1400000</v>
      </c>
      <c r="G9" s="59"/>
      <c r="H9" s="60"/>
      <c r="I9" s="60">
        <v>127000</v>
      </c>
      <c r="J9" s="59">
        <v>127000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127000</v>
      </c>
      <c r="X9" s="60">
        <v>350000</v>
      </c>
      <c r="Y9" s="59">
        <v>-223000</v>
      </c>
      <c r="Z9" s="61">
        <v>-63.71</v>
      </c>
      <c r="AA9" s="62">
        <v>1400000</v>
      </c>
    </row>
    <row r="10" spans="1:27" ht="12.75">
      <c r="A10" s="291" t="s">
        <v>231</v>
      </c>
      <c r="B10" s="142"/>
      <c r="C10" s="60">
        <v>715931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60000</v>
      </c>
      <c r="H15" s="60">
        <f t="shared" si="5"/>
        <v>250</v>
      </c>
      <c r="I15" s="60">
        <f t="shared" si="5"/>
        <v>0</v>
      </c>
      <c r="J15" s="59">
        <f t="shared" si="5"/>
        <v>60250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60250</v>
      </c>
      <c r="X15" s="60">
        <f t="shared" si="5"/>
        <v>0</v>
      </c>
      <c r="Y15" s="59">
        <f t="shared" si="5"/>
        <v>60250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60000</v>
      </c>
      <c r="H20" s="60">
        <v>250</v>
      </c>
      <c r="I20" s="60"/>
      <c r="J20" s="59">
        <v>60250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60250</v>
      </c>
      <c r="X20" s="60"/>
      <c r="Y20" s="59">
        <v>60250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701765</v>
      </c>
      <c r="D22" s="344">
        <f t="shared" si="6"/>
        <v>0</v>
      </c>
      <c r="E22" s="343">
        <f t="shared" si="6"/>
        <v>750000</v>
      </c>
      <c r="F22" s="345">
        <f t="shared" si="6"/>
        <v>750000</v>
      </c>
      <c r="G22" s="345">
        <f t="shared" si="6"/>
        <v>0</v>
      </c>
      <c r="H22" s="343">
        <f t="shared" si="6"/>
        <v>0</v>
      </c>
      <c r="I22" s="343">
        <f t="shared" si="6"/>
        <v>196702</v>
      </c>
      <c r="J22" s="345">
        <f t="shared" si="6"/>
        <v>196702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196702</v>
      </c>
      <c r="X22" s="343">
        <f t="shared" si="6"/>
        <v>187500</v>
      </c>
      <c r="Y22" s="345">
        <f t="shared" si="6"/>
        <v>9202</v>
      </c>
      <c r="Z22" s="336">
        <f>+IF(X22&lt;&gt;0,+(Y22/X22)*100,0)</f>
        <v>4.907733333333334</v>
      </c>
      <c r="AA22" s="350">
        <f>SUM(AA23:AA32)</f>
        <v>750000</v>
      </c>
    </row>
    <row r="23" spans="1:27" ht="12.75">
      <c r="A23" s="361" t="s">
        <v>237</v>
      </c>
      <c r="B23" s="142"/>
      <c r="C23" s="60">
        <v>14000</v>
      </c>
      <c r="D23" s="340"/>
      <c r="E23" s="60"/>
      <c r="F23" s="59"/>
      <c r="G23" s="59"/>
      <c r="H23" s="60"/>
      <c r="I23" s="60">
        <v>59320</v>
      </c>
      <c r="J23" s="59">
        <v>59320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59320</v>
      </c>
      <c r="X23" s="60"/>
      <c r="Y23" s="59">
        <v>59320</v>
      </c>
      <c r="Z23" s="61"/>
      <c r="AA23" s="62"/>
    </row>
    <row r="24" spans="1:27" ht="12.75">
      <c r="A24" s="361" t="s">
        <v>238</v>
      </c>
      <c r="B24" s="142"/>
      <c r="C24" s="60">
        <v>99369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580926</v>
      </c>
      <c r="D25" s="340"/>
      <c r="E25" s="60">
        <v>750000</v>
      </c>
      <c r="F25" s="59">
        <v>750000</v>
      </c>
      <c r="G25" s="59"/>
      <c r="H25" s="60"/>
      <c r="I25" s="60">
        <v>129882</v>
      </c>
      <c r="J25" s="59">
        <v>129882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129882</v>
      </c>
      <c r="X25" s="60">
        <v>187500</v>
      </c>
      <c r="Y25" s="59">
        <v>-57618</v>
      </c>
      <c r="Z25" s="61">
        <v>-30.73</v>
      </c>
      <c r="AA25" s="62">
        <v>750000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7470</v>
      </c>
      <c r="D32" s="340"/>
      <c r="E32" s="60"/>
      <c r="F32" s="59"/>
      <c r="G32" s="59"/>
      <c r="H32" s="60"/>
      <c r="I32" s="60">
        <v>7500</v>
      </c>
      <c r="J32" s="59">
        <v>7500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7500</v>
      </c>
      <c r="X32" s="60"/>
      <c r="Y32" s="59">
        <v>7500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2763729</v>
      </c>
      <c r="D40" s="344">
        <f t="shared" si="9"/>
        <v>0</v>
      </c>
      <c r="E40" s="343">
        <f t="shared" si="9"/>
        <v>3263000</v>
      </c>
      <c r="F40" s="345">
        <f t="shared" si="9"/>
        <v>3263000</v>
      </c>
      <c r="G40" s="345">
        <f t="shared" si="9"/>
        <v>5482</v>
      </c>
      <c r="H40" s="343">
        <f t="shared" si="9"/>
        <v>30000</v>
      </c>
      <c r="I40" s="343">
        <f t="shared" si="9"/>
        <v>319864</v>
      </c>
      <c r="J40" s="345">
        <f t="shared" si="9"/>
        <v>355346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355346</v>
      </c>
      <c r="X40" s="343">
        <f t="shared" si="9"/>
        <v>815750</v>
      </c>
      <c r="Y40" s="345">
        <f t="shared" si="9"/>
        <v>-460404</v>
      </c>
      <c r="Z40" s="336">
        <f>+IF(X40&lt;&gt;0,+(Y40/X40)*100,0)</f>
        <v>-56.43935029114312</v>
      </c>
      <c r="AA40" s="350">
        <f>SUM(AA41:AA49)</f>
        <v>3263000</v>
      </c>
    </row>
    <row r="41" spans="1:27" ht="12.75">
      <c r="A41" s="361" t="s">
        <v>248</v>
      </c>
      <c r="B41" s="142"/>
      <c r="C41" s="362">
        <v>1279967</v>
      </c>
      <c r="D41" s="363"/>
      <c r="E41" s="362"/>
      <c r="F41" s="364"/>
      <c r="G41" s="364">
        <v>5482</v>
      </c>
      <c r="H41" s="362">
        <v>29440</v>
      </c>
      <c r="I41" s="362">
        <v>61149</v>
      </c>
      <c r="J41" s="364">
        <v>96071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96071</v>
      </c>
      <c r="X41" s="362"/>
      <c r="Y41" s="364">
        <v>96071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122871</v>
      </c>
      <c r="D43" s="369"/>
      <c r="E43" s="305">
        <v>3263000</v>
      </c>
      <c r="F43" s="370">
        <v>3263000</v>
      </c>
      <c r="G43" s="370"/>
      <c r="H43" s="305">
        <v>415</v>
      </c>
      <c r="I43" s="305">
        <v>48716</v>
      </c>
      <c r="J43" s="370">
        <v>49131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49131</v>
      </c>
      <c r="X43" s="305">
        <v>815750</v>
      </c>
      <c r="Y43" s="370">
        <v>-766619</v>
      </c>
      <c r="Z43" s="371">
        <v>-93.98</v>
      </c>
      <c r="AA43" s="303">
        <v>3263000</v>
      </c>
    </row>
    <row r="44" spans="1:27" ht="12.75">
      <c r="A44" s="361" t="s">
        <v>251</v>
      </c>
      <c r="B44" s="136"/>
      <c r="C44" s="60">
        <v>174293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222765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841625</v>
      </c>
      <c r="D48" s="368"/>
      <c r="E48" s="54"/>
      <c r="F48" s="53"/>
      <c r="G48" s="53"/>
      <c r="H48" s="54"/>
      <c r="I48" s="54">
        <v>209999</v>
      </c>
      <c r="J48" s="53">
        <v>209999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209999</v>
      </c>
      <c r="X48" s="54"/>
      <c r="Y48" s="53">
        <v>209999</v>
      </c>
      <c r="Z48" s="94"/>
      <c r="AA48" s="95"/>
    </row>
    <row r="49" spans="1:27" ht="12.75">
      <c r="A49" s="361" t="s">
        <v>93</v>
      </c>
      <c r="B49" s="136"/>
      <c r="C49" s="54">
        <v>122208</v>
      </c>
      <c r="D49" s="368"/>
      <c r="E49" s="54"/>
      <c r="F49" s="53"/>
      <c r="G49" s="53"/>
      <c r="H49" s="54">
        <v>145</v>
      </c>
      <c r="I49" s="54"/>
      <c r="J49" s="53">
        <v>145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145</v>
      </c>
      <c r="X49" s="54"/>
      <c r="Y49" s="53">
        <v>145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7019692</v>
      </c>
      <c r="D60" s="346">
        <f t="shared" si="14"/>
        <v>0</v>
      </c>
      <c r="E60" s="219">
        <f t="shared" si="14"/>
        <v>7613000</v>
      </c>
      <c r="F60" s="264">
        <f t="shared" si="14"/>
        <v>7613000</v>
      </c>
      <c r="G60" s="264">
        <f t="shared" si="14"/>
        <v>108622</v>
      </c>
      <c r="H60" s="219">
        <f t="shared" si="14"/>
        <v>126862</v>
      </c>
      <c r="I60" s="219">
        <f t="shared" si="14"/>
        <v>775427</v>
      </c>
      <c r="J60" s="264">
        <f t="shared" si="14"/>
        <v>1010911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1010911</v>
      </c>
      <c r="X60" s="219">
        <f t="shared" si="14"/>
        <v>1903250</v>
      </c>
      <c r="Y60" s="264">
        <f t="shared" si="14"/>
        <v>-892339</v>
      </c>
      <c r="Z60" s="337">
        <f>+IF(X60&lt;&gt;0,+(Y60/X60)*100,0)</f>
        <v>-46.88501247865493</v>
      </c>
      <c r="AA60" s="232">
        <f>+AA57+AA54+AA51+AA40+AA37+AA34+AA22+AA5</f>
        <v>7613000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132107161</v>
      </c>
      <c r="D5" s="153">
        <f>SUM(D6:D8)</f>
        <v>0</v>
      </c>
      <c r="E5" s="154">
        <f t="shared" si="0"/>
        <v>124775399</v>
      </c>
      <c r="F5" s="100">
        <f t="shared" si="0"/>
        <v>124775399</v>
      </c>
      <c r="G5" s="100">
        <f t="shared" si="0"/>
        <v>48359862</v>
      </c>
      <c r="H5" s="100">
        <f t="shared" si="0"/>
        <v>4824899</v>
      </c>
      <c r="I5" s="100">
        <f t="shared" si="0"/>
        <v>1059458</v>
      </c>
      <c r="J5" s="100">
        <f t="shared" si="0"/>
        <v>54244219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54244219</v>
      </c>
      <c r="X5" s="100">
        <f t="shared" si="0"/>
        <v>31193763</v>
      </c>
      <c r="Y5" s="100">
        <f t="shared" si="0"/>
        <v>23050456</v>
      </c>
      <c r="Z5" s="137">
        <f>+IF(X5&lt;&gt;0,+(Y5/X5)*100,0)</f>
        <v>73.89443844912202</v>
      </c>
      <c r="AA5" s="153">
        <f>SUM(AA6:AA8)</f>
        <v>124775399</v>
      </c>
    </row>
    <row r="6" spans="1:27" ht="12.75">
      <c r="A6" s="138" t="s">
        <v>75</v>
      </c>
      <c r="B6" s="136"/>
      <c r="C6" s="155">
        <v>6450410</v>
      </c>
      <c r="D6" s="155"/>
      <c r="E6" s="156">
        <v>6458000</v>
      </c>
      <c r="F6" s="60">
        <v>6458000</v>
      </c>
      <c r="G6" s="60">
        <v>2692400</v>
      </c>
      <c r="H6" s="60">
        <v>500</v>
      </c>
      <c r="I6" s="60">
        <v>66000</v>
      </c>
      <c r="J6" s="60">
        <v>2758900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2758900</v>
      </c>
      <c r="X6" s="60">
        <v>1614501</v>
      </c>
      <c r="Y6" s="60">
        <v>1144399</v>
      </c>
      <c r="Z6" s="140">
        <v>70.88</v>
      </c>
      <c r="AA6" s="155">
        <v>6458000</v>
      </c>
    </row>
    <row r="7" spans="1:27" ht="12.75">
      <c r="A7" s="138" t="s">
        <v>76</v>
      </c>
      <c r="B7" s="136"/>
      <c r="C7" s="157">
        <v>125516195</v>
      </c>
      <c r="D7" s="157"/>
      <c r="E7" s="158">
        <v>118317399</v>
      </c>
      <c r="F7" s="159">
        <v>118317399</v>
      </c>
      <c r="G7" s="159">
        <v>45667462</v>
      </c>
      <c r="H7" s="159">
        <v>4824399</v>
      </c>
      <c r="I7" s="159">
        <v>972036</v>
      </c>
      <c r="J7" s="159">
        <v>51463897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51463897</v>
      </c>
      <c r="X7" s="159">
        <v>29579262</v>
      </c>
      <c r="Y7" s="159">
        <v>21884635</v>
      </c>
      <c r="Z7" s="141">
        <v>73.99</v>
      </c>
      <c r="AA7" s="157">
        <v>118317399</v>
      </c>
    </row>
    <row r="8" spans="1:27" ht="12.75">
      <c r="A8" s="138" t="s">
        <v>77</v>
      </c>
      <c r="B8" s="136"/>
      <c r="C8" s="155">
        <v>140556</v>
      </c>
      <c r="D8" s="155"/>
      <c r="E8" s="156"/>
      <c r="F8" s="60"/>
      <c r="G8" s="60"/>
      <c r="H8" s="60"/>
      <c r="I8" s="60">
        <v>21422</v>
      </c>
      <c r="J8" s="60">
        <v>21422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21422</v>
      </c>
      <c r="X8" s="60"/>
      <c r="Y8" s="60">
        <v>21422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1964232</v>
      </c>
      <c r="D9" s="153">
        <f>SUM(D10:D14)</f>
        <v>0</v>
      </c>
      <c r="E9" s="154">
        <f t="shared" si="1"/>
        <v>4348775</v>
      </c>
      <c r="F9" s="100">
        <f t="shared" si="1"/>
        <v>4348775</v>
      </c>
      <c r="G9" s="100">
        <f t="shared" si="1"/>
        <v>137034</v>
      </c>
      <c r="H9" s="100">
        <f t="shared" si="1"/>
        <v>498419</v>
      </c>
      <c r="I9" s="100">
        <f t="shared" si="1"/>
        <v>142396</v>
      </c>
      <c r="J9" s="100">
        <f t="shared" si="1"/>
        <v>777849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777849</v>
      </c>
      <c r="X9" s="100">
        <f t="shared" si="1"/>
        <v>1087116</v>
      </c>
      <c r="Y9" s="100">
        <f t="shared" si="1"/>
        <v>-309267</v>
      </c>
      <c r="Z9" s="137">
        <f>+IF(X9&lt;&gt;0,+(Y9/X9)*100,0)</f>
        <v>-28.448390052211543</v>
      </c>
      <c r="AA9" s="153">
        <f>SUM(AA10:AA14)</f>
        <v>4348775</v>
      </c>
    </row>
    <row r="10" spans="1:27" ht="12.75">
      <c r="A10" s="138" t="s">
        <v>79</v>
      </c>
      <c r="B10" s="136"/>
      <c r="C10" s="155">
        <v>1862539</v>
      </c>
      <c r="D10" s="155"/>
      <c r="E10" s="156">
        <v>4275244</v>
      </c>
      <c r="F10" s="60">
        <v>4275244</v>
      </c>
      <c r="G10" s="60">
        <v>123534</v>
      </c>
      <c r="H10" s="60">
        <v>498419</v>
      </c>
      <c r="I10" s="60">
        <v>142396</v>
      </c>
      <c r="J10" s="60">
        <v>764349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764349</v>
      </c>
      <c r="X10" s="60">
        <v>1068732</v>
      </c>
      <c r="Y10" s="60">
        <v>-304383</v>
      </c>
      <c r="Z10" s="140">
        <v>-28.48</v>
      </c>
      <c r="AA10" s="155">
        <v>4275244</v>
      </c>
    </row>
    <row r="11" spans="1:27" ht="12.75">
      <c r="A11" s="138" t="s">
        <v>80</v>
      </c>
      <c r="B11" s="136"/>
      <c r="C11" s="155">
        <v>788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67355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>
        <v>33550</v>
      </c>
      <c r="D13" s="155"/>
      <c r="E13" s="156">
        <v>73531</v>
      </c>
      <c r="F13" s="60">
        <v>73531</v>
      </c>
      <c r="G13" s="60">
        <v>13500</v>
      </c>
      <c r="H13" s="60"/>
      <c r="I13" s="60"/>
      <c r="J13" s="60">
        <v>13500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13500</v>
      </c>
      <c r="X13" s="60">
        <v>18384</v>
      </c>
      <c r="Y13" s="60">
        <v>-4884</v>
      </c>
      <c r="Z13" s="140">
        <v>-26.57</v>
      </c>
      <c r="AA13" s="155">
        <v>73531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34750083</v>
      </c>
      <c r="D15" s="153">
        <f>SUM(D16:D18)</f>
        <v>0</v>
      </c>
      <c r="E15" s="154">
        <f t="shared" si="2"/>
        <v>35460676</v>
      </c>
      <c r="F15" s="100">
        <f t="shared" si="2"/>
        <v>35460676</v>
      </c>
      <c r="G15" s="100">
        <f t="shared" si="2"/>
        <v>847125</v>
      </c>
      <c r="H15" s="100">
        <f t="shared" si="2"/>
        <v>415604</v>
      </c>
      <c r="I15" s="100">
        <f t="shared" si="2"/>
        <v>58054</v>
      </c>
      <c r="J15" s="100">
        <f t="shared" si="2"/>
        <v>1320783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1320783</v>
      </c>
      <c r="X15" s="100">
        <f t="shared" si="2"/>
        <v>8865117</v>
      </c>
      <c r="Y15" s="100">
        <f t="shared" si="2"/>
        <v>-7544334</v>
      </c>
      <c r="Z15" s="137">
        <f>+IF(X15&lt;&gt;0,+(Y15/X15)*100,0)</f>
        <v>-85.10134722418215</v>
      </c>
      <c r="AA15" s="153">
        <f>SUM(AA16:AA18)</f>
        <v>35460676</v>
      </c>
    </row>
    <row r="16" spans="1:27" ht="12.75">
      <c r="A16" s="138" t="s">
        <v>85</v>
      </c>
      <c r="B16" s="136"/>
      <c r="C16" s="155">
        <v>56295</v>
      </c>
      <c r="D16" s="155"/>
      <c r="E16" s="156">
        <v>10243</v>
      </c>
      <c r="F16" s="60">
        <v>10243</v>
      </c>
      <c r="G16" s="60">
        <v>1078</v>
      </c>
      <c r="H16" s="60">
        <v>7593</v>
      </c>
      <c r="I16" s="60">
        <v>1605</v>
      </c>
      <c r="J16" s="60">
        <v>10276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10276</v>
      </c>
      <c r="X16" s="60">
        <v>2481</v>
      </c>
      <c r="Y16" s="60">
        <v>7795</v>
      </c>
      <c r="Z16" s="140">
        <v>314.19</v>
      </c>
      <c r="AA16" s="155">
        <v>10243</v>
      </c>
    </row>
    <row r="17" spans="1:27" ht="12.75">
      <c r="A17" s="138" t="s">
        <v>86</v>
      </c>
      <c r="B17" s="136"/>
      <c r="C17" s="155">
        <v>34693788</v>
      </c>
      <c r="D17" s="155"/>
      <c r="E17" s="156">
        <v>35450433</v>
      </c>
      <c r="F17" s="60">
        <v>35450433</v>
      </c>
      <c r="G17" s="60">
        <v>846047</v>
      </c>
      <c r="H17" s="60">
        <v>408011</v>
      </c>
      <c r="I17" s="60">
        <v>56449</v>
      </c>
      <c r="J17" s="60">
        <v>1310507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1310507</v>
      </c>
      <c r="X17" s="60">
        <v>8862636</v>
      </c>
      <c r="Y17" s="60">
        <v>-7552129</v>
      </c>
      <c r="Z17" s="140">
        <v>-85.21</v>
      </c>
      <c r="AA17" s="155">
        <v>35450433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37584931</v>
      </c>
      <c r="D19" s="153">
        <f>SUM(D20:D23)</f>
        <v>0</v>
      </c>
      <c r="E19" s="154">
        <f t="shared" si="3"/>
        <v>24701028</v>
      </c>
      <c r="F19" s="100">
        <f t="shared" si="3"/>
        <v>24701028</v>
      </c>
      <c r="G19" s="100">
        <f t="shared" si="3"/>
        <v>1064888</v>
      </c>
      <c r="H19" s="100">
        <f t="shared" si="3"/>
        <v>1616154</v>
      </c>
      <c r="I19" s="100">
        <f t="shared" si="3"/>
        <v>1700676</v>
      </c>
      <c r="J19" s="100">
        <f t="shared" si="3"/>
        <v>4381718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4381718</v>
      </c>
      <c r="X19" s="100">
        <f t="shared" si="3"/>
        <v>6175239</v>
      </c>
      <c r="Y19" s="100">
        <f t="shared" si="3"/>
        <v>-1793521</v>
      </c>
      <c r="Z19" s="137">
        <f>+IF(X19&lt;&gt;0,+(Y19/X19)*100,0)</f>
        <v>-29.04375037144311</v>
      </c>
      <c r="AA19" s="153">
        <f>SUM(AA20:AA23)</f>
        <v>24701028</v>
      </c>
    </row>
    <row r="20" spans="1:27" ht="12.75">
      <c r="A20" s="138" t="s">
        <v>89</v>
      </c>
      <c r="B20" s="136"/>
      <c r="C20" s="155">
        <v>30257090</v>
      </c>
      <c r="D20" s="155"/>
      <c r="E20" s="156">
        <v>19934443</v>
      </c>
      <c r="F20" s="60">
        <v>19934443</v>
      </c>
      <c r="G20" s="60">
        <v>583250</v>
      </c>
      <c r="H20" s="60">
        <v>1016562</v>
      </c>
      <c r="I20" s="60">
        <v>1061100</v>
      </c>
      <c r="J20" s="60">
        <v>2660912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2660912</v>
      </c>
      <c r="X20" s="60">
        <v>4983612</v>
      </c>
      <c r="Y20" s="60">
        <v>-2322700</v>
      </c>
      <c r="Z20" s="140">
        <v>-46.61</v>
      </c>
      <c r="AA20" s="155">
        <v>19934443</v>
      </c>
    </row>
    <row r="21" spans="1:27" ht="12.75">
      <c r="A21" s="138" t="s">
        <v>90</v>
      </c>
      <c r="B21" s="136"/>
      <c r="C21" s="155">
        <v>27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>
        <v>-47043</v>
      </c>
      <c r="D22" s="157"/>
      <c r="E22" s="158"/>
      <c r="F22" s="159"/>
      <c r="G22" s="159">
        <v>-219</v>
      </c>
      <c r="H22" s="159"/>
      <c r="I22" s="159"/>
      <c r="J22" s="159">
        <v>-219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-219</v>
      </c>
      <c r="X22" s="159"/>
      <c r="Y22" s="159">
        <v>-219</v>
      </c>
      <c r="Z22" s="141">
        <v>0</v>
      </c>
      <c r="AA22" s="157"/>
    </row>
    <row r="23" spans="1:27" ht="12.75">
      <c r="A23" s="138" t="s">
        <v>92</v>
      </c>
      <c r="B23" s="136"/>
      <c r="C23" s="155">
        <v>7374857</v>
      </c>
      <c r="D23" s="155"/>
      <c r="E23" s="156">
        <v>4766585</v>
      </c>
      <c r="F23" s="60">
        <v>4766585</v>
      </c>
      <c r="G23" s="60">
        <v>481857</v>
      </c>
      <c r="H23" s="60">
        <v>599592</v>
      </c>
      <c r="I23" s="60">
        <v>639576</v>
      </c>
      <c r="J23" s="60">
        <v>1721025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1721025</v>
      </c>
      <c r="X23" s="60">
        <v>1191627</v>
      </c>
      <c r="Y23" s="60">
        <v>529398</v>
      </c>
      <c r="Z23" s="140">
        <v>44.43</v>
      </c>
      <c r="AA23" s="155">
        <v>4766585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27000</v>
      </c>
      <c r="F24" s="100">
        <v>27000</v>
      </c>
      <c r="G24" s="100">
        <v>3062</v>
      </c>
      <c r="H24" s="100">
        <v>7890</v>
      </c>
      <c r="I24" s="100">
        <v>7692</v>
      </c>
      <c r="J24" s="100">
        <v>18644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18644</v>
      </c>
      <c r="X24" s="100">
        <v>6750</v>
      </c>
      <c r="Y24" s="100">
        <v>11894</v>
      </c>
      <c r="Z24" s="137">
        <v>176.21</v>
      </c>
      <c r="AA24" s="153">
        <v>27000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206406407</v>
      </c>
      <c r="D25" s="168">
        <f>+D5+D9+D15+D19+D24</f>
        <v>0</v>
      </c>
      <c r="E25" s="169">
        <f t="shared" si="4"/>
        <v>189312878</v>
      </c>
      <c r="F25" s="73">
        <f t="shared" si="4"/>
        <v>189312878</v>
      </c>
      <c r="G25" s="73">
        <f t="shared" si="4"/>
        <v>50411971</v>
      </c>
      <c r="H25" s="73">
        <f t="shared" si="4"/>
        <v>7362966</v>
      </c>
      <c r="I25" s="73">
        <f t="shared" si="4"/>
        <v>2968276</v>
      </c>
      <c r="J25" s="73">
        <f t="shared" si="4"/>
        <v>60743213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60743213</v>
      </c>
      <c r="X25" s="73">
        <f t="shared" si="4"/>
        <v>47327985</v>
      </c>
      <c r="Y25" s="73">
        <f t="shared" si="4"/>
        <v>13415228</v>
      </c>
      <c r="Z25" s="170">
        <f>+IF(X25&lt;&gt;0,+(Y25/X25)*100,0)</f>
        <v>28.345233797720315</v>
      </c>
      <c r="AA25" s="168">
        <f>+AA5+AA9+AA15+AA19+AA24</f>
        <v>189312878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91382741</v>
      </c>
      <c r="D28" s="153">
        <f>SUM(D29:D31)</f>
        <v>0</v>
      </c>
      <c r="E28" s="154">
        <f t="shared" si="5"/>
        <v>81362175</v>
      </c>
      <c r="F28" s="100">
        <f t="shared" si="5"/>
        <v>81362175</v>
      </c>
      <c r="G28" s="100">
        <f t="shared" si="5"/>
        <v>5500901</v>
      </c>
      <c r="H28" s="100">
        <f t="shared" si="5"/>
        <v>5813239</v>
      </c>
      <c r="I28" s="100">
        <f t="shared" si="5"/>
        <v>7460410</v>
      </c>
      <c r="J28" s="100">
        <f t="shared" si="5"/>
        <v>18774550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18774550</v>
      </c>
      <c r="X28" s="100">
        <f t="shared" si="5"/>
        <v>20340486</v>
      </c>
      <c r="Y28" s="100">
        <f t="shared" si="5"/>
        <v>-1565936</v>
      </c>
      <c r="Z28" s="137">
        <f>+IF(X28&lt;&gt;0,+(Y28/X28)*100,0)</f>
        <v>-7.698616444071199</v>
      </c>
      <c r="AA28" s="153">
        <f>SUM(AA29:AA31)</f>
        <v>81362175</v>
      </c>
    </row>
    <row r="29" spans="1:27" ht="12.75">
      <c r="A29" s="138" t="s">
        <v>75</v>
      </c>
      <c r="B29" s="136"/>
      <c r="C29" s="155">
        <v>33347651</v>
      </c>
      <c r="D29" s="155"/>
      <c r="E29" s="156">
        <v>31700886</v>
      </c>
      <c r="F29" s="60">
        <v>31700886</v>
      </c>
      <c r="G29" s="60">
        <v>2480200</v>
      </c>
      <c r="H29" s="60">
        <v>2526800</v>
      </c>
      <c r="I29" s="60">
        <v>3017615</v>
      </c>
      <c r="J29" s="60">
        <v>8024615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8024615</v>
      </c>
      <c r="X29" s="60">
        <v>7925220</v>
      </c>
      <c r="Y29" s="60">
        <v>99395</v>
      </c>
      <c r="Z29" s="140">
        <v>1.25</v>
      </c>
      <c r="AA29" s="155">
        <v>31700886</v>
      </c>
    </row>
    <row r="30" spans="1:27" ht="12.75">
      <c r="A30" s="138" t="s">
        <v>76</v>
      </c>
      <c r="B30" s="136"/>
      <c r="C30" s="157">
        <v>40037381</v>
      </c>
      <c r="D30" s="157"/>
      <c r="E30" s="158">
        <v>31384458</v>
      </c>
      <c r="F30" s="159">
        <v>31384458</v>
      </c>
      <c r="G30" s="159">
        <v>1775487</v>
      </c>
      <c r="H30" s="159">
        <v>2108880</v>
      </c>
      <c r="I30" s="159">
        <v>2686655</v>
      </c>
      <c r="J30" s="159">
        <v>6571022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6571022</v>
      </c>
      <c r="X30" s="159">
        <v>7846065</v>
      </c>
      <c r="Y30" s="159">
        <v>-1275043</v>
      </c>
      <c r="Z30" s="141">
        <v>-16.25</v>
      </c>
      <c r="AA30" s="157">
        <v>31384458</v>
      </c>
    </row>
    <row r="31" spans="1:27" ht="12.75">
      <c r="A31" s="138" t="s">
        <v>77</v>
      </c>
      <c r="B31" s="136"/>
      <c r="C31" s="155">
        <v>17997709</v>
      </c>
      <c r="D31" s="155"/>
      <c r="E31" s="156">
        <v>18276831</v>
      </c>
      <c r="F31" s="60">
        <v>18276831</v>
      </c>
      <c r="G31" s="60">
        <v>1245214</v>
      </c>
      <c r="H31" s="60">
        <v>1177559</v>
      </c>
      <c r="I31" s="60">
        <v>1756140</v>
      </c>
      <c r="J31" s="60">
        <v>4178913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4178913</v>
      </c>
      <c r="X31" s="60">
        <v>4569201</v>
      </c>
      <c r="Y31" s="60">
        <v>-390288</v>
      </c>
      <c r="Z31" s="140">
        <v>-8.54</v>
      </c>
      <c r="AA31" s="155">
        <v>18276831</v>
      </c>
    </row>
    <row r="32" spans="1:27" ht="12.75">
      <c r="A32" s="135" t="s">
        <v>78</v>
      </c>
      <c r="B32" s="136"/>
      <c r="C32" s="153">
        <f aca="true" t="shared" si="6" ref="C32:Y32">SUM(C33:C37)</f>
        <v>20285135</v>
      </c>
      <c r="D32" s="153">
        <f>SUM(D33:D37)</f>
        <v>0</v>
      </c>
      <c r="E32" s="154">
        <f t="shared" si="6"/>
        <v>20886244</v>
      </c>
      <c r="F32" s="100">
        <f t="shared" si="6"/>
        <v>20886244</v>
      </c>
      <c r="G32" s="100">
        <f t="shared" si="6"/>
        <v>1315549</v>
      </c>
      <c r="H32" s="100">
        <f t="shared" si="6"/>
        <v>1213631</v>
      </c>
      <c r="I32" s="100">
        <f t="shared" si="6"/>
        <v>1802821</v>
      </c>
      <c r="J32" s="100">
        <f t="shared" si="6"/>
        <v>4332001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4332001</v>
      </c>
      <c r="X32" s="100">
        <f t="shared" si="6"/>
        <v>5221566</v>
      </c>
      <c r="Y32" s="100">
        <f t="shared" si="6"/>
        <v>-889565</v>
      </c>
      <c r="Z32" s="137">
        <f>+IF(X32&lt;&gt;0,+(Y32/X32)*100,0)</f>
        <v>-17.036364186529482</v>
      </c>
      <c r="AA32" s="153">
        <f>SUM(AA33:AA37)</f>
        <v>20886244</v>
      </c>
    </row>
    <row r="33" spans="1:27" ht="12.75">
      <c r="A33" s="138" t="s">
        <v>79</v>
      </c>
      <c r="B33" s="136"/>
      <c r="C33" s="155">
        <v>16399371</v>
      </c>
      <c r="D33" s="155"/>
      <c r="E33" s="156">
        <v>17426274</v>
      </c>
      <c r="F33" s="60">
        <v>17426274</v>
      </c>
      <c r="G33" s="60">
        <v>1009230</v>
      </c>
      <c r="H33" s="60">
        <v>1052702</v>
      </c>
      <c r="I33" s="60">
        <v>1632848</v>
      </c>
      <c r="J33" s="60">
        <v>3694780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3694780</v>
      </c>
      <c r="X33" s="60">
        <v>4356567</v>
      </c>
      <c r="Y33" s="60">
        <v>-661787</v>
      </c>
      <c r="Z33" s="140">
        <v>-15.19</v>
      </c>
      <c r="AA33" s="155">
        <v>17426274</v>
      </c>
    </row>
    <row r="34" spans="1:27" ht="12.75">
      <c r="A34" s="138" t="s">
        <v>80</v>
      </c>
      <c r="B34" s="136"/>
      <c r="C34" s="155">
        <v>1103526</v>
      </c>
      <c r="D34" s="155"/>
      <c r="E34" s="156">
        <v>1329460</v>
      </c>
      <c r="F34" s="60">
        <v>1329460</v>
      </c>
      <c r="G34" s="60">
        <v>89687</v>
      </c>
      <c r="H34" s="60">
        <v>89813</v>
      </c>
      <c r="I34" s="60">
        <v>89615</v>
      </c>
      <c r="J34" s="60">
        <v>269115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269115</v>
      </c>
      <c r="X34" s="60">
        <v>332364</v>
      </c>
      <c r="Y34" s="60">
        <v>-63249</v>
      </c>
      <c r="Z34" s="140">
        <v>-19.03</v>
      </c>
      <c r="AA34" s="155">
        <v>1329460</v>
      </c>
    </row>
    <row r="35" spans="1:27" ht="12.75">
      <c r="A35" s="138" t="s">
        <v>81</v>
      </c>
      <c r="B35" s="136"/>
      <c r="C35" s="155">
        <v>1530396</v>
      </c>
      <c r="D35" s="155"/>
      <c r="E35" s="156">
        <v>-24</v>
      </c>
      <c r="F35" s="60">
        <v>-24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>
        <v>-24</v>
      </c>
    </row>
    <row r="36" spans="1:27" ht="12.75">
      <c r="A36" s="138" t="s">
        <v>82</v>
      </c>
      <c r="B36" s="136"/>
      <c r="C36" s="155">
        <v>1251842</v>
      </c>
      <c r="D36" s="155"/>
      <c r="E36" s="156">
        <v>2130534</v>
      </c>
      <c r="F36" s="60">
        <v>2130534</v>
      </c>
      <c r="G36" s="60">
        <v>216632</v>
      </c>
      <c r="H36" s="60">
        <v>71116</v>
      </c>
      <c r="I36" s="60">
        <v>80358</v>
      </c>
      <c r="J36" s="60">
        <v>368106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368106</v>
      </c>
      <c r="X36" s="60">
        <v>532635</v>
      </c>
      <c r="Y36" s="60">
        <v>-164529</v>
      </c>
      <c r="Z36" s="140">
        <v>-30.89</v>
      </c>
      <c r="AA36" s="155">
        <v>2130534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43212079</v>
      </c>
      <c r="D38" s="153">
        <f>SUM(D39:D41)</f>
        <v>0</v>
      </c>
      <c r="E38" s="154">
        <f t="shared" si="7"/>
        <v>44362664</v>
      </c>
      <c r="F38" s="100">
        <f t="shared" si="7"/>
        <v>44362664</v>
      </c>
      <c r="G38" s="100">
        <f t="shared" si="7"/>
        <v>3355092</v>
      </c>
      <c r="H38" s="100">
        <f t="shared" si="7"/>
        <v>3670099</v>
      </c>
      <c r="I38" s="100">
        <f t="shared" si="7"/>
        <v>3884536</v>
      </c>
      <c r="J38" s="100">
        <f t="shared" si="7"/>
        <v>10909727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10909727</v>
      </c>
      <c r="X38" s="100">
        <f t="shared" si="7"/>
        <v>11090784</v>
      </c>
      <c r="Y38" s="100">
        <f t="shared" si="7"/>
        <v>-181057</v>
      </c>
      <c r="Z38" s="137">
        <f>+IF(X38&lt;&gt;0,+(Y38/X38)*100,0)</f>
        <v>-1.6324995599950372</v>
      </c>
      <c r="AA38" s="153">
        <f>SUM(AA39:AA41)</f>
        <v>44362664</v>
      </c>
    </row>
    <row r="39" spans="1:27" ht="12.75">
      <c r="A39" s="138" t="s">
        <v>85</v>
      </c>
      <c r="B39" s="136"/>
      <c r="C39" s="155">
        <v>5814726</v>
      </c>
      <c r="D39" s="155"/>
      <c r="E39" s="156">
        <v>5629987</v>
      </c>
      <c r="F39" s="60">
        <v>5629987</v>
      </c>
      <c r="G39" s="60">
        <v>609683</v>
      </c>
      <c r="H39" s="60">
        <v>335950</v>
      </c>
      <c r="I39" s="60">
        <v>405516</v>
      </c>
      <c r="J39" s="60">
        <v>1351149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1351149</v>
      </c>
      <c r="X39" s="60">
        <v>1407498</v>
      </c>
      <c r="Y39" s="60">
        <v>-56349</v>
      </c>
      <c r="Z39" s="140">
        <v>-4</v>
      </c>
      <c r="AA39" s="155">
        <v>5629987</v>
      </c>
    </row>
    <row r="40" spans="1:27" ht="12.75">
      <c r="A40" s="138" t="s">
        <v>86</v>
      </c>
      <c r="B40" s="136"/>
      <c r="C40" s="155">
        <v>37397353</v>
      </c>
      <c r="D40" s="155"/>
      <c r="E40" s="156">
        <v>38732677</v>
      </c>
      <c r="F40" s="60">
        <v>38732677</v>
      </c>
      <c r="G40" s="60">
        <v>2745409</v>
      </c>
      <c r="H40" s="60">
        <v>3334149</v>
      </c>
      <c r="I40" s="60">
        <v>3479020</v>
      </c>
      <c r="J40" s="60">
        <v>9558578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9558578</v>
      </c>
      <c r="X40" s="60">
        <v>9683286</v>
      </c>
      <c r="Y40" s="60">
        <v>-124708</v>
      </c>
      <c r="Z40" s="140">
        <v>-1.29</v>
      </c>
      <c r="AA40" s="155">
        <v>38732677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47550844</v>
      </c>
      <c r="D42" s="153">
        <f>SUM(D43:D46)</f>
        <v>0</v>
      </c>
      <c r="E42" s="154">
        <f t="shared" si="8"/>
        <v>42153076</v>
      </c>
      <c r="F42" s="100">
        <f t="shared" si="8"/>
        <v>42153076</v>
      </c>
      <c r="G42" s="100">
        <f t="shared" si="8"/>
        <v>2255574</v>
      </c>
      <c r="H42" s="100">
        <f t="shared" si="8"/>
        <v>2658835</v>
      </c>
      <c r="I42" s="100">
        <f t="shared" si="8"/>
        <v>2304328</v>
      </c>
      <c r="J42" s="100">
        <f t="shared" si="8"/>
        <v>7218737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7218737</v>
      </c>
      <c r="X42" s="100">
        <f t="shared" si="8"/>
        <v>10538247</v>
      </c>
      <c r="Y42" s="100">
        <f t="shared" si="8"/>
        <v>-3319510</v>
      </c>
      <c r="Z42" s="137">
        <f>+IF(X42&lt;&gt;0,+(Y42/X42)*100,0)</f>
        <v>-31.49964125912023</v>
      </c>
      <c r="AA42" s="153">
        <f>SUM(AA43:AA46)</f>
        <v>42153076</v>
      </c>
    </row>
    <row r="43" spans="1:27" ht="12.75">
      <c r="A43" s="138" t="s">
        <v>89</v>
      </c>
      <c r="B43" s="136"/>
      <c r="C43" s="155">
        <v>36977286</v>
      </c>
      <c r="D43" s="155"/>
      <c r="E43" s="156">
        <v>33737330</v>
      </c>
      <c r="F43" s="60">
        <v>33737330</v>
      </c>
      <c r="G43" s="60">
        <v>1838377</v>
      </c>
      <c r="H43" s="60">
        <v>2162948</v>
      </c>
      <c r="I43" s="60">
        <v>1655287</v>
      </c>
      <c r="J43" s="60">
        <v>5656612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5656612</v>
      </c>
      <c r="X43" s="60">
        <v>8434209</v>
      </c>
      <c r="Y43" s="60">
        <v>-2777597</v>
      </c>
      <c r="Z43" s="140">
        <v>-32.93</v>
      </c>
      <c r="AA43" s="155">
        <v>33737330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10573558</v>
      </c>
      <c r="D46" s="155"/>
      <c r="E46" s="156">
        <v>8415746</v>
      </c>
      <c r="F46" s="60">
        <v>8415746</v>
      </c>
      <c r="G46" s="60">
        <v>417197</v>
      </c>
      <c r="H46" s="60">
        <v>495887</v>
      </c>
      <c r="I46" s="60">
        <v>649041</v>
      </c>
      <c r="J46" s="60">
        <v>1562125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1562125</v>
      </c>
      <c r="X46" s="60">
        <v>2104038</v>
      </c>
      <c r="Y46" s="60">
        <v>-541913</v>
      </c>
      <c r="Z46" s="140">
        <v>-25.76</v>
      </c>
      <c r="AA46" s="155">
        <v>8415746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534318</v>
      </c>
      <c r="F47" s="100">
        <v>534318</v>
      </c>
      <c r="G47" s="100">
        <v>28371</v>
      </c>
      <c r="H47" s="100">
        <v>38571</v>
      </c>
      <c r="I47" s="100">
        <v>28371</v>
      </c>
      <c r="J47" s="100">
        <v>95313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95313</v>
      </c>
      <c r="X47" s="100">
        <v>133581</v>
      </c>
      <c r="Y47" s="100">
        <v>-38268</v>
      </c>
      <c r="Z47" s="137">
        <v>-28.65</v>
      </c>
      <c r="AA47" s="153">
        <v>534318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202430799</v>
      </c>
      <c r="D48" s="168">
        <f>+D28+D32+D38+D42+D47</f>
        <v>0</v>
      </c>
      <c r="E48" s="169">
        <f t="shared" si="9"/>
        <v>189298477</v>
      </c>
      <c r="F48" s="73">
        <f t="shared" si="9"/>
        <v>189298477</v>
      </c>
      <c r="G48" s="73">
        <f t="shared" si="9"/>
        <v>12455487</v>
      </c>
      <c r="H48" s="73">
        <f t="shared" si="9"/>
        <v>13394375</v>
      </c>
      <c r="I48" s="73">
        <f t="shared" si="9"/>
        <v>15480466</v>
      </c>
      <c r="J48" s="73">
        <f t="shared" si="9"/>
        <v>41330328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41330328</v>
      </c>
      <c r="X48" s="73">
        <f t="shared" si="9"/>
        <v>47324664</v>
      </c>
      <c r="Y48" s="73">
        <f t="shared" si="9"/>
        <v>-5994336</v>
      </c>
      <c r="Z48" s="170">
        <f>+IF(X48&lt;&gt;0,+(Y48/X48)*100,0)</f>
        <v>-12.666410056286928</v>
      </c>
      <c r="AA48" s="168">
        <f>+AA28+AA32+AA38+AA42+AA47</f>
        <v>189298477</v>
      </c>
    </row>
    <row r="49" spans="1:27" ht="12.75">
      <c r="A49" s="148" t="s">
        <v>49</v>
      </c>
      <c r="B49" s="149"/>
      <c r="C49" s="171">
        <f aca="true" t="shared" si="10" ref="C49:Y49">+C25-C48</f>
        <v>3975608</v>
      </c>
      <c r="D49" s="171">
        <f>+D25-D48</f>
        <v>0</v>
      </c>
      <c r="E49" s="172">
        <f t="shared" si="10"/>
        <v>14401</v>
      </c>
      <c r="F49" s="173">
        <f t="shared" si="10"/>
        <v>14401</v>
      </c>
      <c r="G49" s="173">
        <f t="shared" si="10"/>
        <v>37956484</v>
      </c>
      <c r="H49" s="173">
        <f t="shared" si="10"/>
        <v>-6031409</v>
      </c>
      <c r="I49" s="173">
        <f t="shared" si="10"/>
        <v>-12512190</v>
      </c>
      <c r="J49" s="173">
        <f t="shared" si="10"/>
        <v>19412885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19412885</v>
      </c>
      <c r="X49" s="173">
        <f>IF(F25=F48,0,X25-X48)</f>
        <v>3321</v>
      </c>
      <c r="Y49" s="173">
        <f t="shared" si="10"/>
        <v>19409564</v>
      </c>
      <c r="Z49" s="174">
        <f>+IF(X49&lt;&gt;0,+(Y49/X49)*100,0)</f>
        <v>584449.3827160494</v>
      </c>
      <c r="AA49" s="171">
        <f>+AA25-AA48</f>
        <v>14401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3845195</v>
      </c>
      <c r="D5" s="155">
        <v>0</v>
      </c>
      <c r="E5" s="156">
        <v>4391497</v>
      </c>
      <c r="F5" s="60">
        <v>4391497</v>
      </c>
      <c r="G5" s="60">
        <v>-1225</v>
      </c>
      <c r="H5" s="60">
        <v>4337776</v>
      </c>
      <c r="I5" s="60">
        <v>38068</v>
      </c>
      <c r="J5" s="60">
        <v>4374619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4374619</v>
      </c>
      <c r="X5" s="60">
        <v>1097874</v>
      </c>
      <c r="Y5" s="60">
        <v>3276745</v>
      </c>
      <c r="Z5" s="140">
        <v>298.46</v>
      </c>
      <c r="AA5" s="155">
        <v>4391497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10176149</v>
      </c>
      <c r="F7" s="60">
        <v>10176149</v>
      </c>
      <c r="G7" s="60">
        <v>526937</v>
      </c>
      <c r="H7" s="60">
        <v>994227</v>
      </c>
      <c r="I7" s="60">
        <v>1035087</v>
      </c>
      <c r="J7" s="60">
        <v>2556251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2556251</v>
      </c>
      <c r="X7" s="60">
        <v>2543979</v>
      </c>
      <c r="Y7" s="60">
        <v>12272</v>
      </c>
      <c r="Z7" s="140">
        <v>0.48</v>
      </c>
      <c r="AA7" s="155">
        <v>10176149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-219</v>
      </c>
      <c r="H9" s="60">
        <v>0</v>
      </c>
      <c r="I9" s="60">
        <v>0</v>
      </c>
      <c r="J9" s="60">
        <v>-219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-219</v>
      </c>
      <c r="X9" s="60"/>
      <c r="Y9" s="60">
        <v>-219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4124087</v>
      </c>
      <c r="D10" s="155">
        <v>0</v>
      </c>
      <c r="E10" s="156">
        <v>3566000</v>
      </c>
      <c r="F10" s="54">
        <v>3566000</v>
      </c>
      <c r="G10" s="54">
        <v>240203</v>
      </c>
      <c r="H10" s="54">
        <v>349939</v>
      </c>
      <c r="I10" s="54">
        <v>388630</v>
      </c>
      <c r="J10" s="54">
        <v>978772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978772</v>
      </c>
      <c r="X10" s="54">
        <v>891480</v>
      </c>
      <c r="Y10" s="54">
        <v>87292</v>
      </c>
      <c r="Z10" s="184">
        <v>9.79</v>
      </c>
      <c r="AA10" s="130">
        <v>3566000</v>
      </c>
    </row>
    <row r="11" spans="1:27" ht="12.75">
      <c r="A11" s="183" t="s">
        <v>107</v>
      </c>
      <c r="B11" s="185"/>
      <c r="C11" s="155">
        <v>437688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7193766</v>
      </c>
      <c r="D12" s="155">
        <v>0</v>
      </c>
      <c r="E12" s="156">
        <v>796534</v>
      </c>
      <c r="F12" s="60">
        <v>796534</v>
      </c>
      <c r="G12" s="60">
        <v>63918</v>
      </c>
      <c r="H12" s="60">
        <v>-48323</v>
      </c>
      <c r="I12" s="60">
        <v>71963</v>
      </c>
      <c r="J12" s="60">
        <v>87558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87558</v>
      </c>
      <c r="X12" s="60">
        <v>199191</v>
      </c>
      <c r="Y12" s="60">
        <v>-111633</v>
      </c>
      <c r="Z12" s="140">
        <v>-56.04</v>
      </c>
      <c r="AA12" s="155">
        <v>796534</v>
      </c>
    </row>
    <row r="13" spans="1:27" ht="12.75">
      <c r="A13" s="181" t="s">
        <v>109</v>
      </c>
      <c r="B13" s="185"/>
      <c r="C13" s="155">
        <v>3846124</v>
      </c>
      <c r="D13" s="155">
        <v>0</v>
      </c>
      <c r="E13" s="156">
        <v>2326516</v>
      </c>
      <c r="F13" s="60">
        <v>2326516</v>
      </c>
      <c r="G13" s="60">
        <v>255297</v>
      </c>
      <c r="H13" s="60">
        <v>274327</v>
      </c>
      <c r="I13" s="60">
        <v>340958</v>
      </c>
      <c r="J13" s="60">
        <v>870582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870582</v>
      </c>
      <c r="X13" s="60">
        <v>581628</v>
      </c>
      <c r="Y13" s="60">
        <v>288954</v>
      </c>
      <c r="Z13" s="140">
        <v>49.68</v>
      </c>
      <c r="AA13" s="155">
        <v>2326516</v>
      </c>
    </row>
    <row r="14" spans="1:27" ht="12.75">
      <c r="A14" s="181" t="s">
        <v>110</v>
      </c>
      <c r="B14" s="185"/>
      <c r="C14" s="155">
        <v>4087236</v>
      </c>
      <c r="D14" s="155">
        <v>0</v>
      </c>
      <c r="E14" s="156">
        <v>2767109</v>
      </c>
      <c r="F14" s="60">
        <v>2767109</v>
      </c>
      <c r="G14" s="60">
        <v>380888</v>
      </c>
      <c r="H14" s="60">
        <v>391254</v>
      </c>
      <c r="I14" s="60">
        <v>409642</v>
      </c>
      <c r="J14" s="60">
        <v>1181784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1181784</v>
      </c>
      <c r="X14" s="60">
        <v>691866</v>
      </c>
      <c r="Y14" s="60">
        <v>489918</v>
      </c>
      <c r="Z14" s="140">
        <v>70.81</v>
      </c>
      <c r="AA14" s="155">
        <v>2767109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81510</v>
      </c>
      <c r="D16" s="155">
        <v>0</v>
      </c>
      <c r="E16" s="156">
        <v>123345</v>
      </c>
      <c r="F16" s="60">
        <v>123345</v>
      </c>
      <c r="G16" s="60">
        <v>13850</v>
      </c>
      <c r="H16" s="60">
        <v>9050</v>
      </c>
      <c r="I16" s="60">
        <v>11200</v>
      </c>
      <c r="J16" s="60">
        <v>34100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34100</v>
      </c>
      <c r="X16" s="60">
        <v>30837</v>
      </c>
      <c r="Y16" s="60">
        <v>3263</v>
      </c>
      <c r="Z16" s="140">
        <v>10.58</v>
      </c>
      <c r="AA16" s="155">
        <v>123345</v>
      </c>
    </row>
    <row r="17" spans="1:27" ht="12.75">
      <c r="A17" s="181" t="s">
        <v>113</v>
      </c>
      <c r="B17" s="185"/>
      <c r="C17" s="155">
        <v>1959</v>
      </c>
      <c r="D17" s="155">
        <v>0</v>
      </c>
      <c r="E17" s="156">
        <v>832599</v>
      </c>
      <c r="F17" s="60">
        <v>832599</v>
      </c>
      <c r="G17" s="60">
        <v>40352</v>
      </c>
      <c r="H17" s="60">
        <v>89505</v>
      </c>
      <c r="I17" s="60">
        <v>54422</v>
      </c>
      <c r="J17" s="60">
        <v>184279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184279</v>
      </c>
      <c r="X17" s="60">
        <v>208149</v>
      </c>
      <c r="Y17" s="60">
        <v>-23870</v>
      </c>
      <c r="Z17" s="140">
        <v>-11.47</v>
      </c>
      <c r="AA17" s="155">
        <v>832599</v>
      </c>
    </row>
    <row r="18" spans="1:27" ht="12.75">
      <c r="A18" s="183" t="s">
        <v>114</v>
      </c>
      <c r="B18" s="182"/>
      <c r="C18" s="155">
        <v>73079</v>
      </c>
      <c r="D18" s="155">
        <v>0</v>
      </c>
      <c r="E18" s="156">
        <v>1345250</v>
      </c>
      <c r="F18" s="60">
        <v>1345250</v>
      </c>
      <c r="G18" s="60">
        <v>5643</v>
      </c>
      <c r="H18" s="60">
        <v>5697</v>
      </c>
      <c r="I18" s="60">
        <v>5578</v>
      </c>
      <c r="J18" s="60">
        <v>16918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16918</v>
      </c>
      <c r="X18" s="60">
        <v>336312</v>
      </c>
      <c r="Y18" s="60">
        <v>-319394</v>
      </c>
      <c r="Z18" s="140">
        <v>-94.97</v>
      </c>
      <c r="AA18" s="155">
        <v>1345250</v>
      </c>
    </row>
    <row r="19" spans="1:27" ht="12.75">
      <c r="A19" s="181" t="s">
        <v>34</v>
      </c>
      <c r="B19" s="185"/>
      <c r="C19" s="155">
        <v>145158089</v>
      </c>
      <c r="D19" s="155">
        <v>0</v>
      </c>
      <c r="E19" s="156">
        <v>129829900</v>
      </c>
      <c r="F19" s="60">
        <v>129829900</v>
      </c>
      <c r="G19" s="60">
        <v>48139581</v>
      </c>
      <c r="H19" s="60">
        <v>413212</v>
      </c>
      <c r="I19" s="60">
        <v>986270</v>
      </c>
      <c r="J19" s="60">
        <v>49539063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49539063</v>
      </c>
      <c r="X19" s="60">
        <v>32457225</v>
      </c>
      <c r="Y19" s="60">
        <v>17081838</v>
      </c>
      <c r="Z19" s="140">
        <v>52.63</v>
      </c>
      <c r="AA19" s="155">
        <v>129829900</v>
      </c>
    </row>
    <row r="20" spans="1:27" ht="12.75">
      <c r="A20" s="181" t="s">
        <v>35</v>
      </c>
      <c r="B20" s="185"/>
      <c r="C20" s="155">
        <v>6582984</v>
      </c>
      <c r="D20" s="155">
        <v>0</v>
      </c>
      <c r="E20" s="156">
        <v>487879</v>
      </c>
      <c r="F20" s="54">
        <v>487879</v>
      </c>
      <c r="G20" s="54">
        <v>254253</v>
      </c>
      <c r="H20" s="54">
        <v>53809</v>
      </c>
      <c r="I20" s="54">
        <v>92851</v>
      </c>
      <c r="J20" s="54">
        <v>400913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400913</v>
      </c>
      <c r="X20" s="54">
        <v>121914</v>
      </c>
      <c r="Y20" s="54">
        <v>278999</v>
      </c>
      <c r="Z20" s="184">
        <v>228.85</v>
      </c>
      <c r="AA20" s="130">
        <v>487879</v>
      </c>
    </row>
    <row r="21" spans="1:27" ht="12.75">
      <c r="A21" s="181" t="s">
        <v>115</v>
      </c>
      <c r="B21" s="185"/>
      <c r="C21" s="155">
        <v>359990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175791707</v>
      </c>
      <c r="D22" s="188">
        <f>SUM(D5:D21)</f>
        <v>0</v>
      </c>
      <c r="E22" s="189">
        <f t="shared" si="0"/>
        <v>156642778</v>
      </c>
      <c r="F22" s="190">
        <f t="shared" si="0"/>
        <v>156642778</v>
      </c>
      <c r="G22" s="190">
        <f t="shared" si="0"/>
        <v>49919478</v>
      </c>
      <c r="H22" s="190">
        <f t="shared" si="0"/>
        <v>6870473</v>
      </c>
      <c r="I22" s="190">
        <f t="shared" si="0"/>
        <v>3434669</v>
      </c>
      <c r="J22" s="190">
        <f t="shared" si="0"/>
        <v>60224620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60224620</v>
      </c>
      <c r="X22" s="190">
        <f t="shared" si="0"/>
        <v>39160455</v>
      </c>
      <c r="Y22" s="190">
        <f t="shared" si="0"/>
        <v>21064165</v>
      </c>
      <c r="Z22" s="191">
        <f>+IF(X22&lt;&gt;0,+(Y22/X22)*100,0)</f>
        <v>53.78937757490305</v>
      </c>
      <c r="AA22" s="188">
        <f>SUM(AA5:AA21)</f>
        <v>156642778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52955927</v>
      </c>
      <c r="D25" s="155">
        <v>0</v>
      </c>
      <c r="E25" s="156">
        <v>62015445</v>
      </c>
      <c r="F25" s="60">
        <v>62015445</v>
      </c>
      <c r="G25" s="60">
        <v>4516364</v>
      </c>
      <c r="H25" s="60">
        <v>4596239</v>
      </c>
      <c r="I25" s="60">
        <v>4669918</v>
      </c>
      <c r="J25" s="60">
        <v>13782521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13782521</v>
      </c>
      <c r="X25" s="60">
        <v>15503862</v>
      </c>
      <c r="Y25" s="60">
        <v>-1721341</v>
      </c>
      <c r="Z25" s="140">
        <v>-11.1</v>
      </c>
      <c r="AA25" s="155">
        <v>62015445</v>
      </c>
    </row>
    <row r="26" spans="1:27" ht="12.75">
      <c r="A26" s="183" t="s">
        <v>38</v>
      </c>
      <c r="B26" s="182"/>
      <c r="C26" s="155">
        <v>11142080</v>
      </c>
      <c r="D26" s="155">
        <v>0</v>
      </c>
      <c r="E26" s="156">
        <v>11727702</v>
      </c>
      <c r="F26" s="60">
        <v>11727702</v>
      </c>
      <c r="G26" s="60">
        <v>887207</v>
      </c>
      <c r="H26" s="60">
        <v>843456</v>
      </c>
      <c r="I26" s="60">
        <v>925015</v>
      </c>
      <c r="J26" s="60">
        <v>2655678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2655678</v>
      </c>
      <c r="X26" s="60">
        <v>2931927</v>
      </c>
      <c r="Y26" s="60">
        <v>-276249</v>
      </c>
      <c r="Z26" s="140">
        <v>-9.42</v>
      </c>
      <c r="AA26" s="155">
        <v>11727702</v>
      </c>
    </row>
    <row r="27" spans="1:27" ht="12.75">
      <c r="A27" s="183" t="s">
        <v>118</v>
      </c>
      <c r="B27" s="182"/>
      <c r="C27" s="155">
        <v>7787478</v>
      </c>
      <c r="D27" s="155">
        <v>0</v>
      </c>
      <c r="E27" s="156">
        <v>2526107</v>
      </c>
      <c r="F27" s="60">
        <v>2526107</v>
      </c>
      <c r="G27" s="60">
        <v>209667</v>
      </c>
      <c r="H27" s="60">
        <v>209667</v>
      </c>
      <c r="I27" s="60">
        <v>209667</v>
      </c>
      <c r="J27" s="60">
        <v>629001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629001</v>
      </c>
      <c r="X27" s="60">
        <v>631527</v>
      </c>
      <c r="Y27" s="60">
        <v>-2526</v>
      </c>
      <c r="Z27" s="140">
        <v>-0.4</v>
      </c>
      <c r="AA27" s="155">
        <v>2526107</v>
      </c>
    </row>
    <row r="28" spans="1:27" ht="12.75">
      <c r="A28" s="183" t="s">
        <v>39</v>
      </c>
      <c r="B28" s="182"/>
      <c r="C28" s="155">
        <v>22801613</v>
      </c>
      <c r="D28" s="155">
        <v>0</v>
      </c>
      <c r="E28" s="156">
        <v>24996938</v>
      </c>
      <c r="F28" s="60">
        <v>24996938</v>
      </c>
      <c r="G28" s="60">
        <v>2062622</v>
      </c>
      <c r="H28" s="60">
        <v>2062622</v>
      </c>
      <c r="I28" s="60">
        <v>2062622</v>
      </c>
      <c r="J28" s="60">
        <v>6187866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6187866</v>
      </c>
      <c r="X28" s="60">
        <v>6249234</v>
      </c>
      <c r="Y28" s="60">
        <v>-61368</v>
      </c>
      <c r="Z28" s="140">
        <v>-0.98</v>
      </c>
      <c r="AA28" s="155">
        <v>24996938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850000</v>
      </c>
      <c r="F29" s="60">
        <v>850000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212400</v>
      </c>
      <c r="Y29" s="60">
        <v>-212400</v>
      </c>
      <c r="Z29" s="140">
        <v>-100</v>
      </c>
      <c r="AA29" s="155">
        <v>850000</v>
      </c>
    </row>
    <row r="30" spans="1:27" ht="12.75">
      <c r="A30" s="183" t="s">
        <v>119</v>
      </c>
      <c r="B30" s="182"/>
      <c r="C30" s="155">
        <v>15628892</v>
      </c>
      <c r="D30" s="155">
        <v>0</v>
      </c>
      <c r="E30" s="156">
        <v>18650000</v>
      </c>
      <c r="F30" s="60">
        <v>18650000</v>
      </c>
      <c r="G30" s="60">
        <v>1720196</v>
      </c>
      <c r="H30" s="60">
        <v>2043606</v>
      </c>
      <c r="I30" s="60">
        <v>1410422</v>
      </c>
      <c r="J30" s="60">
        <v>5174224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5174224</v>
      </c>
      <c r="X30" s="60">
        <v>4662501</v>
      </c>
      <c r="Y30" s="60">
        <v>511723</v>
      </c>
      <c r="Z30" s="140">
        <v>10.98</v>
      </c>
      <c r="AA30" s="155">
        <v>18650000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4822446</v>
      </c>
      <c r="D32" s="155">
        <v>0</v>
      </c>
      <c r="E32" s="156">
        <v>3956000</v>
      </c>
      <c r="F32" s="60">
        <v>3956000</v>
      </c>
      <c r="G32" s="60">
        <v>0</v>
      </c>
      <c r="H32" s="60">
        <v>515109</v>
      </c>
      <c r="I32" s="60">
        <v>384637</v>
      </c>
      <c r="J32" s="60">
        <v>899746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899746</v>
      </c>
      <c r="X32" s="60">
        <v>989001</v>
      </c>
      <c r="Y32" s="60">
        <v>-89255</v>
      </c>
      <c r="Z32" s="140">
        <v>-9.02</v>
      </c>
      <c r="AA32" s="155">
        <v>3956000</v>
      </c>
    </row>
    <row r="33" spans="1:27" ht="12.75">
      <c r="A33" s="183" t="s">
        <v>42</v>
      </c>
      <c r="B33" s="182"/>
      <c r="C33" s="155">
        <v>28906458</v>
      </c>
      <c r="D33" s="155">
        <v>0</v>
      </c>
      <c r="E33" s="156">
        <v>3672000</v>
      </c>
      <c r="F33" s="60">
        <v>3672000</v>
      </c>
      <c r="G33" s="60">
        <v>486818</v>
      </c>
      <c r="H33" s="60">
        <v>440802</v>
      </c>
      <c r="I33" s="60">
        <v>882195</v>
      </c>
      <c r="J33" s="60">
        <v>1809815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1809815</v>
      </c>
      <c r="X33" s="60">
        <v>918000</v>
      </c>
      <c r="Y33" s="60">
        <v>891815</v>
      </c>
      <c r="Z33" s="140">
        <v>97.15</v>
      </c>
      <c r="AA33" s="155">
        <v>3672000</v>
      </c>
    </row>
    <row r="34" spans="1:27" ht="12.75">
      <c r="A34" s="183" t="s">
        <v>43</v>
      </c>
      <c r="B34" s="182"/>
      <c r="C34" s="155">
        <v>49194798</v>
      </c>
      <c r="D34" s="155">
        <v>0</v>
      </c>
      <c r="E34" s="156">
        <v>60904285</v>
      </c>
      <c r="F34" s="60">
        <v>60904285</v>
      </c>
      <c r="G34" s="60">
        <v>2572613</v>
      </c>
      <c r="H34" s="60">
        <v>2682874</v>
      </c>
      <c r="I34" s="60">
        <v>4935990</v>
      </c>
      <c r="J34" s="60">
        <v>10191477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10191477</v>
      </c>
      <c r="X34" s="60">
        <v>15226212</v>
      </c>
      <c r="Y34" s="60">
        <v>-5034735</v>
      </c>
      <c r="Z34" s="140">
        <v>-33.07</v>
      </c>
      <c r="AA34" s="155">
        <v>60904285</v>
      </c>
    </row>
    <row r="35" spans="1:27" ht="12.75">
      <c r="A35" s="181" t="s">
        <v>122</v>
      </c>
      <c r="B35" s="185"/>
      <c r="C35" s="155">
        <v>9191107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202430799</v>
      </c>
      <c r="D36" s="188">
        <f>SUM(D25:D35)</f>
        <v>0</v>
      </c>
      <c r="E36" s="189">
        <f t="shared" si="1"/>
        <v>189298477</v>
      </c>
      <c r="F36" s="190">
        <f t="shared" si="1"/>
        <v>189298477</v>
      </c>
      <c r="G36" s="190">
        <f t="shared" si="1"/>
        <v>12455487</v>
      </c>
      <c r="H36" s="190">
        <f t="shared" si="1"/>
        <v>13394375</v>
      </c>
      <c r="I36" s="190">
        <f t="shared" si="1"/>
        <v>15480466</v>
      </c>
      <c r="J36" s="190">
        <f t="shared" si="1"/>
        <v>41330328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41330328</v>
      </c>
      <c r="X36" s="190">
        <f t="shared" si="1"/>
        <v>47324664</v>
      </c>
      <c r="Y36" s="190">
        <f t="shared" si="1"/>
        <v>-5994336</v>
      </c>
      <c r="Z36" s="191">
        <f>+IF(X36&lt;&gt;0,+(Y36/X36)*100,0)</f>
        <v>-12.666410056286928</v>
      </c>
      <c r="AA36" s="188">
        <f>SUM(AA25:AA35)</f>
        <v>189298477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-26639092</v>
      </c>
      <c r="D38" s="199">
        <f>+D22-D36</f>
        <v>0</v>
      </c>
      <c r="E38" s="200">
        <f t="shared" si="2"/>
        <v>-32655699</v>
      </c>
      <c r="F38" s="106">
        <f t="shared" si="2"/>
        <v>-32655699</v>
      </c>
      <c r="G38" s="106">
        <f t="shared" si="2"/>
        <v>37463991</v>
      </c>
      <c r="H38" s="106">
        <f t="shared" si="2"/>
        <v>-6523902</v>
      </c>
      <c r="I38" s="106">
        <f t="shared" si="2"/>
        <v>-12045797</v>
      </c>
      <c r="J38" s="106">
        <f t="shared" si="2"/>
        <v>18894292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18894292</v>
      </c>
      <c r="X38" s="106">
        <f>IF(F22=F36,0,X22-X36)</f>
        <v>-8164209</v>
      </c>
      <c r="Y38" s="106">
        <f t="shared" si="2"/>
        <v>27058501</v>
      </c>
      <c r="Z38" s="201">
        <f>+IF(X38&lt;&gt;0,+(Y38/X38)*100,0)</f>
        <v>-331.4283233072549</v>
      </c>
      <c r="AA38" s="199">
        <f>+AA22-AA36</f>
        <v>-32655699</v>
      </c>
    </row>
    <row r="39" spans="1:27" ht="12.75">
      <c r="A39" s="181" t="s">
        <v>46</v>
      </c>
      <c r="B39" s="185"/>
      <c r="C39" s="155">
        <v>30614700</v>
      </c>
      <c r="D39" s="155">
        <v>0</v>
      </c>
      <c r="E39" s="156">
        <v>32670100</v>
      </c>
      <c r="F39" s="60">
        <v>32670100</v>
      </c>
      <c r="G39" s="60">
        <v>492493</v>
      </c>
      <c r="H39" s="60">
        <v>492493</v>
      </c>
      <c r="I39" s="60">
        <v>-466393</v>
      </c>
      <c r="J39" s="60">
        <v>518593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518593</v>
      </c>
      <c r="X39" s="60">
        <v>8167524</v>
      </c>
      <c r="Y39" s="60">
        <v>-7648931</v>
      </c>
      <c r="Z39" s="140">
        <v>-93.65</v>
      </c>
      <c r="AA39" s="155">
        <v>32670100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3975608</v>
      </c>
      <c r="D42" s="206">
        <f>SUM(D38:D41)</f>
        <v>0</v>
      </c>
      <c r="E42" s="207">
        <f t="shared" si="3"/>
        <v>14401</v>
      </c>
      <c r="F42" s="88">
        <f t="shared" si="3"/>
        <v>14401</v>
      </c>
      <c r="G42" s="88">
        <f t="shared" si="3"/>
        <v>37956484</v>
      </c>
      <c r="H42" s="88">
        <f t="shared" si="3"/>
        <v>-6031409</v>
      </c>
      <c r="I42" s="88">
        <f t="shared" si="3"/>
        <v>-12512190</v>
      </c>
      <c r="J42" s="88">
        <f t="shared" si="3"/>
        <v>19412885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19412885</v>
      </c>
      <c r="X42" s="88">
        <f t="shared" si="3"/>
        <v>3315</v>
      </c>
      <c r="Y42" s="88">
        <f t="shared" si="3"/>
        <v>19409570</v>
      </c>
      <c r="Z42" s="208">
        <f>+IF(X42&lt;&gt;0,+(Y42/X42)*100,0)</f>
        <v>585507.3906485671</v>
      </c>
      <c r="AA42" s="206">
        <f>SUM(AA38:AA41)</f>
        <v>14401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3975608</v>
      </c>
      <c r="D44" s="210">
        <f>+D42-D43</f>
        <v>0</v>
      </c>
      <c r="E44" s="211">
        <f t="shared" si="4"/>
        <v>14401</v>
      </c>
      <c r="F44" s="77">
        <f t="shared" si="4"/>
        <v>14401</v>
      </c>
      <c r="G44" s="77">
        <f t="shared" si="4"/>
        <v>37956484</v>
      </c>
      <c r="H44" s="77">
        <f t="shared" si="4"/>
        <v>-6031409</v>
      </c>
      <c r="I44" s="77">
        <f t="shared" si="4"/>
        <v>-12512190</v>
      </c>
      <c r="J44" s="77">
        <f t="shared" si="4"/>
        <v>19412885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19412885</v>
      </c>
      <c r="X44" s="77">
        <f t="shared" si="4"/>
        <v>3315</v>
      </c>
      <c r="Y44" s="77">
        <f t="shared" si="4"/>
        <v>19409570</v>
      </c>
      <c r="Z44" s="212">
        <f>+IF(X44&lt;&gt;0,+(Y44/X44)*100,0)</f>
        <v>585507.3906485671</v>
      </c>
      <c r="AA44" s="210">
        <f>+AA42-AA43</f>
        <v>14401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3975608</v>
      </c>
      <c r="D46" s="206">
        <f>SUM(D44:D45)</f>
        <v>0</v>
      </c>
      <c r="E46" s="207">
        <f t="shared" si="5"/>
        <v>14401</v>
      </c>
      <c r="F46" s="88">
        <f t="shared" si="5"/>
        <v>14401</v>
      </c>
      <c r="G46" s="88">
        <f t="shared" si="5"/>
        <v>37956484</v>
      </c>
      <c r="H46" s="88">
        <f t="shared" si="5"/>
        <v>-6031409</v>
      </c>
      <c r="I46" s="88">
        <f t="shared" si="5"/>
        <v>-12512190</v>
      </c>
      <c r="J46" s="88">
        <f t="shared" si="5"/>
        <v>19412885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19412885</v>
      </c>
      <c r="X46" s="88">
        <f t="shared" si="5"/>
        <v>3315</v>
      </c>
      <c r="Y46" s="88">
        <f t="shared" si="5"/>
        <v>19409570</v>
      </c>
      <c r="Z46" s="208">
        <f>+IF(X46&lt;&gt;0,+(Y46/X46)*100,0)</f>
        <v>585507.3906485671</v>
      </c>
      <c r="AA46" s="206">
        <f>SUM(AA44:AA45)</f>
        <v>14401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3975608</v>
      </c>
      <c r="D48" s="217">
        <f>SUM(D46:D47)</f>
        <v>0</v>
      </c>
      <c r="E48" s="218">
        <f t="shared" si="6"/>
        <v>14401</v>
      </c>
      <c r="F48" s="219">
        <f t="shared" si="6"/>
        <v>14401</v>
      </c>
      <c r="G48" s="219">
        <f t="shared" si="6"/>
        <v>37956484</v>
      </c>
      <c r="H48" s="220">
        <f t="shared" si="6"/>
        <v>-6031409</v>
      </c>
      <c r="I48" s="220">
        <f t="shared" si="6"/>
        <v>-12512190</v>
      </c>
      <c r="J48" s="220">
        <f t="shared" si="6"/>
        <v>19412885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19412885</v>
      </c>
      <c r="X48" s="220">
        <f t="shared" si="6"/>
        <v>3315</v>
      </c>
      <c r="Y48" s="220">
        <f t="shared" si="6"/>
        <v>19409570</v>
      </c>
      <c r="Z48" s="221">
        <f>+IF(X48&lt;&gt;0,+(Y48/X48)*100,0)</f>
        <v>585507.3906485671</v>
      </c>
      <c r="AA48" s="222">
        <f>SUM(AA46:AA47)</f>
        <v>14401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15050579</v>
      </c>
      <c r="D5" s="153">
        <f>SUM(D6:D8)</f>
        <v>0</v>
      </c>
      <c r="E5" s="154">
        <f t="shared" si="0"/>
        <v>6700000</v>
      </c>
      <c r="F5" s="100">
        <f t="shared" si="0"/>
        <v>6700000</v>
      </c>
      <c r="G5" s="100">
        <f t="shared" si="0"/>
        <v>0</v>
      </c>
      <c r="H5" s="100">
        <f t="shared" si="0"/>
        <v>602800</v>
      </c>
      <c r="I5" s="100">
        <f t="shared" si="0"/>
        <v>249583</v>
      </c>
      <c r="J5" s="100">
        <f t="shared" si="0"/>
        <v>852383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852383</v>
      </c>
      <c r="X5" s="100">
        <f t="shared" si="0"/>
        <v>1674999</v>
      </c>
      <c r="Y5" s="100">
        <f t="shared" si="0"/>
        <v>-822616</v>
      </c>
      <c r="Z5" s="137">
        <f>+IF(X5&lt;&gt;0,+(Y5/X5)*100,0)</f>
        <v>-49.11143230533272</v>
      </c>
      <c r="AA5" s="153">
        <f>SUM(AA6:AA8)</f>
        <v>6700000</v>
      </c>
    </row>
    <row r="6" spans="1:27" ht="12.75">
      <c r="A6" s="138" t="s">
        <v>75</v>
      </c>
      <c r="B6" s="136"/>
      <c r="C6" s="155">
        <v>5389179</v>
      </c>
      <c r="D6" s="155"/>
      <c r="E6" s="156">
        <v>4500000</v>
      </c>
      <c r="F6" s="60">
        <v>4500000</v>
      </c>
      <c r="G6" s="60"/>
      <c r="H6" s="60">
        <v>476800</v>
      </c>
      <c r="I6" s="60">
        <v>199750</v>
      </c>
      <c r="J6" s="60">
        <v>676550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676550</v>
      </c>
      <c r="X6" s="60">
        <v>1125000</v>
      </c>
      <c r="Y6" s="60">
        <v>-448450</v>
      </c>
      <c r="Z6" s="140">
        <v>-39.86</v>
      </c>
      <c r="AA6" s="62">
        <v>4500000</v>
      </c>
    </row>
    <row r="7" spans="1:27" ht="12.75">
      <c r="A7" s="138" t="s">
        <v>76</v>
      </c>
      <c r="B7" s="136"/>
      <c r="C7" s="157">
        <v>532870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9128530</v>
      </c>
      <c r="D8" s="155"/>
      <c r="E8" s="156">
        <v>2200000</v>
      </c>
      <c r="F8" s="60">
        <v>2200000</v>
      </c>
      <c r="G8" s="60"/>
      <c r="H8" s="60">
        <v>126000</v>
      </c>
      <c r="I8" s="60">
        <v>49833</v>
      </c>
      <c r="J8" s="60">
        <v>175833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175833</v>
      </c>
      <c r="X8" s="60">
        <v>549999</v>
      </c>
      <c r="Y8" s="60">
        <v>-374166</v>
      </c>
      <c r="Z8" s="140">
        <v>-68.03</v>
      </c>
      <c r="AA8" s="62">
        <v>2200000</v>
      </c>
    </row>
    <row r="9" spans="1:27" ht="12.75">
      <c r="A9" s="135" t="s">
        <v>78</v>
      </c>
      <c r="B9" s="136"/>
      <c r="C9" s="153">
        <f aca="true" t="shared" si="1" ref="C9:Y9">SUM(C10:C14)</f>
        <v>8707809</v>
      </c>
      <c r="D9" s="153">
        <f>SUM(D10:D14)</f>
        <v>0</v>
      </c>
      <c r="E9" s="154">
        <f t="shared" si="1"/>
        <v>6414008</v>
      </c>
      <c r="F9" s="100">
        <f t="shared" si="1"/>
        <v>6414008</v>
      </c>
      <c r="G9" s="100">
        <f t="shared" si="1"/>
        <v>432012</v>
      </c>
      <c r="H9" s="100">
        <f t="shared" si="1"/>
        <v>0</v>
      </c>
      <c r="I9" s="100">
        <f t="shared" si="1"/>
        <v>0</v>
      </c>
      <c r="J9" s="100">
        <f t="shared" si="1"/>
        <v>432012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432012</v>
      </c>
      <c r="X9" s="100">
        <f t="shared" si="1"/>
        <v>1603503</v>
      </c>
      <c r="Y9" s="100">
        <f t="shared" si="1"/>
        <v>-1171491</v>
      </c>
      <c r="Z9" s="137">
        <f>+IF(X9&lt;&gt;0,+(Y9/X9)*100,0)</f>
        <v>-73.05823562537769</v>
      </c>
      <c r="AA9" s="102">
        <f>SUM(AA10:AA14)</f>
        <v>6414008</v>
      </c>
    </row>
    <row r="10" spans="1:27" ht="12.75">
      <c r="A10" s="138" t="s">
        <v>79</v>
      </c>
      <c r="B10" s="136"/>
      <c r="C10" s="155">
        <v>6877131</v>
      </c>
      <c r="D10" s="155"/>
      <c r="E10" s="156">
        <v>6414008</v>
      </c>
      <c r="F10" s="60">
        <v>6414008</v>
      </c>
      <c r="G10" s="60">
        <v>432012</v>
      </c>
      <c r="H10" s="60"/>
      <c r="I10" s="60"/>
      <c r="J10" s="60">
        <v>432012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432012</v>
      </c>
      <c r="X10" s="60">
        <v>1603503</v>
      </c>
      <c r="Y10" s="60">
        <v>-1171491</v>
      </c>
      <c r="Z10" s="140">
        <v>-73.06</v>
      </c>
      <c r="AA10" s="62">
        <v>6414008</v>
      </c>
    </row>
    <row r="11" spans="1:27" ht="12.75">
      <c r="A11" s="138" t="s">
        <v>80</v>
      </c>
      <c r="B11" s="136"/>
      <c r="C11" s="155">
        <v>1752257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78421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19231244</v>
      </c>
      <c r="D15" s="153">
        <f>SUM(D16:D18)</f>
        <v>0</v>
      </c>
      <c r="E15" s="154">
        <f t="shared" si="2"/>
        <v>21002384</v>
      </c>
      <c r="F15" s="100">
        <f t="shared" si="2"/>
        <v>21002384</v>
      </c>
      <c r="G15" s="100">
        <f t="shared" si="2"/>
        <v>0</v>
      </c>
      <c r="H15" s="100">
        <f t="shared" si="2"/>
        <v>0</v>
      </c>
      <c r="I15" s="100">
        <f t="shared" si="2"/>
        <v>26100</v>
      </c>
      <c r="J15" s="100">
        <f t="shared" si="2"/>
        <v>26100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26100</v>
      </c>
      <c r="X15" s="100">
        <f t="shared" si="2"/>
        <v>5250597</v>
      </c>
      <c r="Y15" s="100">
        <f t="shared" si="2"/>
        <v>-5224497</v>
      </c>
      <c r="Z15" s="137">
        <f>+IF(X15&lt;&gt;0,+(Y15/X15)*100,0)</f>
        <v>-99.50291366867425</v>
      </c>
      <c r="AA15" s="102">
        <f>SUM(AA16:AA18)</f>
        <v>21002384</v>
      </c>
    </row>
    <row r="16" spans="1:27" ht="12.75">
      <c r="A16" s="138" t="s">
        <v>85</v>
      </c>
      <c r="B16" s="136"/>
      <c r="C16" s="155">
        <v>19263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19211981</v>
      </c>
      <c r="D17" s="155"/>
      <c r="E17" s="156">
        <v>21002384</v>
      </c>
      <c r="F17" s="60">
        <v>21002384</v>
      </c>
      <c r="G17" s="60"/>
      <c r="H17" s="60"/>
      <c r="I17" s="60">
        <v>26100</v>
      </c>
      <c r="J17" s="60">
        <v>26100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26100</v>
      </c>
      <c r="X17" s="60">
        <v>5250597</v>
      </c>
      <c r="Y17" s="60">
        <v>-5224497</v>
      </c>
      <c r="Z17" s="140">
        <v>-99.5</v>
      </c>
      <c r="AA17" s="62">
        <v>21002384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5164445</v>
      </c>
      <c r="D19" s="153">
        <f>SUM(D20:D23)</f>
        <v>0</v>
      </c>
      <c r="E19" s="154">
        <f t="shared" si="3"/>
        <v>7353708</v>
      </c>
      <c r="F19" s="100">
        <f t="shared" si="3"/>
        <v>7353708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1838427</v>
      </c>
      <c r="Y19" s="100">
        <f t="shared" si="3"/>
        <v>-1838427</v>
      </c>
      <c r="Z19" s="137">
        <f>+IF(X19&lt;&gt;0,+(Y19/X19)*100,0)</f>
        <v>-100</v>
      </c>
      <c r="AA19" s="102">
        <f>SUM(AA20:AA23)</f>
        <v>7353708</v>
      </c>
    </row>
    <row r="20" spans="1:27" ht="12.75">
      <c r="A20" s="138" t="s">
        <v>89</v>
      </c>
      <c r="B20" s="136"/>
      <c r="C20" s="155"/>
      <c r="D20" s="155"/>
      <c r="E20" s="156">
        <v>2865429</v>
      </c>
      <c r="F20" s="60">
        <v>2865429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716358</v>
      </c>
      <c r="Y20" s="60">
        <v>-716358</v>
      </c>
      <c r="Z20" s="140">
        <v>-100</v>
      </c>
      <c r="AA20" s="62">
        <v>2865429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5164445</v>
      </c>
      <c r="D23" s="155"/>
      <c r="E23" s="156">
        <v>4488279</v>
      </c>
      <c r="F23" s="60">
        <v>4488279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1122069</v>
      </c>
      <c r="Y23" s="60">
        <v>-1122069</v>
      </c>
      <c r="Z23" s="140">
        <v>-100</v>
      </c>
      <c r="AA23" s="62">
        <v>4488279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48154077</v>
      </c>
      <c r="D25" s="217">
        <f>+D5+D9+D15+D19+D24</f>
        <v>0</v>
      </c>
      <c r="E25" s="230">
        <f t="shared" si="4"/>
        <v>41470100</v>
      </c>
      <c r="F25" s="219">
        <f t="shared" si="4"/>
        <v>41470100</v>
      </c>
      <c r="G25" s="219">
        <f t="shared" si="4"/>
        <v>432012</v>
      </c>
      <c r="H25" s="219">
        <f t="shared" si="4"/>
        <v>602800</v>
      </c>
      <c r="I25" s="219">
        <f t="shared" si="4"/>
        <v>275683</v>
      </c>
      <c r="J25" s="219">
        <f t="shared" si="4"/>
        <v>1310495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1310495</v>
      </c>
      <c r="X25" s="219">
        <f t="shared" si="4"/>
        <v>10367526</v>
      </c>
      <c r="Y25" s="219">
        <f t="shared" si="4"/>
        <v>-9057031</v>
      </c>
      <c r="Z25" s="231">
        <f>+IF(X25&lt;&gt;0,+(Y25/X25)*100,0)</f>
        <v>-87.35961694236407</v>
      </c>
      <c r="AA25" s="232">
        <f>+AA5+AA9+AA15+AA19+AA24</f>
        <v>41470100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30614700</v>
      </c>
      <c r="D28" s="155"/>
      <c r="E28" s="156">
        <v>32670100</v>
      </c>
      <c r="F28" s="60">
        <v>32670100</v>
      </c>
      <c r="G28" s="60"/>
      <c r="H28" s="60"/>
      <c r="I28" s="60">
        <v>26100</v>
      </c>
      <c r="J28" s="60">
        <v>26100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26100</v>
      </c>
      <c r="X28" s="60">
        <v>8167524</v>
      </c>
      <c r="Y28" s="60">
        <v>-8141424</v>
      </c>
      <c r="Z28" s="140">
        <v>-99.68</v>
      </c>
      <c r="AA28" s="155">
        <v>32670100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30614700</v>
      </c>
      <c r="D32" s="210">
        <f>SUM(D28:D31)</f>
        <v>0</v>
      </c>
      <c r="E32" s="211">
        <f t="shared" si="5"/>
        <v>32670100</v>
      </c>
      <c r="F32" s="77">
        <f t="shared" si="5"/>
        <v>32670100</v>
      </c>
      <c r="G32" s="77">
        <f t="shared" si="5"/>
        <v>0</v>
      </c>
      <c r="H32" s="77">
        <f t="shared" si="5"/>
        <v>0</v>
      </c>
      <c r="I32" s="77">
        <f t="shared" si="5"/>
        <v>26100</v>
      </c>
      <c r="J32" s="77">
        <f t="shared" si="5"/>
        <v>26100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26100</v>
      </c>
      <c r="X32" s="77">
        <f t="shared" si="5"/>
        <v>8167524</v>
      </c>
      <c r="Y32" s="77">
        <f t="shared" si="5"/>
        <v>-8141424</v>
      </c>
      <c r="Z32" s="212">
        <f>+IF(X32&lt;&gt;0,+(Y32/X32)*100,0)</f>
        <v>-99.68044171036412</v>
      </c>
      <c r="AA32" s="79">
        <f>SUM(AA28:AA31)</f>
        <v>32670100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17539378</v>
      </c>
      <c r="D35" s="155"/>
      <c r="E35" s="156">
        <v>8800000</v>
      </c>
      <c r="F35" s="60">
        <v>8800000</v>
      </c>
      <c r="G35" s="60">
        <v>432012</v>
      </c>
      <c r="H35" s="60">
        <v>602800</v>
      </c>
      <c r="I35" s="60">
        <v>249583</v>
      </c>
      <c r="J35" s="60">
        <v>1284395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1284395</v>
      </c>
      <c r="X35" s="60">
        <v>2199999</v>
      </c>
      <c r="Y35" s="60">
        <v>-915604</v>
      </c>
      <c r="Z35" s="140">
        <v>-41.62</v>
      </c>
      <c r="AA35" s="62">
        <v>8800000</v>
      </c>
    </row>
    <row r="36" spans="1:27" ht="12.75">
      <c r="A36" s="238" t="s">
        <v>139</v>
      </c>
      <c r="B36" s="149"/>
      <c r="C36" s="222">
        <f aca="true" t="shared" si="6" ref="C36:Y36">SUM(C32:C35)</f>
        <v>48154078</v>
      </c>
      <c r="D36" s="222">
        <f>SUM(D32:D35)</f>
        <v>0</v>
      </c>
      <c r="E36" s="218">
        <f t="shared" si="6"/>
        <v>41470100</v>
      </c>
      <c r="F36" s="220">
        <f t="shared" si="6"/>
        <v>41470100</v>
      </c>
      <c r="G36" s="220">
        <f t="shared" si="6"/>
        <v>432012</v>
      </c>
      <c r="H36" s="220">
        <f t="shared" si="6"/>
        <v>602800</v>
      </c>
      <c r="I36" s="220">
        <f t="shared" si="6"/>
        <v>275683</v>
      </c>
      <c r="J36" s="220">
        <f t="shared" si="6"/>
        <v>1310495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1310495</v>
      </c>
      <c r="X36" s="220">
        <f t="shared" si="6"/>
        <v>10367523</v>
      </c>
      <c r="Y36" s="220">
        <f t="shared" si="6"/>
        <v>-9057028</v>
      </c>
      <c r="Z36" s="221">
        <f>+IF(X36&lt;&gt;0,+(Y36/X36)*100,0)</f>
        <v>-87.35961328467755</v>
      </c>
      <c r="AA36" s="239">
        <f>SUM(AA32:AA35)</f>
        <v>41470100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28295562</v>
      </c>
      <c r="D6" s="155"/>
      <c r="E6" s="59"/>
      <c r="F6" s="60"/>
      <c r="G6" s="60">
        <v>12803062</v>
      </c>
      <c r="H6" s="60">
        <v>2523412</v>
      </c>
      <c r="I6" s="60">
        <v>145308</v>
      </c>
      <c r="J6" s="60">
        <v>145308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145308</v>
      </c>
      <c r="X6" s="60"/>
      <c r="Y6" s="60">
        <v>145308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>
        <v>46272488</v>
      </c>
      <c r="H7" s="60">
        <v>20520310</v>
      </c>
      <c r="I7" s="60">
        <v>15857623</v>
      </c>
      <c r="J7" s="60">
        <v>15857623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15857623</v>
      </c>
      <c r="X7" s="60"/>
      <c r="Y7" s="60">
        <v>15857623</v>
      </c>
      <c r="Z7" s="140"/>
      <c r="AA7" s="62"/>
    </row>
    <row r="8" spans="1:27" ht="12.75">
      <c r="A8" s="249" t="s">
        <v>145</v>
      </c>
      <c r="B8" s="182"/>
      <c r="C8" s="155">
        <v>7469630</v>
      </c>
      <c r="D8" s="155"/>
      <c r="E8" s="59">
        <v>34768000</v>
      </c>
      <c r="F8" s="60">
        <v>34768000</v>
      </c>
      <c r="G8" s="60">
        <v>30243283</v>
      </c>
      <c r="H8" s="60">
        <v>3056759</v>
      </c>
      <c r="I8" s="60">
        <v>3719479</v>
      </c>
      <c r="J8" s="60">
        <v>3719479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3719479</v>
      </c>
      <c r="X8" s="60">
        <v>8692000</v>
      </c>
      <c r="Y8" s="60">
        <v>-4972521</v>
      </c>
      <c r="Z8" s="140">
        <v>-57.21</v>
      </c>
      <c r="AA8" s="62">
        <v>34768000</v>
      </c>
    </row>
    <row r="9" spans="1:27" ht="12.75">
      <c r="A9" s="249" t="s">
        <v>146</v>
      </c>
      <c r="B9" s="182"/>
      <c r="C9" s="155">
        <v>9507127</v>
      </c>
      <c r="D9" s="155"/>
      <c r="E9" s="59">
        <v>2435000</v>
      </c>
      <c r="F9" s="60">
        <v>2435000</v>
      </c>
      <c r="G9" s="60">
        <v>6259489</v>
      </c>
      <c r="H9" s="60">
        <v>35546</v>
      </c>
      <c r="I9" s="60">
        <v>23064</v>
      </c>
      <c r="J9" s="60">
        <v>23064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23064</v>
      </c>
      <c r="X9" s="60">
        <v>608750</v>
      </c>
      <c r="Y9" s="60">
        <v>-585686</v>
      </c>
      <c r="Z9" s="140">
        <v>-96.21</v>
      </c>
      <c r="AA9" s="62">
        <v>2435000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45272319</v>
      </c>
      <c r="D12" s="168">
        <f>SUM(D6:D11)</f>
        <v>0</v>
      </c>
      <c r="E12" s="72">
        <f t="shared" si="0"/>
        <v>37203000</v>
      </c>
      <c r="F12" s="73">
        <f t="shared" si="0"/>
        <v>37203000</v>
      </c>
      <c r="G12" s="73">
        <f t="shared" si="0"/>
        <v>95578322</v>
      </c>
      <c r="H12" s="73">
        <f t="shared" si="0"/>
        <v>26136027</v>
      </c>
      <c r="I12" s="73">
        <f t="shared" si="0"/>
        <v>19745474</v>
      </c>
      <c r="J12" s="73">
        <f t="shared" si="0"/>
        <v>19745474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19745474</v>
      </c>
      <c r="X12" s="73">
        <f t="shared" si="0"/>
        <v>9300750</v>
      </c>
      <c r="Y12" s="73">
        <f t="shared" si="0"/>
        <v>10444724</v>
      </c>
      <c r="Z12" s="170">
        <f>+IF(X12&lt;&gt;0,+(Y12/X12)*100,0)</f>
        <v>112.29980377926512</v>
      </c>
      <c r="AA12" s="74">
        <f>SUM(AA6:AA11)</f>
        <v>37203000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>
        <v>33287</v>
      </c>
      <c r="I16" s="159">
        <v>61227</v>
      </c>
      <c r="J16" s="60">
        <v>61227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61227</v>
      </c>
      <c r="X16" s="60"/>
      <c r="Y16" s="159">
        <v>61227</v>
      </c>
      <c r="Z16" s="141"/>
      <c r="AA16" s="225"/>
    </row>
    <row r="17" spans="1:27" ht="12.75">
      <c r="A17" s="249" t="s">
        <v>152</v>
      </c>
      <c r="B17" s="182"/>
      <c r="C17" s="155">
        <v>4247340</v>
      </c>
      <c r="D17" s="155"/>
      <c r="E17" s="59">
        <v>6434000</v>
      </c>
      <c r="F17" s="60">
        <v>6434000</v>
      </c>
      <c r="G17" s="60">
        <v>6432761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1608500</v>
      </c>
      <c r="Y17" s="60">
        <v>-1608500</v>
      </c>
      <c r="Z17" s="140">
        <v>-100</v>
      </c>
      <c r="AA17" s="62">
        <v>6434000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408287626</v>
      </c>
      <c r="D19" s="155"/>
      <c r="E19" s="59">
        <v>481373000</v>
      </c>
      <c r="F19" s="60">
        <v>481373000</v>
      </c>
      <c r="G19" s="60">
        <v>451321433</v>
      </c>
      <c r="H19" s="60">
        <v>-3085295</v>
      </c>
      <c r="I19" s="60">
        <v>-4877371</v>
      </c>
      <c r="J19" s="60">
        <v>-4877371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-4877371</v>
      </c>
      <c r="X19" s="60">
        <v>120343250</v>
      </c>
      <c r="Y19" s="60">
        <v>-125220621</v>
      </c>
      <c r="Z19" s="140">
        <v>-104.05</v>
      </c>
      <c r="AA19" s="62">
        <v>481373000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130767</v>
      </c>
      <c r="D22" s="155"/>
      <c r="E22" s="59">
        <v>104000</v>
      </c>
      <c r="F22" s="60">
        <v>104000</v>
      </c>
      <c r="G22" s="60">
        <v>206752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26000</v>
      </c>
      <c r="Y22" s="60">
        <v>-26000</v>
      </c>
      <c r="Z22" s="140">
        <v>-100</v>
      </c>
      <c r="AA22" s="62">
        <v>104000</v>
      </c>
    </row>
    <row r="23" spans="1:27" ht="12.75">
      <c r="A23" s="249" t="s">
        <v>158</v>
      </c>
      <c r="B23" s="182"/>
      <c r="C23" s="155">
        <v>182536</v>
      </c>
      <c r="D23" s="155"/>
      <c r="E23" s="59">
        <v>183000</v>
      </c>
      <c r="F23" s="60">
        <v>183000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45750</v>
      </c>
      <c r="Y23" s="159">
        <v>-45750</v>
      </c>
      <c r="Z23" s="141">
        <v>-100</v>
      </c>
      <c r="AA23" s="225">
        <v>183000</v>
      </c>
    </row>
    <row r="24" spans="1:27" ht="12.75">
      <c r="A24" s="250" t="s">
        <v>57</v>
      </c>
      <c r="B24" s="253"/>
      <c r="C24" s="168">
        <f aca="true" t="shared" si="1" ref="C24:Y24">SUM(C15:C23)</f>
        <v>412848269</v>
      </c>
      <c r="D24" s="168">
        <f>SUM(D15:D23)</f>
        <v>0</v>
      </c>
      <c r="E24" s="76">
        <f t="shared" si="1"/>
        <v>488094000</v>
      </c>
      <c r="F24" s="77">
        <f t="shared" si="1"/>
        <v>488094000</v>
      </c>
      <c r="G24" s="77">
        <f t="shared" si="1"/>
        <v>457960946</v>
      </c>
      <c r="H24" s="77">
        <f t="shared" si="1"/>
        <v>-3052008</v>
      </c>
      <c r="I24" s="77">
        <f t="shared" si="1"/>
        <v>-4816144</v>
      </c>
      <c r="J24" s="77">
        <f t="shared" si="1"/>
        <v>-4816144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-4816144</v>
      </c>
      <c r="X24" s="77">
        <f t="shared" si="1"/>
        <v>122023500</v>
      </c>
      <c r="Y24" s="77">
        <f t="shared" si="1"/>
        <v>-126839644</v>
      </c>
      <c r="Z24" s="212">
        <f>+IF(X24&lt;&gt;0,+(Y24/X24)*100,0)</f>
        <v>-103.94689875310902</v>
      </c>
      <c r="AA24" s="79">
        <f>SUM(AA15:AA23)</f>
        <v>488094000</v>
      </c>
    </row>
    <row r="25" spans="1:27" ht="12.75">
      <c r="A25" s="250" t="s">
        <v>159</v>
      </c>
      <c r="B25" s="251"/>
      <c r="C25" s="168">
        <f aca="true" t="shared" si="2" ref="C25:Y25">+C12+C24</f>
        <v>458120588</v>
      </c>
      <c r="D25" s="168">
        <f>+D12+D24</f>
        <v>0</v>
      </c>
      <c r="E25" s="72">
        <f t="shared" si="2"/>
        <v>525297000</v>
      </c>
      <c r="F25" s="73">
        <f t="shared" si="2"/>
        <v>525297000</v>
      </c>
      <c r="G25" s="73">
        <f t="shared" si="2"/>
        <v>553539268</v>
      </c>
      <c r="H25" s="73">
        <f t="shared" si="2"/>
        <v>23084019</v>
      </c>
      <c r="I25" s="73">
        <f t="shared" si="2"/>
        <v>14929330</v>
      </c>
      <c r="J25" s="73">
        <f t="shared" si="2"/>
        <v>14929330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14929330</v>
      </c>
      <c r="X25" s="73">
        <f t="shared" si="2"/>
        <v>131324250</v>
      </c>
      <c r="Y25" s="73">
        <f t="shared" si="2"/>
        <v>-116394920</v>
      </c>
      <c r="Z25" s="170">
        <f>+IF(X25&lt;&gt;0,+(Y25/X25)*100,0)</f>
        <v>-88.63170358863653</v>
      </c>
      <c r="AA25" s="74">
        <f>+AA12+AA24</f>
        <v>525297000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9249000</v>
      </c>
      <c r="F29" s="60">
        <v>9249000</v>
      </c>
      <c r="G29" s="60"/>
      <c r="H29" s="60">
        <v>1570340</v>
      </c>
      <c r="I29" s="60">
        <v>1479892</v>
      </c>
      <c r="J29" s="60">
        <v>1479892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1479892</v>
      </c>
      <c r="X29" s="60">
        <v>2312250</v>
      </c>
      <c r="Y29" s="60">
        <v>-832358</v>
      </c>
      <c r="Z29" s="140">
        <v>-36</v>
      </c>
      <c r="AA29" s="62">
        <v>9249000</v>
      </c>
    </row>
    <row r="30" spans="1:27" ht="12.75">
      <c r="A30" s="249" t="s">
        <v>52</v>
      </c>
      <c r="B30" s="182"/>
      <c r="C30" s="155"/>
      <c r="D30" s="155"/>
      <c r="E30" s="59">
        <v>210000</v>
      </c>
      <c r="F30" s="60">
        <v>210000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52500</v>
      </c>
      <c r="Y30" s="60">
        <v>-52500</v>
      </c>
      <c r="Z30" s="140">
        <v>-100</v>
      </c>
      <c r="AA30" s="62">
        <v>210000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22966600</v>
      </c>
      <c r="D32" s="155"/>
      <c r="E32" s="59">
        <v>17388000</v>
      </c>
      <c r="F32" s="60">
        <v>17388000</v>
      </c>
      <c r="G32" s="60">
        <v>16925594</v>
      </c>
      <c r="H32" s="60">
        <v>-9744236</v>
      </c>
      <c r="I32" s="60">
        <v>-4876450</v>
      </c>
      <c r="J32" s="60">
        <v>-4876450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-4876450</v>
      </c>
      <c r="X32" s="60">
        <v>4347000</v>
      </c>
      <c r="Y32" s="60">
        <v>-9223450</v>
      </c>
      <c r="Z32" s="140">
        <v>-212.18</v>
      </c>
      <c r="AA32" s="62">
        <v>17388000</v>
      </c>
    </row>
    <row r="33" spans="1:27" ht="12.75">
      <c r="A33" s="249" t="s">
        <v>165</v>
      </c>
      <c r="B33" s="182"/>
      <c r="C33" s="155">
        <v>18008238</v>
      </c>
      <c r="D33" s="155"/>
      <c r="E33" s="59">
        <v>21922000</v>
      </c>
      <c r="F33" s="60">
        <v>21922000</v>
      </c>
      <c r="G33" s="60">
        <v>11514635</v>
      </c>
      <c r="H33" s="60">
        <v>-713989</v>
      </c>
      <c r="I33" s="60">
        <v>-1090928</v>
      </c>
      <c r="J33" s="60">
        <v>-1090928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-1090928</v>
      </c>
      <c r="X33" s="60">
        <v>5480500</v>
      </c>
      <c r="Y33" s="60">
        <v>-6571428</v>
      </c>
      <c r="Z33" s="140">
        <v>-119.91</v>
      </c>
      <c r="AA33" s="62">
        <v>21922000</v>
      </c>
    </row>
    <row r="34" spans="1:27" ht="12.75">
      <c r="A34" s="250" t="s">
        <v>58</v>
      </c>
      <c r="B34" s="251"/>
      <c r="C34" s="168">
        <f aca="true" t="shared" si="3" ref="C34:Y34">SUM(C29:C33)</f>
        <v>40974838</v>
      </c>
      <c r="D34" s="168">
        <f>SUM(D29:D33)</f>
        <v>0</v>
      </c>
      <c r="E34" s="72">
        <f t="shared" si="3"/>
        <v>48769000</v>
      </c>
      <c r="F34" s="73">
        <f t="shared" si="3"/>
        <v>48769000</v>
      </c>
      <c r="G34" s="73">
        <f t="shared" si="3"/>
        <v>28440229</v>
      </c>
      <c r="H34" s="73">
        <f t="shared" si="3"/>
        <v>-8887885</v>
      </c>
      <c r="I34" s="73">
        <f t="shared" si="3"/>
        <v>-4487486</v>
      </c>
      <c r="J34" s="73">
        <f t="shared" si="3"/>
        <v>-4487486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-4487486</v>
      </c>
      <c r="X34" s="73">
        <f t="shared" si="3"/>
        <v>12192250</v>
      </c>
      <c r="Y34" s="73">
        <f t="shared" si="3"/>
        <v>-16679736</v>
      </c>
      <c r="Z34" s="170">
        <f>+IF(X34&lt;&gt;0,+(Y34/X34)*100,0)</f>
        <v>-136.8060530254875</v>
      </c>
      <c r="AA34" s="74">
        <f>SUM(AA29:AA33)</f>
        <v>48769000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283000</v>
      </c>
      <c r="F37" s="60">
        <v>283000</v>
      </c>
      <c r="G37" s="60">
        <v>296902</v>
      </c>
      <c r="H37" s="60">
        <v>-82124</v>
      </c>
      <c r="I37" s="60">
        <v>-119880</v>
      </c>
      <c r="J37" s="60">
        <v>-119880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-119880</v>
      </c>
      <c r="X37" s="60">
        <v>70750</v>
      </c>
      <c r="Y37" s="60">
        <v>-190630</v>
      </c>
      <c r="Z37" s="140">
        <v>-269.44</v>
      </c>
      <c r="AA37" s="62">
        <v>283000</v>
      </c>
    </row>
    <row r="38" spans="1:27" ht="12.75">
      <c r="A38" s="249" t="s">
        <v>165</v>
      </c>
      <c r="B38" s="182"/>
      <c r="C38" s="155">
        <v>7000234</v>
      </c>
      <c r="D38" s="155"/>
      <c r="E38" s="59">
        <v>6646000</v>
      </c>
      <c r="F38" s="60">
        <v>6646000</v>
      </c>
      <c r="G38" s="60">
        <v>10792601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1661500</v>
      </c>
      <c r="Y38" s="60">
        <v>-1661500</v>
      </c>
      <c r="Z38" s="140">
        <v>-100</v>
      </c>
      <c r="AA38" s="62">
        <v>6646000</v>
      </c>
    </row>
    <row r="39" spans="1:27" ht="12.75">
      <c r="A39" s="250" t="s">
        <v>59</v>
      </c>
      <c r="B39" s="253"/>
      <c r="C39" s="168">
        <f aca="true" t="shared" si="4" ref="C39:Y39">SUM(C37:C38)</f>
        <v>7000234</v>
      </c>
      <c r="D39" s="168">
        <f>SUM(D37:D38)</f>
        <v>0</v>
      </c>
      <c r="E39" s="76">
        <f t="shared" si="4"/>
        <v>6929000</v>
      </c>
      <c r="F39" s="77">
        <f t="shared" si="4"/>
        <v>6929000</v>
      </c>
      <c r="G39" s="77">
        <f t="shared" si="4"/>
        <v>11089503</v>
      </c>
      <c r="H39" s="77">
        <f t="shared" si="4"/>
        <v>-82124</v>
      </c>
      <c r="I39" s="77">
        <f t="shared" si="4"/>
        <v>-119880</v>
      </c>
      <c r="J39" s="77">
        <f t="shared" si="4"/>
        <v>-119880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-119880</v>
      </c>
      <c r="X39" s="77">
        <f t="shared" si="4"/>
        <v>1732250</v>
      </c>
      <c r="Y39" s="77">
        <f t="shared" si="4"/>
        <v>-1852130</v>
      </c>
      <c r="Z39" s="212">
        <f>+IF(X39&lt;&gt;0,+(Y39/X39)*100,0)</f>
        <v>-106.92047914561986</v>
      </c>
      <c r="AA39" s="79">
        <f>SUM(AA37:AA38)</f>
        <v>6929000</v>
      </c>
    </row>
    <row r="40" spans="1:27" ht="12.75">
      <c r="A40" s="250" t="s">
        <v>167</v>
      </c>
      <c r="B40" s="251"/>
      <c r="C40" s="168">
        <f aca="true" t="shared" si="5" ref="C40:Y40">+C34+C39</f>
        <v>47975072</v>
      </c>
      <c r="D40" s="168">
        <f>+D34+D39</f>
        <v>0</v>
      </c>
      <c r="E40" s="72">
        <f t="shared" si="5"/>
        <v>55698000</v>
      </c>
      <c r="F40" s="73">
        <f t="shared" si="5"/>
        <v>55698000</v>
      </c>
      <c r="G40" s="73">
        <f t="shared" si="5"/>
        <v>39529732</v>
      </c>
      <c r="H40" s="73">
        <f t="shared" si="5"/>
        <v>-8970009</v>
      </c>
      <c r="I40" s="73">
        <f t="shared" si="5"/>
        <v>-4607366</v>
      </c>
      <c r="J40" s="73">
        <f t="shared" si="5"/>
        <v>-4607366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-4607366</v>
      </c>
      <c r="X40" s="73">
        <f t="shared" si="5"/>
        <v>13924500</v>
      </c>
      <c r="Y40" s="73">
        <f t="shared" si="5"/>
        <v>-18531866</v>
      </c>
      <c r="Z40" s="170">
        <f>+IF(X40&lt;&gt;0,+(Y40/X40)*100,0)</f>
        <v>-133.08819706273115</v>
      </c>
      <c r="AA40" s="74">
        <f>+AA34+AA39</f>
        <v>55698000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410145516</v>
      </c>
      <c r="D42" s="257">
        <f>+D25-D40</f>
        <v>0</v>
      </c>
      <c r="E42" s="258">
        <f t="shared" si="6"/>
        <v>469599000</v>
      </c>
      <c r="F42" s="259">
        <f t="shared" si="6"/>
        <v>469599000</v>
      </c>
      <c r="G42" s="259">
        <f t="shared" si="6"/>
        <v>514009536</v>
      </c>
      <c r="H42" s="259">
        <f t="shared" si="6"/>
        <v>32054028</v>
      </c>
      <c r="I42" s="259">
        <f t="shared" si="6"/>
        <v>19536696</v>
      </c>
      <c r="J42" s="259">
        <f t="shared" si="6"/>
        <v>19536696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19536696</v>
      </c>
      <c r="X42" s="259">
        <f t="shared" si="6"/>
        <v>117399750</v>
      </c>
      <c r="Y42" s="259">
        <f t="shared" si="6"/>
        <v>-97863054</v>
      </c>
      <c r="Z42" s="260">
        <f>+IF(X42&lt;&gt;0,+(Y42/X42)*100,0)</f>
        <v>-83.35882657331042</v>
      </c>
      <c r="AA42" s="261">
        <f>+AA25-AA40</f>
        <v>469599000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410145516</v>
      </c>
      <c r="D45" s="155"/>
      <c r="E45" s="59">
        <v>469599000</v>
      </c>
      <c r="F45" s="60">
        <v>469599000</v>
      </c>
      <c r="G45" s="60">
        <v>514009535</v>
      </c>
      <c r="H45" s="60">
        <v>32054028</v>
      </c>
      <c r="I45" s="60">
        <v>19536696</v>
      </c>
      <c r="J45" s="60">
        <v>19536696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19536696</v>
      </c>
      <c r="X45" s="60">
        <v>117399750</v>
      </c>
      <c r="Y45" s="60">
        <v>-97863054</v>
      </c>
      <c r="Z45" s="139">
        <v>-83.36</v>
      </c>
      <c r="AA45" s="62">
        <v>469599000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410145516</v>
      </c>
      <c r="D48" s="217">
        <f>SUM(D45:D47)</f>
        <v>0</v>
      </c>
      <c r="E48" s="264">
        <f t="shared" si="7"/>
        <v>469599000</v>
      </c>
      <c r="F48" s="219">
        <f t="shared" si="7"/>
        <v>469599000</v>
      </c>
      <c r="G48" s="219">
        <f t="shared" si="7"/>
        <v>514009535</v>
      </c>
      <c r="H48" s="219">
        <f t="shared" si="7"/>
        <v>32054028</v>
      </c>
      <c r="I48" s="219">
        <f t="shared" si="7"/>
        <v>19536696</v>
      </c>
      <c r="J48" s="219">
        <f t="shared" si="7"/>
        <v>19536696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19536696</v>
      </c>
      <c r="X48" s="219">
        <f t="shared" si="7"/>
        <v>117399750</v>
      </c>
      <c r="Y48" s="219">
        <f t="shared" si="7"/>
        <v>-97863054</v>
      </c>
      <c r="Z48" s="265">
        <f>+IF(X48&lt;&gt;0,+(Y48/X48)*100,0)</f>
        <v>-83.35882657331042</v>
      </c>
      <c r="AA48" s="232">
        <f>SUM(AA45:AA47)</f>
        <v>469599000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23739723</v>
      </c>
      <c r="D6" s="155"/>
      <c r="E6" s="59">
        <v>2313444</v>
      </c>
      <c r="F6" s="60">
        <v>2313444</v>
      </c>
      <c r="G6" s="60">
        <v>272429</v>
      </c>
      <c r="H6" s="60">
        <v>4337776</v>
      </c>
      <c r="I6" s="60">
        <v>38068</v>
      </c>
      <c r="J6" s="60">
        <v>4648273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4648273</v>
      </c>
      <c r="X6" s="60">
        <v>578361</v>
      </c>
      <c r="Y6" s="60">
        <v>4069912</v>
      </c>
      <c r="Z6" s="140">
        <v>703.7</v>
      </c>
      <c r="AA6" s="62">
        <v>2313444</v>
      </c>
    </row>
    <row r="7" spans="1:27" ht="12.75">
      <c r="A7" s="249" t="s">
        <v>32</v>
      </c>
      <c r="B7" s="182"/>
      <c r="C7" s="155"/>
      <c r="D7" s="155"/>
      <c r="E7" s="59">
        <v>7617036</v>
      </c>
      <c r="F7" s="60">
        <v>7617036</v>
      </c>
      <c r="G7" s="60">
        <v>2381918</v>
      </c>
      <c r="H7" s="60">
        <v>1344166</v>
      </c>
      <c r="I7" s="60">
        <v>1423717</v>
      </c>
      <c r="J7" s="60">
        <v>5149801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5149801</v>
      </c>
      <c r="X7" s="60">
        <v>1904259</v>
      </c>
      <c r="Y7" s="60">
        <v>3245542</v>
      </c>
      <c r="Z7" s="140">
        <v>170.44</v>
      </c>
      <c r="AA7" s="62">
        <v>7617036</v>
      </c>
    </row>
    <row r="8" spans="1:27" ht="12.75">
      <c r="A8" s="249" t="s">
        <v>178</v>
      </c>
      <c r="B8" s="182"/>
      <c r="C8" s="155"/>
      <c r="D8" s="155"/>
      <c r="E8" s="59">
        <v>2788843</v>
      </c>
      <c r="F8" s="60">
        <v>2788843</v>
      </c>
      <c r="G8" s="60">
        <v>378016</v>
      </c>
      <c r="H8" s="60">
        <v>109738</v>
      </c>
      <c r="I8" s="60">
        <v>236014</v>
      </c>
      <c r="J8" s="60">
        <v>723768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723768</v>
      </c>
      <c r="X8" s="60">
        <v>615936</v>
      </c>
      <c r="Y8" s="60">
        <v>107832</v>
      </c>
      <c r="Z8" s="140">
        <v>17.51</v>
      </c>
      <c r="AA8" s="62">
        <v>2788843</v>
      </c>
    </row>
    <row r="9" spans="1:27" ht="12.75">
      <c r="A9" s="249" t="s">
        <v>179</v>
      </c>
      <c r="B9" s="182"/>
      <c r="C9" s="155">
        <v>145189559</v>
      </c>
      <c r="D9" s="155"/>
      <c r="E9" s="59">
        <v>129828901</v>
      </c>
      <c r="F9" s="60">
        <v>129828901</v>
      </c>
      <c r="G9" s="60">
        <v>48139581</v>
      </c>
      <c r="H9" s="60">
        <v>413212</v>
      </c>
      <c r="I9" s="60">
        <v>986270</v>
      </c>
      <c r="J9" s="60">
        <v>49539063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49539063</v>
      </c>
      <c r="X9" s="60">
        <v>43276300</v>
      </c>
      <c r="Y9" s="60">
        <v>6262763</v>
      </c>
      <c r="Z9" s="140">
        <v>14.47</v>
      </c>
      <c r="AA9" s="62">
        <v>129828901</v>
      </c>
    </row>
    <row r="10" spans="1:27" ht="12.75">
      <c r="A10" s="249" t="s">
        <v>180</v>
      </c>
      <c r="B10" s="182"/>
      <c r="C10" s="155">
        <v>30614700</v>
      </c>
      <c r="D10" s="155"/>
      <c r="E10" s="59">
        <v>32670100</v>
      </c>
      <c r="F10" s="60">
        <v>32670100</v>
      </c>
      <c r="G10" s="60">
        <v>492493</v>
      </c>
      <c r="H10" s="60">
        <v>492493</v>
      </c>
      <c r="I10" s="60">
        <v>-466393</v>
      </c>
      <c r="J10" s="60">
        <v>518593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518593</v>
      </c>
      <c r="X10" s="60">
        <v>10890033</v>
      </c>
      <c r="Y10" s="60">
        <v>-10371440</v>
      </c>
      <c r="Z10" s="140">
        <v>-95.24</v>
      </c>
      <c r="AA10" s="62">
        <v>32670100</v>
      </c>
    </row>
    <row r="11" spans="1:27" ht="12.75">
      <c r="A11" s="249" t="s">
        <v>181</v>
      </c>
      <c r="B11" s="182"/>
      <c r="C11" s="155">
        <v>8479083</v>
      </c>
      <c r="D11" s="155"/>
      <c r="E11" s="59">
        <v>3784416</v>
      </c>
      <c r="F11" s="60">
        <v>3784416</v>
      </c>
      <c r="G11" s="60">
        <v>636185</v>
      </c>
      <c r="H11" s="60">
        <v>665581</v>
      </c>
      <c r="I11" s="60">
        <v>750600</v>
      </c>
      <c r="J11" s="60">
        <v>2052366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2052366</v>
      </c>
      <c r="X11" s="60">
        <v>946104</v>
      </c>
      <c r="Y11" s="60">
        <v>1106262</v>
      </c>
      <c r="Z11" s="140">
        <v>116.93</v>
      </c>
      <c r="AA11" s="62">
        <v>3784416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-162933703</v>
      </c>
      <c r="D14" s="155"/>
      <c r="E14" s="59">
        <v>-158574468</v>
      </c>
      <c r="F14" s="60">
        <v>-158574468</v>
      </c>
      <c r="G14" s="60">
        <v>-20560842</v>
      </c>
      <c r="H14" s="60">
        <v>-10890951</v>
      </c>
      <c r="I14" s="60">
        <v>-12535649</v>
      </c>
      <c r="J14" s="60">
        <v>-43987442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-43987442</v>
      </c>
      <c r="X14" s="60">
        <v>-39643617</v>
      </c>
      <c r="Y14" s="60">
        <v>-4343825</v>
      </c>
      <c r="Z14" s="140">
        <v>10.96</v>
      </c>
      <c r="AA14" s="62">
        <v>-158574468</v>
      </c>
    </row>
    <row r="15" spans="1:27" ht="12.75">
      <c r="A15" s="249" t="s">
        <v>40</v>
      </c>
      <c r="B15" s="182"/>
      <c r="C15" s="155">
        <v>-120034</v>
      </c>
      <c r="D15" s="155"/>
      <c r="E15" s="59">
        <v>-849996</v>
      </c>
      <c r="F15" s="60">
        <v>-849996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-212499</v>
      </c>
      <c r="Y15" s="60">
        <v>212499</v>
      </c>
      <c r="Z15" s="140">
        <v>-100</v>
      </c>
      <c r="AA15" s="62">
        <v>-849996</v>
      </c>
    </row>
    <row r="16" spans="1:27" ht="12.75">
      <c r="A16" s="249" t="s">
        <v>42</v>
      </c>
      <c r="B16" s="182"/>
      <c r="C16" s="155"/>
      <c r="D16" s="155"/>
      <c r="E16" s="59">
        <v>-3672000</v>
      </c>
      <c r="F16" s="60">
        <v>-3672000</v>
      </c>
      <c r="G16" s="60">
        <v>-486817</v>
      </c>
      <c r="H16" s="60">
        <v>-440802</v>
      </c>
      <c r="I16" s="60">
        <v>-882195</v>
      </c>
      <c r="J16" s="60">
        <v>-1809814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-1809814</v>
      </c>
      <c r="X16" s="60">
        <v>-918000</v>
      </c>
      <c r="Y16" s="60">
        <v>-891814</v>
      </c>
      <c r="Z16" s="140">
        <v>97.15</v>
      </c>
      <c r="AA16" s="62">
        <v>-3672000</v>
      </c>
    </row>
    <row r="17" spans="1:27" ht="12.75">
      <c r="A17" s="250" t="s">
        <v>185</v>
      </c>
      <c r="B17" s="251"/>
      <c r="C17" s="168">
        <f aca="true" t="shared" si="0" ref="C17:Y17">SUM(C6:C16)</f>
        <v>44969328</v>
      </c>
      <c r="D17" s="168">
        <f t="shared" si="0"/>
        <v>0</v>
      </c>
      <c r="E17" s="72">
        <f t="shared" si="0"/>
        <v>15906276</v>
      </c>
      <c r="F17" s="73">
        <f t="shared" si="0"/>
        <v>15906276</v>
      </c>
      <c r="G17" s="73">
        <f t="shared" si="0"/>
        <v>31252963</v>
      </c>
      <c r="H17" s="73">
        <f t="shared" si="0"/>
        <v>-3968787</v>
      </c>
      <c r="I17" s="73">
        <f t="shared" si="0"/>
        <v>-10449568</v>
      </c>
      <c r="J17" s="73">
        <f t="shared" si="0"/>
        <v>16834608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16834608</v>
      </c>
      <c r="X17" s="73">
        <f t="shared" si="0"/>
        <v>17436877</v>
      </c>
      <c r="Y17" s="73">
        <f t="shared" si="0"/>
        <v>-602269</v>
      </c>
      <c r="Z17" s="170">
        <f>+IF(X17&lt;&gt;0,+(Y17/X17)*100,0)</f>
        <v>-3.4539958044092414</v>
      </c>
      <c r="AA17" s="74">
        <f>SUM(AA6:AA16)</f>
        <v>15906276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618989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>
        <v>-3689</v>
      </c>
      <c r="I24" s="60">
        <v>-27940</v>
      </c>
      <c r="J24" s="60">
        <v>-31629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-31629</v>
      </c>
      <c r="X24" s="60"/>
      <c r="Y24" s="60">
        <v>-31629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-48773067</v>
      </c>
      <c r="D26" s="155"/>
      <c r="E26" s="59">
        <v>-41470103</v>
      </c>
      <c r="F26" s="60">
        <v>-41470103</v>
      </c>
      <c r="G26" s="60">
        <v>-432012</v>
      </c>
      <c r="H26" s="60">
        <v>-602800</v>
      </c>
      <c r="I26" s="60">
        <v>-275683</v>
      </c>
      <c r="J26" s="60">
        <v>-1310495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-1310495</v>
      </c>
      <c r="X26" s="60">
        <v>-14044241</v>
      </c>
      <c r="Y26" s="60">
        <v>12733746</v>
      </c>
      <c r="Z26" s="140">
        <v>-90.67</v>
      </c>
      <c r="AA26" s="62">
        <v>-41470103</v>
      </c>
    </row>
    <row r="27" spans="1:27" ht="12.75">
      <c r="A27" s="250" t="s">
        <v>192</v>
      </c>
      <c r="B27" s="251"/>
      <c r="C27" s="168">
        <f aca="true" t="shared" si="1" ref="C27:Y27">SUM(C21:C26)</f>
        <v>-48154078</v>
      </c>
      <c r="D27" s="168">
        <f>SUM(D21:D26)</f>
        <v>0</v>
      </c>
      <c r="E27" s="72">
        <f t="shared" si="1"/>
        <v>-41470103</v>
      </c>
      <c r="F27" s="73">
        <f t="shared" si="1"/>
        <v>-41470103</v>
      </c>
      <c r="G27" s="73">
        <f t="shared" si="1"/>
        <v>-432012</v>
      </c>
      <c r="H27" s="73">
        <f t="shared" si="1"/>
        <v>-606489</v>
      </c>
      <c r="I27" s="73">
        <f t="shared" si="1"/>
        <v>-303623</v>
      </c>
      <c r="J27" s="73">
        <f t="shared" si="1"/>
        <v>-1342124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-1342124</v>
      </c>
      <c r="X27" s="73">
        <f t="shared" si="1"/>
        <v>-14044241</v>
      </c>
      <c r="Y27" s="73">
        <f t="shared" si="1"/>
        <v>12702117</v>
      </c>
      <c r="Z27" s="170">
        <f>+IF(X27&lt;&gt;0,+(Y27/X27)*100,0)</f>
        <v>-90.44359891004434</v>
      </c>
      <c r="AA27" s="74">
        <f>SUM(AA21:AA26)</f>
        <v>-41470103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-296087</v>
      </c>
      <c r="D35" s="155"/>
      <c r="E35" s="59">
        <v>-263000</v>
      </c>
      <c r="F35" s="60">
        <v>-263000</v>
      </c>
      <c r="G35" s="60">
        <v>-41062</v>
      </c>
      <c r="H35" s="60">
        <v>-41062</v>
      </c>
      <c r="I35" s="60">
        <v>-37756</v>
      </c>
      <c r="J35" s="60">
        <v>-119880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-119880</v>
      </c>
      <c r="X35" s="60"/>
      <c r="Y35" s="60">
        <v>-119880</v>
      </c>
      <c r="Z35" s="140"/>
      <c r="AA35" s="62">
        <v>-263000</v>
      </c>
    </row>
    <row r="36" spans="1:27" ht="12.75">
      <c r="A36" s="250" t="s">
        <v>198</v>
      </c>
      <c r="B36" s="251"/>
      <c r="C36" s="168">
        <f aca="true" t="shared" si="2" ref="C36:Y36">SUM(C31:C35)</f>
        <v>-296087</v>
      </c>
      <c r="D36" s="168">
        <f>SUM(D31:D35)</f>
        <v>0</v>
      </c>
      <c r="E36" s="72">
        <f t="shared" si="2"/>
        <v>-263000</v>
      </c>
      <c r="F36" s="73">
        <f t="shared" si="2"/>
        <v>-263000</v>
      </c>
      <c r="G36" s="73">
        <f t="shared" si="2"/>
        <v>-41062</v>
      </c>
      <c r="H36" s="73">
        <f t="shared" si="2"/>
        <v>-41062</v>
      </c>
      <c r="I36" s="73">
        <f t="shared" si="2"/>
        <v>-37756</v>
      </c>
      <c r="J36" s="73">
        <f t="shared" si="2"/>
        <v>-119880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-119880</v>
      </c>
      <c r="X36" s="73">
        <f t="shared" si="2"/>
        <v>0</v>
      </c>
      <c r="Y36" s="73">
        <f t="shared" si="2"/>
        <v>-119880</v>
      </c>
      <c r="Z36" s="170">
        <f>+IF(X36&lt;&gt;0,+(Y36/X36)*100,0)</f>
        <v>0</v>
      </c>
      <c r="AA36" s="74">
        <f>SUM(AA31:AA35)</f>
        <v>-263000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-3480837</v>
      </c>
      <c r="D38" s="153">
        <f>+D17+D27+D36</f>
        <v>0</v>
      </c>
      <c r="E38" s="99">
        <f t="shared" si="3"/>
        <v>-25826827</v>
      </c>
      <c r="F38" s="100">
        <f t="shared" si="3"/>
        <v>-25826827</v>
      </c>
      <c r="G38" s="100">
        <f t="shared" si="3"/>
        <v>30779889</v>
      </c>
      <c r="H38" s="100">
        <f t="shared" si="3"/>
        <v>-4616338</v>
      </c>
      <c r="I38" s="100">
        <f t="shared" si="3"/>
        <v>-10790947</v>
      </c>
      <c r="J38" s="100">
        <f t="shared" si="3"/>
        <v>15372604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15372604</v>
      </c>
      <c r="X38" s="100">
        <f t="shared" si="3"/>
        <v>3392636</v>
      </c>
      <c r="Y38" s="100">
        <f t="shared" si="3"/>
        <v>11979968</v>
      </c>
      <c r="Z38" s="137">
        <f>+IF(X38&lt;&gt;0,+(Y38/X38)*100,0)</f>
        <v>353.1168094661496</v>
      </c>
      <c r="AA38" s="102">
        <f>+AA17+AA27+AA36</f>
        <v>-25826827</v>
      </c>
    </row>
    <row r="39" spans="1:27" ht="12.75">
      <c r="A39" s="249" t="s">
        <v>200</v>
      </c>
      <c r="B39" s="182"/>
      <c r="C39" s="153">
        <v>31776400</v>
      </c>
      <c r="D39" s="153"/>
      <c r="E39" s="99">
        <v>16578329</v>
      </c>
      <c r="F39" s="100">
        <v>16578329</v>
      </c>
      <c r="G39" s="100">
        <v>28295661</v>
      </c>
      <c r="H39" s="100">
        <v>59075550</v>
      </c>
      <c r="I39" s="100">
        <v>54459212</v>
      </c>
      <c r="J39" s="100">
        <v>28295661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28295661</v>
      </c>
      <c r="X39" s="100">
        <v>16578329</v>
      </c>
      <c r="Y39" s="100">
        <v>11717332</v>
      </c>
      <c r="Z39" s="137">
        <v>70.68</v>
      </c>
      <c r="AA39" s="102">
        <v>16578329</v>
      </c>
    </row>
    <row r="40" spans="1:27" ht="12.75">
      <c r="A40" s="269" t="s">
        <v>201</v>
      </c>
      <c r="B40" s="256"/>
      <c r="C40" s="257">
        <v>28295563</v>
      </c>
      <c r="D40" s="257"/>
      <c r="E40" s="258">
        <v>-9248497</v>
      </c>
      <c r="F40" s="259">
        <v>-9248497</v>
      </c>
      <c r="G40" s="259">
        <v>59075550</v>
      </c>
      <c r="H40" s="259">
        <v>54459212</v>
      </c>
      <c r="I40" s="259">
        <v>43668265</v>
      </c>
      <c r="J40" s="259">
        <v>43668265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43668265</v>
      </c>
      <c r="X40" s="259">
        <v>19970966</v>
      </c>
      <c r="Y40" s="259">
        <v>23697299</v>
      </c>
      <c r="Z40" s="260">
        <v>118.66</v>
      </c>
      <c r="AA40" s="261">
        <v>-9248497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48154077</v>
      </c>
      <c r="D5" s="200">
        <f t="shared" si="0"/>
        <v>0</v>
      </c>
      <c r="E5" s="106">
        <f t="shared" si="0"/>
        <v>41470100</v>
      </c>
      <c r="F5" s="106">
        <f t="shared" si="0"/>
        <v>41470100</v>
      </c>
      <c r="G5" s="106">
        <f t="shared" si="0"/>
        <v>432012</v>
      </c>
      <c r="H5" s="106">
        <f t="shared" si="0"/>
        <v>602800</v>
      </c>
      <c r="I5" s="106">
        <f t="shared" si="0"/>
        <v>275683</v>
      </c>
      <c r="J5" s="106">
        <f t="shared" si="0"/>
        <v>1310495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1310495</v>
      </c>
      <c r="X5" s="106">
        <f t="shared" si="0"/>
        <v>10367525</v>
      </c>
      <c r="Y5" s="106">
        <f t="shared" si="0"/>
        <v>-9057030</v>
      </c>
      <c r="Z5" s="201">
        <f>+IF(X5&lt;&gt;0,+(Y5/X5)*100,0)</f>
        <v>-87.35961572313546</v>
      </c>
      <c r="AA5" s="199">
        <f>SUM(AA11:AA18)</f>
        <v>41470100</v>
      </c>
    </row>
    <row r="6" spans="1:27" ht="12.75">
      <c r="A6" s="291" t="s">
        <v>205</v>
      </c>
      <c r="B6" s="142"/>
      <c r="C6" s="62">
        <v>18812388</v>
      </c>
      <c r="D6" s="156"/>
      <c r="E6" s="60">
        <v>21002384</v>
      </c>
      <c r="F6" s="60">
        <v>21002384</v>
      </c>
      <c r="G6" s="60"/>
      <c r="H6" s="60"/>
      <c r="I6" s="60">
        <v>26100</v>
      </c>
      <c r="J6" s="60">
        <v>26100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26100</v>
      </c>
      <c r="X6" s="60">
        <v>5250596</v>
      </c>
      <c r="Y6" s="60">
        <v>-5224496</v>
      </c>
      <c r="Z6" s="140">
        <v>-99.5</v>
      </c>
      <c r="AA6" s="155">
        <v>21002384</v>
      </c>
    </row>
    <row r="7" spans="1:27" ht="12.75">
      <c r="A7" s="291" t="s">
        <v>206</v>
      </c>
      <c r="B7" s="142"/>
      <c r="C7" s="62"/>
      <c r="D7" s="156"/>
      <c r="E7" s="60">
        <v>2865429</v>
      </c>
      <c r="F7" s="60">
        <v>2865429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716357</v>
      </c>
      <c r="Y7" s="60">
        <v>-716357</v>
      </c>
      <c r="Z7" s="140">
        <v>-100</v>
      </c>
      <c r="AA7" s="155">
        <v>2865429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5558656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24371044</v>
      </c>
      <c r="D11" s="294">
        <f t="shared" si="1"/>
        <v>0</v>
      </c>
      <c r="E11" s="295">
        <f t="shared" si="1"/>
        <v>23867813</v>
      </c>
      <c r="F11" s="295">
        <f t="shared" si="1"/>
        <v>23867813</v>
      </c>
      <c r="G11" s="295">
        <f t="shared" si="1"/>
        <v>0</v>
      </c>
      <c r="H11" s="295">
        <f t="shared" si="1"/>
        <v>0</v>
      </c>
      <c r="I11" s="295">
        <f t="shared" si="1"/>
        <v>26100</v>
      </c>
      <c r="J11" s="295">
        <f t="shared" si="1"/>
        <v>26100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26100</v>
      </c>
      <c r="X11" s="295">
        <f t="shared" si="1"/>
        <v>5966953</v>
      </c>
      <c r="Y11" s="295">
        <f t="shared" si="1"/>
        <v>-5940853</v>
      </c>
      <c r="Z11" s="296">
        <f>+IF(X11&lt;&gt;0,+(Y11/X11)*100,0)</f>
        <v>-99.56259082315547</v>
      </c>
      <c r="AA11" s="297">
        <f>SUM(AA6:AA10)</f>
        <v>23867813</v>
      </c>
    </row>
    <row r="12" spans="1:27" ht="12.75">
      <c r="A12" s="298" t="s">
        <v>211</v>
      </c>
      <c r="B12" s="136"/>
      <c r="C12" s="62">
        <v>7151751</v>
      </c>
      <c r="D12" s="156"/>
      <c r="E12" s="60">
        <v>4673008</v>
      </c>
      <c r="F12" s="60">
        <v>4673008</v>
      </c>
      <c r="G12" s="60">
        <v>432012</v>
      </c>
      <c r="H12" s="60"/>
      <c r="I12" s="60"/>
      <c r="J12" s="60">
        <v>432012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432012</v>
      </c>
      <c r="X12" s="60">
        <v>1168252</v>
      </c>
      <c r="Y12" s="60">
        <v>-736240</v>
      </c>
      <c r="Z12" s="140">
        <v>-63.02</v>
      </c>
      <c r="AA12" s="155">
        <v>4673008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16631282</v>
      </c>
      <c r="D15" s="156"/>
      <c r="E15" s="60">
        <v>12929279</v>
      </c>
      <c r="F15" s="60">
        <v>12929279</v>
      </c>
      <c r="G15" s="60"/>
      <c r="H15" s="60">
        <v>602800</v>
      </c>
      <c r="I15" s="60">
        <v>249583</v>
      </c>
      <c r="J15" s="60">
        <v>852383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852383</v>
      </c>
      <c r="X15" s="60">
        <v>3232320</v>
      </c>
      <c r="Y15" s="60">
        <v>-2379937</v>
      </c>
      <c r="Z15" s="140">
        <v>-73.63</v>
      </c>
      <c r="AA15" s="155">
        <v>12929279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18812388</v>
      </c>
      <c r="D36" s="156">
        <f t="shared" si="4"/>
        <v>0</v>
      </c>
      <c r="E36" s="60">
        <f t="shared" si="4"/>
        <v>21002384</v>
      </c>
      <c r="F36" s="60">
        <f t="shared" si="4"/>
        <v>21002384</v>
      </c>
      <c r="G36" s="60">
        <f t="shared" si="4"/>
        <v>0</v>
      </c>
      <c r="H36" s="60">
        <f t="shared" si="4"/>
        <v>0</v>
      </c>
      <c r="I36" s="60">
        <f t="shared" si="4"/>
        <v>26100</v>
      </c>
      <c r="J36" s="60">
        <f t="shared" si="4"/>
        <v>26100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26100</v>
      </c>
      <c r="X36" s="60">
        <f t="shared" si="4"/>
        <v>5250596</v>
      </c>
      <c r="Y36" s="60">
        <f t="shared" si="4"/>
        <v>-5224496</v>
      </c>
      <c r="Z36" s="140">
        <f aca="true" t="shared" si="5" ref="Z36:Z49">+IF(X36&lt;&gt;0,+(Y36/X36)*100,0)</f>
        <v>-99.50291357400188</v>
      </c>
      <c r="AA36" s="155">
        <f>AA6+AA21</f>
        <v>21002384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2865429</v>
      </c>
      <c r="F37" s="60">
        <f t="shared" si="4"/>
        <v>2865429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716357</v>
      </c>
      <c r="Y37" s="60">
        <f t="shared" si="4"/>
        <v>-716357</v>
      </c>
      <c r="Z37" s="140">
        <f t="shared" si="5"/>
        <v>-100</v>
      </c>
      <c r="AA37" s="155">
        <f>AA7+AA22</f>
        <v>2865429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5558656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24371044</v>
      </c>
      <c r="D41" s="294">
        <f t="shared" si="6"/>
        <v>0</v>
      </c>
      <c r="E41" s="295">
        <f t="shared" si="6"/>
        <v>23867813</v>
      </c>
      <c r="F41" s="295">
        <f t="shared" si="6"/>
        <v>23867813</v>
      </c>
      <c r="G41" s="295">
        <f t="shared" si="6"/>
        <v>0</v>
      </c>
      <c r="H41" s="295">
        <f t="shared" si="6"/>
        <v>0</v>
      </c>
      <c r="I41" s="295">
        <f t="shared" si="6"/>
        <v>26100</v>
      </c>
      <c r="J41" s="295">
        <f t="shared" si="6"/>
        <v>26100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26100</v>
      </c>
      <c r="X41" s="295">
        <f t="shared" si="6"/>
        <v>5966953</v>
      </c>
      <c r="Y41" s="295">
        <f t="shared" si="6"/>
        <v>-5940853</v>
      </c>
      <c r="Z41" s="296">
        <f t="shared" si="5"/>
        <v>-99.56259082315547</v>
      </c>
      <c r="AA41" s="297">
        <f>SUM(AA36:AA40)</f>
        <v>23867813</v>
      </c>
    </row>
    <row r="42" spans="1:27" ht="12.75">
      <c r="A42" s="298" t="s">
        <v>211</v>
      </c>
      <c r="B42" s="136"/>
      <c r="C42" s="95">
        <f aca="true" t="shared" si="7" ref="C42:Y48">C12+C27</f>
        <v>7151751</v>
      </c>
      <c r="D42" s="129">
        <f t="shared" si="7"/>
        <v>0</v>
      </c>
      <c r="E42" s="54">
        <f t="shared" si="7"/>
        <v>4673008</v>
      </c>
      <c r="F42" s="54">
        <f t="shared" si="7"/>
        <v>4673008</v>
      </c>
      <c r="G42" s="54">
        <f t="shared" si="7"/>
        <v>432012</v>
      </c>
      <c r="H42" s="54">
        <f t="shared" si="7"/>
        <v>0</v>
      </c>
      <c r="I42" s="54">
        <f t="shared" si="7"/>
        <v>0</v>
      </c>
      <c r="J42" s="54">
        <f t="shared" si="7"/>
        <v>432012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432012</v>
      </c>
      <c r="X42" s="54">
        <f t="shared" si="7"/>
        <v>1168252</v>
      </c>
      <c r="Y42" s="54">
        <f t="shared" si="7"/>
        <v>-736240</v>
      </c>
      <c r="Z42" s="184">
        <f t="shared" si="5"/>
        <v>-63.020649654355395</v>
      </c>
      <c r="AA42" s="130">
        <f aca="true" t="shared" si="8" ref="AA42:AA48">AA12+AA27</f>
        <v>4673008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16631282</v>
      </c>
      <c r="D45" s="129">
        <f t="shared" si="7"/>
        <v>0</v>
      </c>
      <c r="E45" s="54">
        <f t="shared" si="7"/>
        <v>12929279</v>
      </c>
      <c r="F45" s="54">
        <f t="shared" si="7"/>
        <v>12929279</v>
      </c>
      <c r="G45" s="54">
        <f t="shared" si="7"/>
        <v>0</v>
      </c>
      <c r="H45" s="54">
        <f t="shared" si="7"/>
        <v>602800</v>
      </c>
      <c r="I45" s="54">
        <f t="shared" si="7"/>
        <v>249583</v>
      </c>
      <c r="J45" s="54">
        <f t="shared" si="7"/>
        <v>852383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852383</v>
      </c>
      <c r="X45" s="54">
        <f t="shared" si="7"/>
        <v>3232320</v>
      </c>
      <c r="Y45" s="54">
        <f t="shared" si="7"/>
        <v>-2379937</v>
      </c>
      <c r="Z45" s="184">
        <f t="shared" si="5"/>
        <v>-73.62937456687456</v>
      </c>
      <c r="AA45" s="130">
        <f t="shared" si="8"/>
        <v>12929279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48154077</v>
      </c>
      <c r="D49" s="218">
        <f t="shared" si="9"/>
        <v>0</v>
      </c>
      <c r="E49" s="220">
        <f t="shared" si="9"/>
        <v>41470100</v>
      </c>
      <c r="F49" s="220">
        <f t="shared" si="9"/>
        <v>41470100</v>
      </c>
      <c r="G49" s="220">
        <f t="shared" si="9"/>
        <v>432012</v>
      </c>
      <c r="H49" s="220">
        <f t="shared" si="9"/>
        <v>602800</v>
      </c>
      <c r="I49" s="220">
        <f t="shared" si="9"/>
        <v>275683</v>
      </c>
      <c r="J49" s="220">
        <f t="shared" si="9"/>
        <v>1310495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1310495</v>
      </c>
      <c r="X49" s="220">
        <f t="shared" si="9"/>
        <v>10367525</v>
      </c>
      <c r="Y49" s="220">
        <f t="shared" si="9"/>
        <v>-9057030</v>
      </c>
      <c r="Z49" s="221">
        <f t="shared" si="5"/>
        <v>-87.35961572313546</v>
      </c>
      <c r="AA49" s="222">
        <f>SUM(AA41:AA48)</f>
        <v>41470100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7019692</v>
      </c>
      <c r="D51" s="129">
        <f t="shared" si="10"/>
        <v>0</v>
      </c>
      <c r="E51" s="54">
        <f t="shared" si="10"/>
        <v>7613000</v>
      </c>
      <c r="F51" s="54">
        <f t="shared" si="10"/>
        <v>7613000</v>
      </c>
      <c r="G51" s="54">
        <f t="shared" si="10"/>
        <v>108622</v>
      </c>
      <c r="H51" s="54">
        <f t="shared" si="10"/>
        <v>126862</v>
      </c>
      <c r="I51" s="54">
        <f t="shared" si="10"/>
        <v>775427</v>
      </c>
      <c r="J51" s="54">
        <f t="shared" si="10"/>
        <v>1010911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1010911</v>
      </c>
      <c r="X51" s="54">
        <f t="shared" si="10"/>
        <v>1903250</v>
      </c>
      <c r="Y51" s="54">
        <f t="shared" si="10"/>
        <v>-892339</v>
      </c>
      <c r="Z51" s="184">
        <f>+IF(X51&lt;&gt;0,+(Y51/X51)*100,0)</f>
        <v>-46.88501247865493</v>
      </c>
      <c r="AA51" s="130">
        <f>SUM(AA57:AA61)</f>
        <v>7613000</v>
      </c>
    </row>
    <row r="52" spans="1:27" ht="12.75">
      <c r="A52" s="310" t="s">
        <v>205</v>
      </c>
      <c r="B52" s="142"/>
      <c r="C52" s="62">
        <v>1436506</v>
      </c>
      <c r="D52" s="156"/>
      <c r="E52" s="60">
        <v>2200000</v>
      </c>
      <c r="F52" s="60">
        <v>2200000</v>
      </c>
      <c r="G52" s="60">
        <v>43140</v>
      </c>
      <c r="H52" s="60">
        <v>96612</v>
      </c>
      <c r="I52" s="60">
        <v>131861</v>
      </c>
      <c r="J52" s="60">
        <v>271613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271613</v>
      </c>
      <c r="X52" s="60">
        <v>550000</v>
      </c>
      <c r="Y52" s="60">
        <v>-278387</v>
      </c>
      <c r="Z52" s="140">
        <v>-50.62</v>
      </c>
      <c r="AA52" s="155">
        <v>2200000</v>
      </c>
    </row>
    <row r="53" spans="1:27" ht="12.75">
      <c r="A53" s="310" t="s">
        <v>206</v>
      </c>
      <c r="B53" s="142"/>
      <c r="C53" s="62">
        <v>2117692</v>
      </c>
      <c r="D53" s="156"/>
      <c r="E53" s="60">
        <v>1400000</v>
      </c>
      <c r="F53" s="60">
        <v>1400000</v>
      </c>
      <c r="G53" s="60"/>
      <c r="H53" s="60"/>
      <c r="I53" s="60">
        <v>127000</v>
      </c>
      <c r="J53" s="60">
        <v>127000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127000</v>
      </c>
      <c r="X53" s="60">
        <v>350000</v>
      </c>
      <c r="Y53" s="60">
        <v>-223000</v>
      </c>
      <c r="Z53" s="140">
        <v>-63.71</v>
      </c>
      <c r="AA53" s="155">
        <v>1400000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>
        <v>60000</v>
      </c>
      <c r="H56" s="60">
        <v>250</v>
      </c>
      <c r="I56" s="60"/>
      <c r="J56" s="60">
        <v>60250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60250</v>
      </c>
      <c r="X56" s="60"/>
      <c r="Y56" s="60">
        <v>60250</v>
      </c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3554198</v>
      </c>
      <c r="D57" s="294">
        <f t="shared" si="11"/>
        <v>0</v>
      </c>
      <c r="E57" s="295">
        <f t="shared" si="11"/>
        <v>3600000</v>
      </c>
      <c r="F57" s="295">
        <f t="shared" si="11"/>
        <v>3600000</v>
      </c>
      <c r="G57" s="295">
        <f t="shared" si="11"/>
        <v>103140</v>
      </c>
      <c r="H57" s="295">
        <f t="shared" si="11"/>
        <v>96862</v>
      </c>
      <c r="I57" s="295">
        <f t="shared" si="11"/>
        <v>258861</v>
      </c>
      <c r="J57" s="295">
        <f t="shared" si="11"/>
        <v>458863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458863</v>
      </c>
      <c r="X57" s="295">
        <f t="shared" si="11"/>
        <v>900000</v>
      </c>
      <c r="Y57" s="295">
        <f t="shared" si="11"/>
        <v>-441137</v>
      </c>
      <c r="Z57" s="296">
        <f>+IF(X57&lt;&gt;0,+(Y57/X57)*100,0)</f>
        <v>-49.01522222222222</v>
      </c>
      <c r="AA57" s="297">
        <f>SUM(AA52:AA56)</f>
        <v>3600000</v>
      </c>
    </row>
    <row r="58" spans="1:27" ht="12.75">
      <c r="A58" s="311" t="s">
        <v>211</v>
      </c>
      <c r="B58" s="136"/>
      <c r="C58" s="62">
        <v>701765</v>
      </c>
      <c r="D58" s="156"/>
      <c r="E58" s="60">
        <v>750000</v>
      </c>
      <c r="F58" s="60">
        <v>750000</v>
      </c>
      <c r="G58" s="60"/>
      <c r="H58" s="60"/>
      <c r="I58" s="60">
        <v>196702</v>
      </c>
      <c r="J58" s="60">
        <v>196702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196702</v>
      </c>
      <c r="X58" s="60">
        <v>187500</v>
      </c>
      <c r="Y58" s="60">
        <v>9202</v>
      </c>
      <c r="Z58" s="140">
        <v>4.91</v>
      </c>
      <c r="AA58" s="155">
        <v>750000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2763729</v>
      </c>
      <c r="D61" s="156"/>
      <c r="E61" s="60">
        <v>3263000</v>
      </c>
      <c r="F61" s="60">
        <v>3263000</v>
      </c>
      <c r="G61" s="60">
        <v>5482</v>
      </c>
      <c r="H61" s="60">
        <v>30000</v>
      </c>
      <c r="I61" s="60">
        <v>319864</v>
      </c>
      <c r="J61" s="60">
        <v>355346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355346</v>
      </c>
      <c r="X61" s="60">
        <v>815750</v>
      </c>
      <c r="Y61" s="60">
        <v>-460404</v>
      </c>
      <c r="Z61" s="140">
        <v>-56.44</v>
      </c>
      <c r="AA61" s="155">
        <v>3263000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132000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400000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5000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108622</v>
      </c>
      <c r="H68" s="60">
        <v>126719</v>
      </c>
      <c r="I68" s="60">
        <v>775427</v>
      </c>
      <c r="J68" s="60">
        <v>1010768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1010768</v>
      </c>
      <c r="X68" s="60"/>
      <c r="Y68" s="60">
        <v>1010768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537000</v>
      </c>
      <c r="F69" s="220">
        <f t="shared" si="12"/>
        <v>0</v>
      </c>
      <c r="G69" s="220">
        <f t="shared" si="12"/>
        <v>108622</v>
      </c>
      <c r="H69" s="220">
        <f t="shared" si="12"/>
        <v>126719</v>
      </c>
      <c r="I69" s="220">
        <f t="shared" si="12"/>
        <v>775427</v>
      </c>
      <c r="J69" s="220">
        <f t="shared" si="12"/>
        <v>1010768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1010768</v>
      </c>
      <c r="X69" s="220">
        <f t="shared" si="12"/>
        <v>0</v>
      </c>
      <c r="Y69" s="220">
        <f t="shared" si="12"/>
        <v>1010768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24371044</v>
      </c>
      <c r="D5" s="357">
        <f t="shared" si="0"/>
        <v>0</v>
      </c>
      <c r="E5" s="356">
        <f t="shared" si="0"/>
        <v>23867813</v>
      </c>
      <c r="F5" s="358">
        <f t="shared" si="0"/>
        <v>23867813</v>
      </c>
      <c r="G5" s="358">
        <f t="shared" si="0"/>
        <v>0</v>
      </c>
      <c r="H5" s="356">
        <f t="shared" si="0"/>
        <v>0</v>
      </c>
      <c r="I5" s="356">
        <f t="shared" si="0"/>
        <v>26100</v>
      </c>
      <c r="J5" s="358">
        <f t="shared" si="0"/>
        <v>26100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26100</v>
      </c>
      <c r="X5" s="356">
        <f t="shared" si="0"/>
        <v>5966953</v>
      </c>
      <c r="Y5" s="358">
        <f t="shared" si="0"/>
        <v>-5940853</v>
      </c>
      <c r="Z5" s="359">
        <f>+IF(X5&lt;&gt;0,+(Y5/X5)*100,0)</f>
        <v>-99.56259082315547</v>
      </c>
      <c r="AA5" s="360">
        <f>+AA6+AA8+AA11+AA13+AA15</f>
        <v>23867813</v>
      </c>
    </row>
    <row r="6" spans="1:27" ht="12.75">
      <c r="A6" s="361" t="s">
        <v>205</v>
      </c>
      <c r="B6" s="142"/>
      <c r="C6" s="60">
        <f>+C7</f>
        <v>18812388</v>
      </c>
      <c r="D6" s="340">
        <f aca="true" t="shared" si="1" ref="D6:AA6">+D7</f>
        <v>0</v>
      </c>
      <c r="E6" s="60">
        <f t="shared" si="1"/>
        <v>21002384</v>
      </c>
      <c r="F6" s="59">
        <f t="shared" si="1"/>
        <v>21002384</v>
      </c>
      <c r="G6" s="59">
        <f t="shared" si="1"/>
        <v>0</v>
      </c>
      <c r="H6" s="60">
        <f t="shared" si="1"/>
        <v>0</v>
      </c>
      <c r="I6" s="60">
        <f t="shared" si="1"/>
        <v>26100</v>
      </c>
      <c r="J6" s="59">
        <f t="shared" si="1"/>
        <v>26100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26100</v>
      </c>
      <c r="X6" s="60">
        <f t="shared" si="1"/>
        <v>5250596</v>
      </c>
      <c r="Y6" s="59">
        <f t="shared" si="1"/>
        <v>-5224496</v>
      </c>
      <c r="Z6" s="61">
        <f>+IF(X6&lt;&gt;0,+(Y6/X6)*100,0)</f>
        <v>-99.50291357400188</v>
      </c>
      <c r="AA6" s="62">
        <f t="shared" si="1"/>
        <v>21002384</v>
      </c>
    </row>
    <row r="7" spans="1:27" ht="12.75">
      <c r="A7" s="291" t="s">
        <v>229</v>
      </c>
      <c r="B7" s="142"/>
      <c r="C7" s="60">
        <v>18812388</v>
      </c>
      <c r="D7" s="340"/>
      <c r="E7" s="60">
        <v>21002384</v>
      </c>
      <c r="F7" s="59">
        <v>21002384</v>
      </c>
      <c r="G7" s="59"/>
      <c r="H7" s="60"/>
      <c r="I7" s="60">
        <v>26100</v>
      </c>
      <c r="J7" s="59">
        <v>26100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26100</v>
      </c>
      <c r="X7" s="60">
        <v>5250596</v>
      </c>
      <c r="Y7" s="59">
        <v>-5224496</v>
      </c>
      <c r="Z7" s="61">
        <v>-99.5</v>
      </c>
      <c r="AA7" s="62">
        <v>21002384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2865429</v>
      </c>
      <c r="F8" s="59">
        <f t="shared" si="2"/>
        <v>2865429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716357</v>
      </c>
      <c r="Y8" s="59">
        <f t="shared" si="2"/>
        <v>-716357</v>
      </c>
      <c r="Z8" s="61">
        <f>+IF(X8&lt;&gt;0,+(Y8/X8)*100,0)</f>
        <v>-100</v>
      </c>
      <c r="AA8" s="62">
        <f>SUM(AA9:AA10)</f>
        <v>2865429</v>
      </c>
    </row>
    <row r="9" spans="1:27" ht="12.75">
      <c r="A9" s="291" t="s">
        <v>230</v>
      </c>
      <c r="B9" s="142"/>
      <c r="C9" s="60"/>
      <c r="D9" s="340"/>
      <c r="E9" s="60">
        <v>100000</v>
      </c>
      <c r="F9" s="59">
        <v>100000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</v>
      </c>
      <c r="Y9" s="59">
        <v>-25000</v>
      </c>
      <c r="Z9" s="61">
        <v>-100</v>
      </c>
      <c r="AA9" s="62">
        <v>100000</v>
      </c>
    </row>
    <row r="10" spans="1:27" ht="12.75">
      <c r="A10" s="291" t="s">
        <v>231</v>
      </c>
      <c r="B10" s="142"/>
      <c r="C10" s="60"/>
      <c r="D10" s="340"/>
      <c r="E10" s="60">
        <v>2765429</v>
      </c>
      <c r="F10" s="59">
        <v>2765429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691357</v>
      </c>
      <c r="Y10" s="59">
        <v>-691357</v>
      </c>
      <c r="Z10" s="61">
        <v>-100</v>
      </c>
      <c r="AA10" s="62">
        <v>2765429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5558656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5162691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395965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7151751</v>
      </c>
      <c r="D22" s="344">
        <f t="shared" si="6"/>
        <v>0</v>
      </c>
      <c r="E22" s="343">
        <f t="shared" si="6"/>
        <v>4673008</v>
      </c>
      <c r="F22" s="345">
        <f t="shared" si="6"/>
        <v>4673008</v>
      </c>
      <c r="G22" s="345">
        <f t="shared" si="6"/>
        <v>432012</v>
      </c>
      <c r="H22" s="343">
        <f t="shared" si="6"/>
        <v>0</v>
      </c>
      <c r="I22" s="343">
        <f t="shared" si="6"/>
        <v>0</v>
      </c>
      <c r="J22" s="345">
        <f t="shared" si="6"/>
        <v>432012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432012</v>
      </c>
      <c r="X22" s="343">
        <f t="shared" si="6"/>
        <v>1168252</v>
      </c>
      <c r="Y22" s="345">
        <f t="shared" si="6"/>
        <v>-736240</v>
      </c>
      <c r="Z22" s="336">
        <f>+IF(X22&lt;&gt;0,+(Y22/X22)*100,0)</f>
        <v>-63.020649654355395</v>
      </c>
      <c r="AA22" s="350">
        <f>SUM(AA23:AA32)</f>
        <v>4673008</v>
      </c>
    </row>
    <row r="23" spans="1:27" ht="12.75">
      <c r="A23" s="361" t="s">
        <v>237</v>
      </c>
      <c r="B23" s="142"/>
      <c r="C23" s="60">
        <v>372841</v>
      </c>
      <c r="D23" s="340"/>
      <c r="E23" s="60">
        <v>3631579</v>
      </c>
      <c r="F23" s="59">
        <v>3631579</v>
      </c>
      <c r="G23" s="59">
        <v>432012</v>
      </c>
      <c r="H23" s="60"/>
      <c r="I23" s="60"/>
      <c r="J23" s="59">
        <v>432012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432012</v>
      </c>
      <c r="X23" s="60">
        <v>907895</v>
      </c>
      <c r="Y23" s="59">
        <v>-475883</v>
      </c>
      <c r="Z23" s="61">
        <v>-52.42</v>
      </c>
      <c r="AA23" s="62">
        <v>3631579</v>
      </c>
    </row>
    <row r="24" spans="1:27" ht="12.75">
      <c r="A24" s="361" t="s">
        <v>238</v>
      </c>
      <c r="B24" s="142"/>
      <c r="C24" s="60">
        <v>1752257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4354973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671680</v>
      </c>
      <c r="D32" s="340"/>
      <c r="E32" s="60">
        <v>1041429</v>
      </c>
      <c r="F32" s="59">
        <v>1041429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260357</v>
      </c>
      <c r="Y32" s="59">
        <v>-260357</v>
      </c>
      <c r="Z32" s="61">
        <v>-100</v>
      </c>
      <c r="AA32" s="62">
        <v>1041429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16631282</v>
      </c>
      <c r="D40" s="344">
        <f t="shared" si="9"/>
        <v>0</v>
      </c>
      <c r="E40" s="343">
        <f t="shared" si="9"/>
        <v>12929279</v>
      </c>
      <c r="F40" s="345">
        <f t="shared" si="9"/>
        <v>12929279</v>
      </c>
      <c r="G40" s="345">
        <f t="shared" si="9"/>
        <v>0</v>
      </c>
      <c r="H40" s="343">
        <f t="shared" si="9"/>
        <v>602800</v>
      </c>
      <c r="I40" s="343">
        <f t="shared" si="9"/>
        <v>249583</v>
      </c>
      <c r="J40" s="345">
        <f t="shared" si="9"/>
        <v>852383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852383</v>
      </c>
      <c r="X40" s="343">
        <f t="shared" si="9"/>
        <v>3232320</v>
      </c>
      <c r="Y40" s="345">
        <f t="shared" si="9"/>
        <v>-2379937</v>
      </c>
      <c r="Z40" s="336">
        <f>+IF(X40&lt;&gt;0,+(Y40/X40)*100,0)</f>
        <v>-73.62937456687456</v>
      </c>
      <c r="AA40" s="350">
        <f>SUM(AA41:AA49)</f>
        <v>12929279</v>
      </c>
    </row>
    <row r="41" spans="1:27" ht="12.75">
      <c r="A41" s="361" t="s">
        <v>248</v>
      </c>
      <c r="B41" s="142"/>
      <c r="C41" s="362">
        <v>706650</v>
      </c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</v>
      </c>
      <c r="Y41" s="364">
        <v>-250000</v>
      </c>
      <c r="Z41" s="365">
        <v>-100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6317997</v>
      </c>
      <c r="D43" s="369"/>
      <c r="E43" s="305">
        <v>1000000</v>
      </c>
      <c r="F43" s="370">
        <v>1000000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250000</v>
      </c>
      <c r="Y43" s="370">
        <v>-250000</v>
      </c>
      <c r="Z43" s="371">
        <v>-100</v>
      </c>
      <c r="AA43" s="303">
        <v>1000000</v>
      </c>
    </row>
    <row r="44" spans="1:27" ht="12.75">
      <c r="A44" s="361" t="s">
        <v>251</v>
      </c>
      <c r="B44" s="136"/>
      <c r="C44" s="60">
        <v>2717727</v>
      </c>
      <c r="D44" s="368"/>
      <c r="E44" s="54">
        <v>1150000</v>
      </c>
      <c r="F44" s="53">
        <v>1150000</v>
      </c>
      <c r="G44" s="53"/>
      <c r="H44" s="54">
        <v>126000</v>
      </c>
      <c r="I44" s="54">
        <v>49833</v>
      </c>
      <c r="J44" s="53">
        <v>175833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175833</v>
      </c>
      <c r="X44" s="54">
        <v>287500</v>
      </c>
      <c r="Y44" s="53">
        <v>-111667</v>
      </c>
      <c r="Z44" s="94">
        <v>-38.84</v>
      </c>
      <c r="AA44" s="95">
        <v>1150000</v>
      </c>
    </row>
    <row r="45" spans="1:27" ht="12.75">
      <c r="A45" s="361" t="s">
        <v>252</v>
      </c>
      <c r="B45" s="136"/>
      <c r="C45" s="60">
        <v>14267</v>
      </c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4500000</v>
      </c>
      <c r="F47" s="53">
        <v>4500000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1125000</v>
      </c>
      <c r="Y47" s="53">
        <v>-1125000</v>
      </c>
      <c r="Z47" s="94">
        <v>-100</v>
      </c>
      <c r="AA47" s="95">
        <v>4500000</v>
      </c>
    </row>
    <row r="48" spans="1:27" ht="12.75">
      <c r="A48" s="361" t="s">
        <v>255</v>
      </c>
      <c r="B48" s="136"/>
      <c r="C48" s="60">
        <v>5672839</v>
      </c>
      <c r="D48" s="368"/>
      <c r="E48" s="54"/>
      <c r="F48" s="53"/>
      <c r="G48" s="53"/>
      <c r="H48" s="54">
        <v>476800</v>
      </c>
      <c r="I48" s="54">
        <v>199750</v>
      </c>
      <c r="J48" s="53">
        <v>676550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676550</v>
      </c>
      <c r="X48" s="54"/>
      <c r="Y48" s="53">
        <v>676550</v>
      </c>
      <c r="Z48" s="94"/>
      <c r="AA48" s="95"/>
    </row>
    <row r="49" spans="1:27" ht="12.75">
      <c r="A49" s="361" t="s">
        <v>93</v>
      </c>
      <c r="B49" s="136"/>
      <c r="C49" s="54">
        <v>1201802</v>
      </c>
      <c r="D49" s="368"/>
      <c r="E49" s="54">
        <v>5279279</v>
      </c>
      <c r="F49" s="53">
        <v>5279279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1319820</v>
      </c>
      <c r="Y49" s="53">
        <v>-1319820</v>
      </c>
      <c r="Z49" s="94">
        <v>-100</v>
      </c>
      <c r="AA49" s="95">
        <v>5279279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48154077</v>
      </c>
      <c r="D60" s="346">
        <f t="shared" si="14"/>
        <v>0</v>
      </c>
      <c r="E60" s="219">
        <f t="shared" si="14"/>
        <v>41470100</v>
      </c>
      <c r="F60" s="264">
        <f t="shared" si="14"/>
        <v>41470100</v>
      </c>
      <c r="G60" s="264">
        <f t="shared" si="14"/>
        <v>432012</v>
      </c>
      <c r="H60" s="219">
        <f t="shared" si="14"/>
        <v>602800</v>
      </c>
      <c r="I60" s="219">
        <f t="shared" si="14"/>
        <v>275683</v>
      </c>
      <c r="J60" s="264">
        <f t="shared" si="14"/>
        <v>1310495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1310495</v>
      </c>
      <c r="X60" s="219">
        <f t="shared" si="14"/>
        <v>10367525</v>
      </c>
      <c r="Y60" s="264">
        <f t="shared" si="14"/>
        <v>-9057030</v>
      </c>
      <c r="Z60" s="337">
        <f>+IF(X60&lt;&gt;0,+(Y60/X60)*100,0)</f>
        <v>-87.35961572313546</v>
      </c>
      <c r="AA60" s="232">
        <f>+AA57+AA54+AA51+AA40+AA37+AA34+AA22+AA5</f>
        <v>41470100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2016-11-03T15:05:41Z</dcterms:created>
  <dcterms:modified xsi:type="dcterms:W3CDTF">2016-11-03T15:05:44Z</dcterms:modified>
  <cp:category/>
  <cp:version/>
  <cp:contentType/>
  <cp:contentStatus/>
</cp:coreProperties>
</file>