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<sst xmlns="http://schemas.openxmlformats.org/spreadsheetml/2006/main" count="857" uniqueCount="303">
  <si>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Elundini(EC141) - Table C1 Schedule Quarterly Budget Statement Summary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</si>
  <si>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</si>
  <si>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</si>
  <si>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</si>
  <si>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</si>
  <si>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</si>
  <si>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</si>
  <si>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</si>
  <si>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</si>
  <si>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</si>
  <si>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</si>
  <si>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</si>
  <si>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</si>
  <si>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</si>
  <si>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</si>
  <si>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</si>
  <si>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</si>
  <si>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</si>
  <si>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</si>
  <si>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</si>
  <si>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</si>
  <si>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</si>
  <si>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</si>
  <si>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</si>
  <si>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</si>
  <si>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</si>
  <si>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</si>
  <si>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</si>
  <si>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</si>
  <si>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</si>
  <si>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</si>
  <si>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</si>
  <si>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</si>
  <si>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</si>
  <si>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</si>
  <si>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</si>
  <si>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</si>
  <si>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</si>
  <si>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</si>
  <si>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</si>
  <si>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</si>
  <si>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</si>
  <si>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</si>
  <si>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</si>
  <si>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</si>
  <si>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</si>
  <si>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</si>
  <si>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</si>
  <si>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</si>
  <si>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</si>
  <si>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</si>
  <si>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</si>
  <si>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</si>
  <si>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</si>
  <si>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</si>
  <si>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</si>
  <si>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</si>
  <si>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</si>
  <si>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</si>
  <si>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</si>
  <si>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</si>
  <si>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</si>
  <si>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</si>
  <si>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</si>
  <si>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</si>
  <si>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</si>
  <si>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</si>
  <si>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</si>
  <si>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</si>
  <si>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</si>
  <si>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1st Quarter ended 30 September 2016 (Figures Finalised as at 2016/11/02)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</si>
  <si>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</si>
  <si>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</si>
  <si>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</si>
  <si>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</si>
  <si>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</si>
  <si>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</si>
  <si>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</si>
  <si>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</si>
  <si>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</si>
  <si>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</si>
  <si>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</si>
  <si>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</si>
  <si>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</si>
  <si>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</si>
  <si>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</si>
  <si>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</si>
  <si>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</si>
  <si>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</si>
  <si>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</si>
  <si>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</si>
  <si>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</si>
  <si>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</si>
  <si>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</si>
  <si>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</si>
  <si>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</si>
  <si>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</si>
  <si>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</si>
  <si>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</si>
  <si>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</si>
  <si>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1st Quarter ended 30 September 2016 (Figures Finalised as at 2016/11/02)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</si>
  <si>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</si>
  <si>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</si>
  <si>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</si>
  <si>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</si>
  <si>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</si>
  <si>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</si>
  <si>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</si>
  <si>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</si>
  <si>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</si>
  <si>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</si>
  <si>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</si>
  <si>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</si>
  <si>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</si>
  <si>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</si>
  <si>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</si>
  <si>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</si>
  <si>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</si>
  <si>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</si>
  <si>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</si>
  <si>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</si>
  <si>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</si>
  <si>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</si>
  <si>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</si>
  <si>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</si>
  <si>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</si>
  <si>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</si>
  <si>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</si>
  <si>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</si>
  <si>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1st Quarter ended 30 September 2016 (Figures Finalised as at 2016/11/02)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</si>
  <si>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</si>
  <si>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</si>
  <si>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</si>
  <si>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</si>
  <si>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</si>
  <si>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</si>
  <si>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</si>
  <si>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</si>
  <si>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</si>
  <si>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</si>
  <si>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1st Quarter ended 30 September 2016 (Figures Finalised as at 2016/11/02)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</si>
  <si>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</si>
  <si>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</si>
  <si>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</si>
  <si>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</si>
  <si>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</si>
  <si>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</si>
  <si>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</si>
  <si>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</si>
  <si>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</si>
  <si>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</si>
  <si>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</si>
  <si>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</si>
  <si>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</si>
  <si>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</si>
  <si>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</si>
  <si>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</si>
  <si>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</si>
  <si>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</si>
  <si>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</si>
  <si>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</si>
  <si>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</si>
  <si>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</si>
  <si>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</si>
  <si>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</si>
  <si>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</si>
  <si>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</si>
  <si>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</si>
  <si>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</si>
  <si>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</si>
  <si>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</si>
  <si>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</si>
  <si>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</si>
  <si>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</si>
  <si>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1st Quarter ended 30 September 2016 (Figures Finalised as at 2016/11/02)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</si>
  <si>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</si>
  <si>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</si>
  <si>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</si>
  <si>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</si>
  <si>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</si>
  <si>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</si>
  <si>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</si>
  <si>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</si>
  <si>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</si>
  <si>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</si>
  <si>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</si>
  <si>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</si>
  <si>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</si>
  <si>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</si>
  <si>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</si>
  <si>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</si>
  <si>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</si>
  <si>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</si>
  <si>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</si>
  <si>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</si>
  <si>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</si>
  <si>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</si>
  <si>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</si>
  <si>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</si>
  <si>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</si>
  <si>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</si>
  <si>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</si>
  <si>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1st Quarter ended 30 September 2016 (Figures Finalised as at 2016/11/02)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</si>
  <si>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</si>
  <si>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</si>
  <si>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</si>
  <si>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</si>
  <si>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</si>
  <si>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</si>
  <si>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</si>
  <si>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</si>
  <si>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</si>
  <si>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</si>
  <si>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</si>
  <si>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</si>
  <si>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</si>
  <si>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</si>
  <si>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</si>
  <si>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</si>
  <si>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</si>
  <si>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</si>
  <si>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</si>
  <si>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</si>
  <si>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</si>
  <si>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</si>
  <si>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</si>
  <si>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</si>
  <si>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1st Quarter ended 30 September 2016 (Figures Finalised as at 2016/11/02)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</si>
  <si>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</si>
  <si>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</si>
  <si>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</si>
  <si>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</si>
  <si>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</si>
  <si>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</si>
  <si>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</si>
  <si>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</si>
  <si>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</si>
  <si>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</si>
  <si>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</si>
  <si>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</si>
  <si>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</si>
  <si>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</si>
  <si>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</si>
  <si>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</si>
  <si>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</si>
  <si>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</si>
  <si>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</si>
  <si>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</si>
  <si>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</si>
  <si>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</si>
  <si>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</si>
  <si>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</si>
  <si>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</si>
  <si>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</si>
  <si>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</si>
  <si>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</si>
  <si>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</si>
  <si>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</si>
  <si>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</si>
  <si>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</si>
  <si>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</si>
  <si>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</si>
  <si>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</si>
  <si>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1st Quarter ended 30 September 2016 (Figures Finalised as at 2016/11/02)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</si>
  <si>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</si>
  <si>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</si>
  <si>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1st Quarter ended 30 September 2016 (Figures Finalised as at 2016/11/02)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</si>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</sst>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14582826</v>
      </c>
      <c r="C5" s="19">
        <v>0</v>
      </c>
      <c r="D5" s="59">
        <v>16118506</v>
      </c>
      <c r="E5" s="60">
        <v>16118506</v>
      </c>
      <c r="F5" s="60">
        <v>23090182</v>
      </c>
      <c r="G5" s="60">
        <v>-2446146</v>
      </c>
      <c r="H5" s="60">
        <v>2786</v>
      </c>
      <c r="I5" s="60">
        <v>20646822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20646822</v>
      </c>
      <c r="W5" s="60">
        <v>13481344</v>
      </c>
      <c r="X5" s="60">
        <v>7165478</v>
      </c>
      <c r="Y5" s="61">
        <v>53.15</v>
      </c>
      <c r="Z5" s="62">
        <v>16118506</v>
      </c>
    </row>
    <row r="6" spans="1:26" ht="12.75">
      <c r="A6" s="58" t="s">
        <v>32</v>
      </c>
      <c r="B6" s="19">
        <v>20144500</v>
      </c>
      <c r="C6" s="19">
        <v>0</v>
      </c>
      <c r="D6" s="59">
        <v>29334550</v>
      </c>
      <c r="E6" s="60">
        <v>29334550</v>
      </c>
      <c r="F6" s="60">
        <v>2462494</v>
      </c>
      <c r="G6" s="60">
        <v>2515353</v>
      </c>
      <c r="H6" s="60">
        <v>2426804</v>
      </c>
      <c r="I6" s="60">
        <v>7404651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7404651</v>
      </c>
      <c r="W6" s="60">
        <v>7407495</v>
      </c>
      <c r="X6" s="60">
        <v>-2844</v>
      </c>
      <c r="Y6" s="61">
        <v>-0.04</v>
      </c>
      <c r="Z6" s="62">
        <v>29334550</v>
      </c>
    </row>
    <row r="7" spans="1:26" ht="12.75">
      <c r="A7" s="58" t="s">
        <v>33</v>
      </c>
      <c r="B7" s="19">
        <v>3645798</v>
      </c>
      <c r="C7" s="19">
        <v>0</v>
      </c>
      <c r="D7" s="59">
        <v>1442733</v>
      </c>
      <c r="E7" s="60">
        <v>1442733</v>
      </c>
      <c r="F7" s="60">
        <v>18968</v>
      </c>
      <c r="G7" s="60">
        <v>9162</v>
      </c>
      <c r="H7" s="60">
        <v>866997</v>
      </c>
      <c r="I7" s="60">
        <v>895127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895127</v>
      </c>
      <c r="W7" s="60">
        <v>360684</v>
      </c>
      <c r="X7" s="60">
        <v>534443</v>
      </c>
      <c r="Y7" s="61">
        <v>148.17</v>
      </c>
      <c r="Z7" s="62">
        <v>1442733</v>
      </c>
    </row>
    <row r="8" spans="1:26" ht="12.75">
      <c r="A8" s="58" t="s">
        <v>34</v>
      </c>
      <c r="B8" s="19">
        <v>157175775</v>
      </c>
      <c r="C8" s="19">
        <v>0</v>
      </c>
      <c r="D8" s="59">
        <v>148329000</v>
      </c>
      <c r="E8" s="60">
        <v>148329000</v>
      </c>
      <c r="F8" s="60">
        <v>53779000</v>
      </c>
      <c r="G8" s="60">
        <v>0</v>
      </c>
      <c r="H8" s="60">
        <v>0</v>
      </c>
      <c r="I8" s="60">
        <v>53779000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53779000</v>
      </c>
      <c r="W8" s="60">
        <v>50927333</v>
      </c>
      <c r="X8" s="60">
        <v>2851667</v>
      </c>
      <c r="Y8" s="61">
        <v>5.6</v>
      </c>
      <c r="Z8" s="62">
        <v>148329000</v>
      </c>
    </row>
    <row r="9" spans="1:26" ht="12.75">
      <c r="A9" s="58" t="s">
        <v>35</v>
      </c>
      <c r="B9" s="19">
        <v>7048045</v>
      </c>
      <c r="C9" s="19">
        <v>0</v>
      </c>
      <c r="D9" s="59">
        <v>99575820</v>
      </c>
      <c r="E9" s="60">
        <v>99575820</v>
      </c>
      <c r="F9" s="60">
        <v>-94118</v>
      </c>
      <c r="G9" s="60">
        <v>637797</v>
      </c>
      <c r="H9" s="60">
        <v>549319</v>
      </c>
      <c r="I9" s="60">
        <v>1092998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1092998</v>
      </c>
      <c r="W9" s="60">
        <v>24893991</v>
      </c>
      <c r="X9" s="60">
        <v>-23800993</v>
      </c>
      <c r="Y9" s="61">
        <v>-95.61</v>
      </c>
      <c r="Z9" s="62">
        <v>99575820</v>
      </c>
    </row>
    <row r="10" spans="1:26" ht="22.5">
      <c r="A10" s="63" t="s">
        <v>278</v>
      </c>
      <c r="B10" s="64">
        <f>SUM(B5:B9)</f>
        <v>202596944</v>
      </c>
      <c r="C10" s="64">
        <f>SUM(C5:C9)</f>
        <v>0</v>
      </c>
      <c r="D10" s="65">
        <f aca="true" t="shared" si="0" ref="D10:Z10">SUM(D5:D9)</f>
        <v>294800609</v>
      </c>
      <c r="E10" s="66">
        <f t="shared" si="0"/>
        <v>294800609</v>
      </c>
      <c r="F10" s="66">
        <f t="shared" si="0"/>
        <v>79256526</v>
      </c>
      <c r="G10" s="66">
        <f t="shared" si="0"/>
        <v>716166</v>
      </c>
      <c r="H10" s="66">
        <f t="shared" si="0"/>
        <v>3845906</v>
      </c>
      <c r="I10" s="66">
        <f t="shared" si="0"/>
        <v>83818598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83818598</v>
      </c>
      <c r="W10" s="66">
        <f t="shared" si="0"/>
        <v>97070847</v>
      </c>
      <c r="X10" s="66">
        <f t="shared" si="0"/>
        <v>-13252249</v>
      </c>
      <c r="Y10" s="67">
        <f>+IF(W10&lt;&gt;0,(X10/W10)*100,0)</f>
        <v>-13.652141100612832</v>
      </c>
      <c r="Z10" s="68">
        <f t="shared" si="0"/>
        <v>294800609</v>
      </c>
    </row>
    <row r="11" spans="1:26" ht="12.75">
      <c r="A11" s="58" t="s">
        <v>37</v>
      </c>
      <c r="B11" s="19">
        <v>70959710</v>
      </c>
      <c r="C11" s="19">
        <v>0</v>
      </c>
      <c r="D11" s="59">
        <v>84771000</v>
      </c>
      <c r="E11" s="60">
        <v>84771000</v>
      </c>
      <c r="F11" s="60">
        <v>6008925</v>
      </c>
      <c r="G11" s="60">
        <v>6314409</v>
      </c>
      <c r="H11" s="60">
        <v>6131835</v>
      </c>
      <c r="I11" s="60">
        <v>18455169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18455169</v>
      </c>
      <c r="W11" s="60">
        <v>21192831</v>
      </c>
      <c r="X11" s="60">
        <v>-2737662</v>
      </c>
      <c r="Y11" s="61">
        <v>-12.92</v>
      </c>
      <c r="Z11" s="62">
        <v>84771000</v>
      </c>
    </row>
    <row r="12" spans="1:26" ht="12.75">
      <c r="A12" s="58" t="s">
        <v>38</v>
      </c>
      <c r="B12" s="19">
        <v>10791698</v>
      </c>
      <c r="C12" s="19">
        <v>0</v>
      </c>
      <c r="D12" s="59">
        <v>11540645</v>
      </c>
      <c r="E12" s="60">
        <v>11540645</v>
      </c>
      <c r="F12" s="60">
        <v>854987</v>
      </c>
      <c r="G12" s="60">
        <v>796665</v>
      </c>
      <c r="H12" s="60">
        <v>832059</v>
      </c>
      <c r="I12" s="60">
        <v>2483711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2483711</v>
      </c>
      <c r="W12" s="60">
        <v>2885160</v>
      </c>
      <c r="X12" s="60">
        <v>-401449</v>
      </c>
      <c r="Y12" s="61">
        <v>-13.91</v>
      </c>
      <c r="Z12" s="62">
        <v>11540645</v>
      </c>
    </row>
    <row r="13" spans="1:26" ht="12.75">
      <c r="A13" s="58" t="s">
        <v>279</v>
      </c>
      <c r="B13" s="19">
        <v>25439681</v>
      </c>
      <c r="C13" s="19">
        <v>0</v>
      </c>
      <c r="D13" s="59">
        <v>45736026</v>
      </c>
      <c r="E13" s="60">
        <v>45736026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11434008</v>
      </c>
      <c r="X13" s="60">
        <v>-11434008</v>
      </c>
      <c r="Y13" s="61">
        <v>-100</v>
      </c>
      <c r="Z13" s="62">
        <v>45736026</v>
      </c>
    </row>
    <row r="14" spans="1:26" ht="12.75">
      <c r="A14" s="58" t="s">
        <v>40</v>
      </c>
      <c r="B14" s="19">
        <v>907467</v>
      </c>
      <c r="C14" s="19">
        <v>0</v>
      </c>
      <c r="D14" s="59">
        <v>22343</v>
      </c>
      <c r="E14" s="60">
        <v>22343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5586</v>
      </c>
      <c r="X14" s="60">
        <v>-5586</v>
      </c>
      <c r="Y14" s="61">
        <v>-100</v>
      </c>
      <c r="Z14" s="62">
        <v>22343</v>
      </c>
    </row>
    <row r="15" spans="1:26" ht="12.75">
      <c r="A15" s="58" t="s">
        <v>41</v>
      </c>
      <c r="B15" s="19">
        <v>24663043</v>
      </c>
      <c r="C15" s="19">
        <v>0</v>
      </c>
      <c r="D15" s="59">
        <v>40317347</v>
      </c>
      <c r="E15" s="60">
        <v>40317347</v>
      </c>
      <c r="F15" s="60">
        <v>2541011</v>
      </c>
      <c r="G15" s="60">
        <v>4446147</v>
      </c>
      <c r="H15" s="60">
        <v>2837986</v>
      </c>
      <c r="I15" s="60">
        <v>9825144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9825144</v>
      </c>
      <c r="W15" s="60">
        <v>10079331</v>
      </c>
      <c r="X15" s="60">
        <v>-254187</v>
      </c>
      <c r="Y15" s="61">
        <v>-2.52</v>
      </c>
      <c r="Z15" s="62">
        <v>40317347</v>
      </c>
    </row>
    <row r="16" spans="1:26" ht="12.75">
      <c r="A16" s="69" t="s">
        <v>42</v>
      </c>
      <c r="B16" s="19">
        <v>23237060</v>
      </c>
      <c r="C16" s="19">
        <v>0</v>
      </c>
      <c r="D16" s="59">
        <v>5701000</v>
      </c>
      <c r="E16" s="60">
        <v>5701000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1425282</v>
      </c>
      <c r="X16" s="60">
        <v>-1425282</v>
      </c>
      <c r="Y16" s="61">
        <v>-100</v>
      </c>
      <c r="Z16" s="62">
        <v>5701000</v>
      </c>
    </row>
    <row r="17" spans="1:26" ht="12.75">
      <c r="A17" s="58" t="s">
        <v>43</v>
      </c>
      <c r="B17" s="19">
        <v>48795417</v>
      </c>
      <c r="C17" s="19">
        <v>0</v>
      </c>
      <c r="D17" s="59">
        <v>90590115</v>
      </c>
      <c r="E17" s="60">
        <v>90590115</v>
      </c>
      <c r="F17" s="60">
        <v>9452259</v>
      </c>
      <c r="G17" s="60">
        <v>5119793</v>
      </c>
      <c r="H17" s="60">
        <v>4809222</v>
      </c>
      <c r="I17" s="60">
        <v>19381274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19381274</v>
      </c>
      <c r="W17" s="60">
        <v>22647528</v>
      </c>
      <c r="X17" s="60">
        <v>-3266254</v>
      </c>
      <c r="Y17" s="61">
        <v>-14.42</v>
      </c>
      <c r="Z17" s="62">
        <v>90590115</v>
      </c>
    </row>
    <row r="18" spans="1:26" ht="12.75">
      <c r="A18" s="70" t="s">
        <v>44</v>
      </c>
      <c r="B18" s="71">
        <f>SUM(B11:B17)</f>
        <v>204794076</v>
      </c>
      <c r="C18" s="71">
        <f>SUM(C11:C17)</f>
        <v>0</v>
      </c>
      <c r="D18" s="72">
        <f aca="true" t="shared" si="1" ref="D18:Z18">SUM(D11:D17)</f>
        <v>278678476</v>
      </c>
      <c r="E18" s="73">
        <f t="shared" si="1"/>
        <v>278678476</v>
      </c>
      <c r="F18" s="73">
        <f t="shared" si="1"/>
        <v>18857182</v>
      </c>
      <c r="G18" s="73">
        <f t="shared" si="1"/>
        <v>16677014</v>
      </c>
      <c r="H18" s="73">
        <f t="shared" si="1"/>
        <v>14611102</v>
      </c>
      <c r="I18" s="73">
        <f t="shared" si="1"/>
        <v>50145298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50145298</v>
      </c>
      <c r="W18" s="73">
        <f t="shared" si="1"/>
        <v>69669726</v>
      </c>
      <c r="X18" s="73">
        <f t="shared" si="1"/>
        <v>-19524428</v>
      </c>
      <c r="Y18" s="67">
        <f>+IF(W18&lt;&gt;0,(X18/W18)*100,0)</f>
        <v>-28.024264082795447</v>
      </c>
      <c r="Z18" s="74">
        <f t="shared" si="1"/>
        <v>278678476</v>
      </c>
    </row>
    <row r="19" spans="1:26" ht="12.75">
      <c r="A19" s="70" t="s">
        <v>45</v>
      </c>
      <c r="B19" s="75">
        <f>+B10-B18</f>
        <v>-2197132</v>
      </c>
      <c r="C19" s="75">
        <f>+C10-C18</f>
        <v>0</v>
      </c>
      <c r="D19" s="76">
        <f aca="true" t="shared" si="2" ref="D19:Z19">+D10-D18</f>
        <v>16122133</v>
      </c>
      <c r="E19" s="77">
        <f t="shared" si="2"/>
        <v>16122133</v>
      </c>
      <c r="F19" s="77">
        <f t="shared" si="2"/>
        <v>60399344</v>
      </c>
      <c r="G19" s="77">
        <f t="shared" si="2"/>
        <v>-15960848</v>
      </c>
      <c r="H19" s="77">
        <f t="shared" si="2"/>
        <v>-10765196</v>
      </c>
      <c r="I19" s="77">
        <f t="shared" si="2"/>
        <v>33673300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33673300</v>
      </c>
      <c r="W19" s="77">
        <f>IF(E10=E18,0,W10-W18)</f>
        <v>27401121</v>
      </c>
      <c r="X19" s="77">
        <f t="shared" si="2"/>
        <v>6272179</v>
      </c>
      <c r="Y19" s="78">
        <f>+IF(W19&lt;&gt;0,(X19/W19)*100,0)</f>
        <v>22.890227739222784</v>
      </c>
      <c r="Z19" s="79">
        <f t="shared" si="2"/>
        <v>16122133</v>
      </c>
    </row>
    <row r="20" spans="1:26" ht="12.75">
      <c r="A20" s="58" t="s">
        <v>46</v>
      </c>
      <c r="B20" s="19">
        <v>32992000</v>
      </c>
      <c r="C20" s="19">
        <v>0</v>
      </c>
      <c r="D20" s="59">
        <v>37250000</v>
      </c>
      <c r="E20" s="60">
        <v>37250000</v>
      </c>
      <c r="F20" s="60">
        <v>286630</v>
      </c>
      <c r="G20" s="60">
        <v>0</v>
      </c>
      <c r="H20" s="60">
        <v>0</v>
      </c>
      <c r="I20" s="60">
        <v>286630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286630</v>
      </c>
      <c r="W20" s="60">
        <v>12416666</v>
      </c>
      <c r="X20" s="60">
        <v>-12130036</v>
      </c>
      <c r="Y20" s="61">
        <v>-97.69</v>
      </c>
      <c r="Z20" s="62">
        <v>37250000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30794868</v>
      </c>
      <c r="C22" s="86">
        <f>SUM(C19:C21)</f>
        <v>0</v>
      </c>
      <c r="D22" s="87">
        <f aca="true" t="shared" si="3" ref="D22:Z22">SUM(D19:D21)</f>
        <v>53372133</v>
      </c>
      <c r="E22" s="88">
        <f t="shared" si="3"/>
        <v>53372133</v>
      </c>
      <c r="F22" s="88">
        <f t="shared" si="3"/>
        <v>60685974</v>
      </c>
      <c r="G22" s="88">
        <f t="shared" si="3"/>
        <v>-15960848</v>
      </c>
      <c r="H22" s="88">
        <f t="shared" si="3"/>
        <v>-10765196</v>
      </c>
      <c r="I22" s="88">
        <f t="shared" si="3"/>
        <v>33959930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33959930</v>
      </c>
      <c r="W22" s="88">
        <f t="shared" si="3"/>
        <v>39817787</v>
      </c>
      <c r="X22" s="88">
        <f t="shared" si="3"/>
        <v>-5857857</v>
      </c>
      <c r="Y22" s="89">
        <f>+IF(W22&lt;&gt;0,(X22/W22)*100,0)</f>
        <v>-14.7116588875218</v>
      </c>
      <c r="Z22" s="90">
        <f t="shared" si="3"/>
        <v>53372133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30794868</v>
      </c>
      <c r="C24" s="75">
        <f>SUM(C22:C23)</f>
        <v>0</v>
      </c>
      <c r="D24" s="76">
        <f aca="true" t="shared" si="4" ref="D24:Z24">SUM(D22:D23)</f>
        <v>53372133</v>
      </c>
      <c r="E24" s="77">
        <f t="shared" si="4"/>
        <v>53372133</v>
      </c>
      <c r="F24" s="77">
        <f t="shared" si="4"/>
        <v>60685974</v>
      </c>
      <c r="G24" s="77">
        <f t="shared" si="4"/>
        <v>-15960848</v>
      </c>
      <c r="H24" s="77">
        <f t="shared" si="4"/>
        <v>-10765196</v>
      </c>
      <c r="I24" s="77">
        <f t="shared" si="4"/>
        <v>33959930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33959930</v>
      </c>
      <c r="W24" s="77">
        <f t="shared" si="4"/>
        <v>39817787</v>
      </c>
      <c r="X24" s="77">
        <f t="shared" si="4"/>
        <v>-5857857</v>
      </c>
      <c r="Y24" s="78">
        <f>+IF(W24&lt;&gt;0,(X24/W24)*100,0)</f>
        <v>-14.7116588875218</v>
      </c>
      <c r="Z24" s="79">
        <f t="shared" si="4"/>
        <v>53372133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47583602</v>
      </c>
      <c r="C27" s="22">
        <v>0</v>
      </c>
      <c r="D27" s="99">
        <v>53371856</v>
      </c>
      <c r="E27" s="100">
        <v>53371856</v>
      </c>
      <c r="F27" s="100">
        <v>1980005</v>
      </c>
      <c r="G27" s="100">
        <v>1603849</v>
      </c>
      <c r="H27" s="100">
        <v>3584768</v>
      </c>
      <c r="I27" s="100">
        <v>7168622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7168622</v>
      </c>
      <c r="W27" s="100">
        <v>13342964</v>
      </c>
      <c r="X27" s="100">
        <v>-6174342</v>
      </c>
      <c r="Y27" s="101">
        <v>-46.27</v>
      </c>
      <c r="Z27" s="102">
        <v>53371856</v>
      </c>
    </row>
    <row r="28" spans="1:26" ht="12.75">
      <c r="A28" s="103" t="s">
        <v>46</v>
      </c>
      <c r="B28" s="19">
        <v>32992000</v>
      </c>
      <c r="C28" s="19">
        <v>0</v>
      </c>
      <c r="D28" s="59">
        <v>37250000</v>
      </c>
      <c r="E28" s="60">
        <v>37250000</v>
      </c>
      <c r="F28" s="60">
        <v>1980005</v>
      </c>
      <c r="G28" s="60">
        <v>912659</v>
      </c>
      <c r="H28" s="60">
        <v>2867901</v>
      </c>
      <c r="I28" s="60">
        <v>5760565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5760565</v>
      </c>
      <c r="W28" s="60">
        <v>9312500</v>
      </c>
      <c r="X28" s="60">
        <v>-3551935</v>
      </c>
      <c r="Y28" s="61">
        <v>-38.14</v>
      </c>
      <c r="Z28" s="62">
        <v>37250000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14591602</v>
      </c>
      <c r="C31" s="19">
        <v>0</v>
      </c>
      <c r="D31" s="59">
        <v>16121856</v>
      </c>
      <c r="E31" s="60">
        <v>16121856</v>
      </c>
      <c r="F31" s="60">
        <v>0</v>
      </c>
      <c r="G31" s="60">
        <v>691190</v>
      </c>
      <c r="H31" s="60">
        <v>716867</v>
      </c>
      <c r="I31" s="60">
        <v>1408057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1408057</v>
      </c>
      <c r="W31" s="60">
        <v>4030464</v>
      </c>
      <c r="X31" s="60">
        <v>-2622407</v>
      </c>
      <c r="Y31" s="61">
        <v>-65.06</v>
      </c>
      <c r="Z31" s="62">
        <v>16121856</v>
      </c>
    </row>
    <row r="32" spans="1:26" ht="12.75">
      <c r="A32" s="70" t="s">
        <v>54</v>
      </c>
      <c r="B32" s="22">
        <f>SUM(B28:B31)</f>
        <v>47583602</v>
      </c>
      <c r="C32" s="22">
        <f>SUM(C28:C31)</f>
        <v>0</v>
      </c>
      <c r="D32" s="99">
        <f aca="true" t="shared" si="5" ref="D32:Z32">SUM(D28:D31)</f>
        <v>53371856</v>
      </c>
      <c r="E32" s="100">
        <f t="shared" si="5"/>
        <v>53371856</v>
      </c>
      <c r="F32" s="100">
        <f t="shared" si="5"/>
        <v>1980005</v>
      </c>
      <c r="G32" s="100">
        <f t="shared" si="5"/>
        <v>1603849</v>
      </c>
      <c r="H32" s="100">
        <f t="shared" si="5"/>
        <v>3584768</v>
      </c>
      <c r="I32" s="100">
        <f t="shared" si="5"/>
        <v>7168622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7168622</v>
      </c>
      <c r="W32" s="100">
        <f t="shared" si="5"/>
        <v>13342964</v>
      </c>
      <c r="X32" s="100">
        <f t="shared" si="5"/>
        <v>-6174342</v>
      </c>
      <c r="Y32" s="101">
        <f>+IF(W32&lt;&gt;0,(X32/W32)*100,0)</f>
        <v>-46.27414118782004</v>
      </c>
      <c r="Z32" s="102">
        <f t="shared" si="5"/>
        <v>53371856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62234400</v>
      </c>
      <c r="C35" s="19">
        <v>0</v>
      </c>
      <c r="D35" s="59">
        <v>81367587</v>
      </c>
      <c r="E35" s="60">
        <v>81367587</v>
      </c>
      <c r="F35" s="60">
        <v>135549283</v>
      </c>
      <c r="G35" s="60">
        <v>119105466</v>
      </c>
      <c r="H35" s="60">
        <v>97955350</v>
      </c>
      <c r="I35" s="60">
        <v>97955350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97955350</v>
      </c>
      <c r="W35" s="60">
        <v>20341897</v>
      </c>
      <c r="X35" s="60">
        <v>77613453</v>
      </c>
      <c r="Y35" s="61">
        <v>381.54</v>
      </c>
      <c r="Z35" s="62">
        <v>81367587</v>
      </c>
    </row>
    <row r="36" spans="1:26" ht="12.75">
      <c r="A36" s="58" t="s">
        <v>57</v>
      </c>
      <c r="B36" s="19">
        <v>375683257</v>
      </c>
      <c r="C36" s="19">
        <v>0</v>
      </c>
      <c r="D36" s="59">
        <v>354505825</v>
      </c>
      <c r="E36" s="60">
        <v>354505825</v>
      </c>
      <c r="F36" s="60">
        <v>354505825</v>
      </c>
      <c r="G36" s="60">
        <v>354505825</v>
      </c>
      <c r="H36" s="60">
        <v>369459712</v>
      </c>
      <c r="I36" s="60">
        <v>369459712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369459712</v>
      </c>
      <c r="W36" s="60">
        <v>88626456</v>
      </c>
      <c r="X36" s="60">
        <v>280833256</v>
      </c>
      <c r="Y36" s="61">
        <v>316.87</v>
      </c>
      <c r="Z36" s="62">
        <v>354505825</v>
      </c>
    </row>
    <row r="37" spans="1:26" ht="12.75">
      <c r="A37" s="58" t="s">
        <v>58</v>
      </c>
      <c r="B37" s="19">
        <v>37069173</v>
      </c>
      <c r="C37" s="19">
        <v>0</v>
      </c>
      <c r="D37" s="59">
        <v>45065043</v>
      </c>
      <c r="E37" s="60">
        <v>45065043</v>
      </c>
      <c r="F37" s="60">
        <v>59846515</v>
      </c>
      <c r="G37" s="60">
        <v>54746431</v>
      </c>
      <c r="H37" s="60">
        <v>48320367</v>
      </c>
      <c r="I37" s="60">
        <v>48320367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48320367</v>
      </c>
      <c r="W37" s="60">
        <v>11266261</v>
      </c>
      <c r="X37" s="60">
        <v>37054106</v>
      </c>
      <c r="Y37" s="61">
        <v>328.89</v>
      </c>
      <c r="Z37" s="62">
        <v>45065043</v>
      </c>
    </row>
    <row r="38" spans="1:26" ht="12.75">
      <c r="A38" s="58" t="s">
        <v>59</v>
      </c>
      <c r="B38" s="19">
        <v>15878076</v>
      </c>
      <c r="C38" s="19">
        <v>0</v>
      </c>
      <c r="D38" s="59">
        <v>0</v>
      </c>
      <c r="E38" s="60">
        <v>0</v>
      </c>
      <c r="F38" s="60">
        <v>8658969</v>
      </c>
      <c r="G38" s="60">
        <v>8658969</v>
      </c>
      <c r="H38" s="60">
        <v>11156232</v>
      </c>
      <c r="I38" s="60">
        <v>11156232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11156232</v>
      </c>
      <c r="W38" s="60"/>
      <c r="X38" s="60">
        <v>11156232</v>
      </c>
      <c r="Y38" s="61">
        <v>0</v>
      </c>
      <c r="Z38" s="62">
        <v>0</v>
      </c>
    </row>
    <row r="39" spans="1:26" ht="12.75">
      <c r="A39" s="58" t="s">
        <v>60</v>
      </c>
      <c r="B39" s="19">
        <v>384970408</v>
      </c>
      <c r="C39" s="19">
        <v>0</v>
      </c>
      <c r="D39" s="59">
        <v>390808369</v>
      </c>
      <c r="E39" s="60">
        <v>390808369</v>
      </c>
      <c r="F39" s="60">
        <v>421549624</v>
      </c>
      <c r="G39" s="60">
        <v>410205891</v>
      </c>
      <c r="H39" s="60">
        <v>407938463</v>
      </c>
      <c r="I39" s="60">
        <v>407938463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407938463</v>
      </c>
      <c r="W39" s="60">
        <v>97702092</v>
      </c>
      <c r="X39" s="60">
        <v>310236371</v>
      </c>
      <c r="Y39" s="61">
        <v>317.53</v>
      </c>
      <c r="Z39" s="62">
        <v>390808369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64945398</v>
      </c>
      <c r="C42" s="19">
        <v>0</v>
      </c>
      <c r="D42" s="59">
        <v>92051203</v>
      </c>
      <c r="E42" s="60">
        <v>92051203</v>
      </c>
      <c r="F42" s="60">
        <v>52310701</v>
      </c>
      <c r="G42" s="60">
        <v>-12659994</v>
      </c>
      <c r="H42" s="60">
        <v>-7473396</v>
      </c>
      <c r="I42" s="60">
        <v>32177311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32177311</v>
      </c>
      <c r="W42" s="60">
        <v>47787073</v>
      </c>
      <c r="X42" s="60">
        <v>-15609762</v>
      </c>
      <c r="Y42" s="61">
        <v>-32.67</v>
      </c>
      <c r="Z42" s="62">
        <v>92051203</v>
      </c>
    </row>
    <row r="43" spans="1:26" ht="12.75">
      <c r="A43" s="58" t="s">
        <v>63</v>
      </c>
      <c r="B43" s="19">
        <v>-46958661</v>
      </c>
      <c r="C43" s="19">
        <v>0</v>
      </c>
      <c r="D43" s="59">
        <v>-53371992</v>
      </c>
      <c r="E43" s="60">
        <v>-53371992</v>
      </c>
      <c r="F43" s="60">
        <v>-1980005</v>
      </c>
      <c r="G43" s="60">
        <v>-1603849</v>
      </c>
      <c r="H43" s="60">
        <v>-3584767</v>
      </c>
      <c r="I43" s="60">
        <v>-7168621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-7168621</v>
      </c>
      <c r="W43" s="60">
        <v>-13342998</v>
      </c>
      <c r="X43" s="60">
        <v>6174377</v>
      </c>
      <c r="Y43" s="61">
        <v>-46.27</v>
      </c>
      <c r="Z43" s="62">
        <v>-53371992</v>
      </c>
    </row>
    <row r="44" spans="1:26" ht="12.75">
      <c r="A44" s="58" t="s">
        <v>64</v>
      </c>
      <c r="B44" s="19">
        <v>-83935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51708308</v>
      </c>
      <c r="C45" s="22">
        <v>0</v>
      </c>
      <c r="D45" s="99">
        <v>38679211</v>
      </c>
      <c r="E45" s="100">
        <v>38679211</v>
      </c>
      <c r="F45" s="100">
        <v>68996176</v>
      </c>
      <c r="G45" s="100">
        <v>54732333</v>
      </c>
      <c r="H45" s="100">
        <v>43674170</v>
      </c>
      <c r="I45" s="100">
        <v>43674170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43674170</v>
      </c>
      <c r="W45" s="100">
        <v>34444075</v>
      </c>
      <c r="X45" s="100">
        <v>9230095</v>
      </c>
      <c r="Y45" s="101">
        <v>26.8</v>
      </c>
      <c r="Z45" s="102">
        <v>38679211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 t="s">
        <v>277</v>
      </c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1974679</v>
      </c>
      <c r="C49" s="52">
        <v>0</v>
      </c>
      <c r="D49" s="129">
        <v>1000377</v>
      </c>
      <c r="E49" s="54">
        <v>10147713</v>
      </c>
      <c r="F49" s="54">
        <v>0</v>
      </c>
      <c r="G49" s="54">
        <v>0</v>
      </c>
      <c r="H49" s="54">
        <v>0</v>
      </c>
      <c r="I49" s="54">
        <v>408038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25751979</v>
      </c>
      <c r="W49" s="54">
        <v>0</v>
      </c>
      <c r="X49" s="54">
        <v>0</v>
      </c>
      <c r="Y49" s="54">
        <v>0</v>
      </c>
      <c r="Z49" s="130">
        <v>39282786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767623</v>
      </c>
      <c r="C51" s="52">
        <v>0</v>
      </c>
      <c r="D51" s="129">
        <v>26387</v>
      </c>
      <c r="E51" s="54">
        <v>119547</v>
      </c>
      <c r="F51" s="54">
        <v>0</v>
      </c>
      <c r="G51" s="54">
        <v>0</v>
      </c>
      <c r="H51" s="54">
        <v>0</v>
      </c>
      <c r="I51" s="54">
        <v>174723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72232</v>
      </c>
      <c r="W51" s="54">
        <v>4033</v>
      </c>
      <c r="X51" s="54">
        <v>497080</v>
      </c>
      <c r="Y51" s="54">
        <v>716210</v>
      </c>
      <c r="Z51" s="130">
        <v>2377835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101.28685440581285</v>
      </c>
      <c r="C58" s="5">
        <f>IF(C67=0,0,+(C76/C67)*100)</f>
        <v>0</v>
      </c>
      <c r="D58" s="6">
        <f aca="true" t="shared" si="6" ref="D58:Z58">IF(D67=0,0,+(D76/D67)*100)</f>
        <v>87.83198011348688</v>
      </c>
      <c r="E58" s="7">
        <f t="shared" si="6"/>
        <v>87.83198011348688</v>
      </c>
      <c r="F58" s="7">
        <f t="shared" si="6"/>
        <v>3.4006295958678963</v>
      </c>
      <c r="G58" s="7">
        <f t="shared" si="6"/>
        <v>909.5897351009986</v>
      </c>
      <c r="H58" s="7">
        <f t="shared" si="6"/>
        <v>72.76201621511017</v>
      </c>
      <c r="I58" s="7">
        <f t="shared" si="6"/>
        <v>16.032921146308205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16.032921146308205</v>
      </c>
      <c r="W58" s="7">
        <f t="shared" si="6"/>
        <v>85.28291716606425</v>
      </c>
      <c r="X58" s="7">
        <f t="shared" si="6"/>
        <v>0</v>
      </c>
      <c r="Y58" s="7">
        <f t="shared" si="6"/>
        <v>0</v>
      </c>
      <c r="Z58" s="8">
        <f t="shared" si="6"/>
        <v>87.83198011348688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82.79300823537864</v>
      </c>
      <c r="E59" s="10">
        <f t="shared" si="7"/>
        <v>82.79300823537864</v>
      </c>
      <c r="F59" s="10">
        <f t="shared" si="7"/>
        <v>0.7975104084382685</v>
      </c>
      <c r="G59" s="10">
        <f t="shared" si="7"/>
        <v>-36.22702783878658</v>
      </c>
      <c r="H59" s="10">
        <f t="shared" si="7"/>
        <v>53404.367301231796</v>
      </c>
      <c r="I59" s="10">
        <f t="shared" si="7"/>
        <v>9.820564485142683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9.820564485142683</v>
      </c>
      <c r="W59" s="10">
        <f t="shared" si="7"/>
        <v>82.79049922618991</v>
      </c>
      <c r="X59" s="10">
        <f t="shared" si="7"/>
        <v>0</v>
      </c>
      <c r="Y59" s="10">
        <f t="shared" si="7"/>
        <v>0</v>
      </c>
      <c r="Z59" s="11">
        <f t="shared" si="7"/>
        <v>82.79300823537864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90.01328467626058</v>
      </c>
      <c r="E60" s="13">
        <f t="shared" si="7"/>
        <v>90.01328467626058</v>
      </c>
      <c r="F60" s="13">
        <f t="shared" si="7"/>
        <v>27.973672220115052</v>
      </c>
      <c r="G60" s="13">
        <f t="shared" si="7"/>
        <v>36.798731629318034</v>
      </c>
      <c r="H60" s="13">
        <f t="shared" si="7"/>
        <v>37.917483241333045</v>
      </c>
      <c r="I60" s="13">
        <f t="shared" si="7"/>
        <v>34.23052619225403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34.23052619225403</v>
      </c>
      <c r="W60" s="13">
        <f t="shared" si="7"/>
        <v>89.11579420573351</v>
      </c>
      <c r="X60" s="13">
        <f t="shared" si="7"/>
        <v>0</v>
      </c>
      <c r="Y60" s="13">
        <f t="shared" si="7"/>
        <v>0</v>
      </c>
      <c r="Z60" s="14">
        <f t="shared" si="7"/>
        <v>90.01328467626058</v>
      </c>
    </row>
    <row r="61" spans="1:26" ht="12.75">
      <c r="A61" s="39" t="s">
        <v>103</v>
      </c>
      <c r="B61" s="12">
        <f t="shared" si="7"/>
        <v>128.04796848714992</v>
      </c>
      <c r="C61" s="12">
        <f t="shared" si="7"/>
        <v>0</v>
      </c>
      <c r="D61" s="3">
        <f t="shared" si="7"/>
        <v>99.99863338703797</v>
      </c>
      <c r="E61" s="13">
        <f t="shared" si="7"/>
        <v>99.99863338703797</v>
      </c>
      <c r="F61" s="13">
        <f t="shared" si="7"/>
        <v>27.933857885708672</v>
      </c>
      <c r="G61" s="13">
        <f t="shared" si="7"/>
        <v>33.948777715387855</v>
      </c>
      <c r="H61" s="13">
        <f t="shared" si="7"/>
        <v>35.090908109471506</v>
      </c>
      <c r="I61" s="13">
        <f t="shared" si="7"/>
        <v>32.318117360024786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32.318117360024786</v>
      </c>
      <c r="W61" s="13">
        <f t="shared" si="7"/>
        <v>99.99863338703797</v>
      </c>
      <c r="X61" s="13">
        <f t="shared" si="7"/>
        <v>0</v>
      </c>
      <c r="Y61" s="13">
        <f t="shared" si="7"/>
        <v>0</v>
      </c>
      <c r="Z61" s="14">
        <f t="shared" si="7"/>
        <v>99.99863338703797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114.02826855123675</v>
      </c>
      <c r="G63" s="13">
        <f t="shared" si="7"/>
        <v>0</v>
      </c>
      <c r="H63" s="13">
        <f t="shared" si="7"/>
        <v>0</v>
      </c>
      <c r="I63" s="13">
        <f t="shared" si="7"/>
        <v>165.12367491166077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165.12367491166077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38.30902456458402</v>
      </c>
      <c r="E64" s="13">
        <f t="shared" si="7"/>
        <v>38.30902456458402</v>
      </c>
      <c r="F64" s="13">
        <f t="shared" si="7"/>
        <v>27.552650043460503</v>
      </c>
      <c r="G64" s="13">
        <f t="shared" si="7"/>
        <v>30.470265399320844</v>
      </c>
      <c r="H64" s="13">
        <f t="shared" si="7"/>
        <v>30.646027914246858</v>
      </c>
      <c r="I64" s="13">
        <f t="shared" si="7"/>
        <v>29.571437777920988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29.571437777920988</v>
      </c>
      <c r="W64" s="13">
        <f t="shared" si="7"/>
        <v>36.06508622330504</v>
      </c>
      <c r="X64" s="13">
        <f t="shared" si="7"/>
        <v>0</v>
      </c>
      <c r="Y64" s="13">
        <f t="shared" si="7"/>
        <v>0</v>
      </c>
      <c r="Z64" s="14">
        <f t="shared" si="7"/>
        <v>38.30902456458402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133.2059588406588</v>
      </c>
      <c r="C66" s="15">
        <f t="shared" si="7"/>
        <v>0</v>
      </c>
      <c r="D66" s="4">
        <f t="shared" si="7"/>
        <v>100.02221150159653</v>
      </c>
      <c r="E66" s="16">
        <f t="shared" si="7"/>
        <v>100.02221150159653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100.02206999584064</v>
      </c>
      <c r="X66" s="16">
        <f t="shared" si="7"/>
        <v>0</v>
      </c>
      <c r="Y66" s="16">
        <f t="shared" si="7"/>
        <v>0</v>
      </c>
      <c r="Z66" s="17">
        <f t="shared" si="7"/>
        <v>100.02221150159653</v>
      </c>
    </row>
    <row r="67" spans="1:26" ht="12.75" hidden="1">
      <c r="A67" s="41" t="s">
        <v>286</v>
      </c>
      <c r="B67" s="24">
        <v>36127397</v>
      </c>
      <c r="C67" s="24"/>
      <c r="D67" s="25">
        <v>46866738</v>
      </c>
      <c r="E67" s="26">
        <v>46866738</v>
      </c>
      <c r="F67" s="26">
        <v>25667894</v>
      </c>
      <c r="G67" s="26">
        <v>199359</v>
      </c>
      <c r="H67" s="26">
        <v>2575499</v>
      </c>
      <c r="I67" s="26">
        <v>28442752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28442752</v>
      </c>
      <c r="W67" s="26">
        <v>21242260</v>
      </c>
      <c r="X67" s="26"/>
      <c r="Y67" s="25"/>
      <c r="Z67" s="27">
        <v>46866738</v>
      </c>
    </row>
    <row r="68" spans="1:26" ht="12.75" hidden="1">
      <c r="A68" s="37" t="s">
        <v>31</v>
      </c>
      <c r="B68" s="19">
        <v>14582826</v>
      </c>
      <c r="C68" s="19"/>
      <c r="D68" s="20">
        <v>16118506</v>
      </c>
      <c r="E68" s="21">
        <v>16118506</v>
      </c>
      <c r="F68" s="21">
        <v>23074307</v>
      </c>
      <c r="G68" s="21">
        <v>-2450466</v>
      </c>
      <c r="H68" s="21">
        <v>1786</v>
      </c>
      <c r="I68" s="21">
        <v>20625627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20625627</v>
      </c>
      <c r="W68" s="21">
        <v>13481344</v>
      </c>
      <c r="X68" s="21"/>
      <c r="Y68" s="20"/>
      <c r="Z68" s="23">
        <v>16118506</v>
      </c>
    </row>
    <row r="69" spans="1:26" ht="12.75" hidden="1">
      <c r="A69" s="38" t="s">
        <v>32</v>
      </c>
      <c r="B69" s="19">
        <v>20144500</v>
      </c>
      <c r="C69" s="19"/>
      <c r="D69" s="20">
        <v>29334550</v>
      </c>
      <c r="E69" s="21">
        <v>29334550</v>
      </c>
      <c r="F69" s="21">
        <v>2462494</v>
      </c>
      <c r="G69" s="21">
        <v>2515353</v>
      </c>
      <c r="H69" s="21">
        <v>2426804</v>
      </c>
      <c r="I69" s="21">
        <v>7404651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7404651</v>
      </c>
      <c r="W69" s="21">
        <v>7407495</v>
      </c>
      <c r="X69" s="21"/>
      <c r="Y69" s="20"/>
      <c r="Z69" s="23">
        <v>29334550</v>
      </c>
    </row>
    <row r="70" spans="1:26" ht="12.75" hidden="1">
      <c r="A70" s="39" t="s">
        <v>103</v>
      </c>
      <c r="B70" s="19">
        <v>15731995</v>
      </c>
      <c r="C70" s="19"/>
      <c r="D70" s="20">
        <v>24586332</v>
      </c>
      <c r="E70" s="21">
        <v>24586332</v>
      </c>
      <c r="F70" s="21">
        <v>2077708</v>
      </c>
      <c r="G70" s="21">
        <v>2121069</v>
      </c>
      <c r="H70" s="21">
        <v>2037827</v>
      </c>
      <c r="I70" s="21">
        <v>6236604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6236604</v>
      </c>
      <c r="W70" s="21">
        <v>6146583</v>
      </c>
      <c r="X70" s="21"/>
      <c r="Y70" s="20"/>
      <c r="Z70" s="23">
        <v>24586332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>
        <v>1442</v>
      </c>
      <c r="H71" s="21"/>
      <c r="I71" s="21">
        <v>1442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1442</v>
      </c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>
        <v>2830</v>
      </c>
      <c r="G72" s="21"/>
      <c r="H72" s="21"/>
      <c r="I72" s="21">
        <v>2830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2830</v>
      </c>
      <c r="W72" s="21"/>
      <c r="X72" s="21"/>
      <c r="Y72" s="20"/>
      <c r="Z72" s="23"/>
    </row>
    <row r="73" spans="1:26" ht="12.75" hidden="1">
      <c r="A73" s="39" t="s">
        <v>106</v>
      </c>
      <c r="B73" s="19">
        <v>4412505</v>
      </c>
      <c r="C73" s="19"/>
      <c r="D73" s="20">
        <v>4748218</v>
      </c>
      <c r="E73" s="21">
        <v>4748218</v>
      </c>
      <c r="F73" s="21">
        <v>381956</v>
      </c>
      <c r="G73" s="21">
        <v>392842</v>
      </c>
      <c r="H73" s="21">
        <v>388977</v>
      </c>
      <c r="I73" s="21">
        <v>1163775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1163775</v>
      </c>
      <c r="W73" s="21">
        <v>1260912</v>
      </c>
      <c r="X73" s="21"/>
      <c r="Y73" s="20"/>
      <c r="Z73" s="23">
        <v>4748218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1400071</v>
      </c>
      <c r="C75" s="28"/>
      <c r="D75" s="29">
        <v>1413682</v>
      </c>
      <c r="E75" s="30">
        <v>1413682</v>
      </c>
      <c r="F75" s="30">
        <v>131093</v>
      </c>
      <c r="G75" s="30">
        <v>134472</v>
      </c>
      <c r="H75" s="30">
        <v>146909</v>
      </c>
      <c r="I75" s="30">
        <v>412474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412474</v>
      </c>
      <c r="W75" s="30">
        <v>353421</v>
      </c>
      <c r="X75" s="30"/>
      <c r="Y75" s="29"/>
      <c r="Z75" s="31">
        <v>1413682</v>
      </c>
    </row>
    <row r="76" spans="1:26" ht="12.75" hidden="1">
      <c r="A76" s="42" t="s">
        <v>287</v>
      </c>
      <c r="B76" s="32">
        <v>36592304</v>
      </c>
      <c r="C76" s="32"/>
      <c r="D76" s="33">
        <v>41163984</v>
      </c>
      <c r="E76" s="34">
        <v>41163984</v>
      </c>
      <c r="F76" s="34">
        <v>872870</v>
      </c>
      <c r="G76" s="34">
        <v>1813349</v>
      </c>
      <c r="H76" s="34">
        <v>1873985</v>
      </c>
      <c r="I76" s="34">
        <v>4560204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4560204</v>
      </c>
      <c r="W76" s="34">
        <v>18116019</v>
      </c>
      <c r="X76" s="34"/>
      <c r="Y76" s="33"/>
      <c r="Z76" s="35">
        <v>41163984</v>
      </c>
    </row>
    <row r="77" spans="1:26" ht="12.75" hidden="1">
      <c r="A77" s="37" t="s">
        <v>31</v>
      </c>
      <c r="B77" s="19">
        <v>14582826</v>
      </c>
      <c r="C77" s="19"/>
      <c r="D77" s="20">
        <v>13344996</v>
      </c>
      <c r="E77" s="21">
        <v>13344996</v>
      </c>
      <c r="F77" s="21">
        <v>184020</v>
      </c>
      <c r="G77" s="21">
        <v>887731</v>
      </c>
      <c r="H77" s="21">
        <v>953802</v>
      </c>
      <c r="I77" s="21">
        <v>2025553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2025553</v>
      </c>
      <c r="W77" s="21">
        <v>11161272</v>
      </c>
      <c r="X77" s="21"/>
      <c r="Y77" s="20"/>
      <c r="Z77" s="23">
        <v>13344996</v>
      </c>
    </row>
    <row r="78" spans="1:26" ht="12.75" hidden="1">
      <c r="A78" s="38" t="s">
        <v>32</v>
      </c>
      <c r="B78" s="19">
        <v>20144500</v>
      </c>
      <c r="C78" s="19"/>
      <c r="D78" s="20">
        <v>26404992</v>
      </c>
      <c r="E78" s="21">
        <v>26404992</v>
      </c>
      <c r="F78" s="21">
        <v>688850</v>
      </c>
      <c r="G78" s="21">
        <v>925618</v>
      </c>
      <c r="H78" s="21">
        <v>920183</v>
      </c>
      <c r="I78" s="21">
        <v>2534651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2534651</v>
      </c>
      <c r="W78" s="21">
        <v>6601248</v>
      </c>
      <c r="X78" s="21"/>
      <c r="Y78" s="20"/>
      <c r="Z78" s="23">
        <v>26404992</v>
      </c>
    </row>
    <row r="79" spans="1:26" ht="12.75" hidden="1">
      <c r="A79" s="39" t="s">
        <v>103</v>
      </c>
      <c r="B79" s="19">
        <v>20144500</v>
      </c>
      <c r="C79" s="19"/>
      <c r="D79" s="20">
        <v>24585996</v>
      </c>
      <c r="E79" s="21">
        <v>24585996</v>
      </c>
      <c r="F79" s="21">
        <v>580384</v>
      </c>
      <c r="G79" s="21">
        <v>720077</v>
      </c>
      <c r="H79" s="21">
        <v>715092</v>
      </c>
      <c r="I79" s="21">
        <v>2015553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2015553</v>
      </c>
      <c r="W79" s="21">
        <v>6146499</v>
      </c>
      <c r="X79" s="21"/>
      <c r="Y79" s="20"/>
      <c r="Z79" s="23">
        <v>24585996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>
        <v>3227</v>
      </c>
      <c r="G81" s="21">
        <v>1446</v>
      </c>
      <c r="H81" s="21"/>
      <c r="I81" s="21">
        <v>4673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4673</v>
      </c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1818996</v>
      </c>
      <c r="E82" s="21">
        <v>1818996</v>
      </c>
      <c r="F82" s="21">
        <v>105239</v>
      </c>
      <c r="G82" s="21">
        <v>119700</v>
      </c>
      <c r="H82" s="21">
        <v>119206</v>
      </c>
      <c r="I82" s="21">
        <v>344145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344145</v>
      </c>
      <c r="W82" s="21">
        <v>454749</v>
      </c>
      <c r="X82" s="21"/>
      <c r="Y82" s="20"/>
      <c r="Z82" s="23">
        <v>1818996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>
        <v>84395</v>
      </c>
      <c r="H83" s="21">
        <v>85885</v>
      </c>
      <c r="I83" s="21">
        <v>170280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170280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1864978</v>
      </c>
      <c r="C84" s="28"/>
      <c r="D84" s="29">
        <v>1413996</v>
      </c>
      <c r="E84" s="30">
        <v>1413996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353499</v>
      </c>
      <c r="X84" s="30"/>
      <c r="Y84" s="29"/>
      <c r="Z84" s="31">
        <v>1413996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3815561</v>
      </c>
      <c r="D5" s="357">
        <f t="shared" si="0"/>
        <v>0</v>
      </c>
      <c r="E5" s="356">
        <f t="shared" si="0"/>
        <v>12606326</v>
      </c>
      <c r="F5" s="358">
        <f t="shared" si="0"/>
        <v>12606326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3151582</v>
      </c>
      <c r="Y5" s="358">
        <f t="shared" si="0"/>
        <v>-3151582</v>
      </c>
      <c r="Z5" s="359">
        <f>+IF(X5&lt;&gt;0,+(Y5/X5)*100,0)</f>
        <v>-100</v>
      </c>
      <c r="AA5" s="360">
        <f>+AA6+AA8+AA11+AA13+AA15</f>
        <v>12606326</v>
      </c>
    </row>
    <row r="6" spans="1:27" ht="12.75">
      <c r="A6" s="361" t="s">
        <v>205</v>
      </c>
      <c r="B6" s="142"/>
      <c r="C6" s="60">
        <f>+C7</f>
        <v>2006782</v>
      </c>
      <c r="D6" s="340">
        <f aca="true" t="shared" si="1" ref="D6:AA6">+D7</f>
        <v>0</v>
      </c>
      <c r="E6" s="60">
        <f t="shared" si="1"/>
        <v>10313561</v>
      </c>
      <c r="F6" s="59">
        <f t="shared" si="1"/>
        <v>10313561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2578390</v>
      </c>
      <c r="Y6" s="59">
        <f t="shared" si="1"/>
        <v>-2578390</v>
      </c>
      <c r="Z6" s="61">
        <f>+IF(X6&lt;&gt;0,+(Y6/X6)*100,0)</f>
        <v>-100</v>
      </c>
      <c r="AA6" s="62">
        <f t="shared" si="1"/>
        <v>10313561</v>
      </c>
    </row>
    <row r="7" spans="1:27" ht="12.75">
      <c r="A7" s="291" t="s">
        <v>229</v>
      </c>
      <c r="B7" s="142"/>
      <c r="C7" s="60">
        <v>2006782</v>
      </c>
      <c r="D7" s="340"/>
      <c r="E7" s="60">
        <v>10313561</v>
      </c>
      <c r="F7" s="59">
        <v>10313561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2578390</v>
      </c>
      <c r="Y7" s="59">
        <v>-2578390</v>
      </c>
      <c r="Z7" s="61">
        <v>-100</v>
      </c>
      <c r="AA7" s="62">
        <v>10313561</v>
      </c>
    </row>
    <row r="8" spans="1:27" ht="12.75">
      <c r="A8" s="361" t="s">
        <v>206</v>
      </c>
      <c r="B8" s="142"/>
      <c r="C8" s="60">
        <f aca="true" t="shared" si="2" ref="C8:Y8">SUM(C9:C10)</f>
        <v>1713866</v>
      </c>
      <c r="D8" s="340">
        <f t="shared" si="2"/>
        <v>0</v>
      </c>
      <c r="E8" s="60">
        <f t="shared" si="2"/>
        <v>1841586</v>
      </c>
      <c r="F8" s="59">
        <f t="shared" si="2"/>
        <v>1841586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460397</v>
      </c>
      <c r="Y8" s="59">
        <f t="shared" si="2"/>
        <v>-460397</v>
      </c>
      <c r="Z8" s="61">
        <f>+IF(X8&lt;&gt;0,+(Y8/X8)*100,0)</f>
        <v>-100</v>
      </c>
      <c r="AA8" s="62">
        <f>SUM(AA9:AA10)</f>
        <v>1841586</v>
      </c>
    </row>
    <row r="9" spans="1:27" ht="12.75">
      <c r="A9" s="291" t="s">
        <v>230</v>
      </c>
      <c r="B9" s="142"/>
      <c r="C9" s="60">
        <v>1455207</v>
      </c>
      <c r="D9" s="340"/>
      <c r="E9" s="60">
        <v>1319246</v>
      </c>
      <c r="F9" s="59">
        <v>1319246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329812</v>
      </c>
      <c r="Y9" s="59">
        <v>-329812</v>
      </c>
      <c r="Z9" s="61">
        <v>-100</v>
      </c>
      <c r="AA9" s="62">
        <v>1319246</v>
      </c>
    </row>
    <row r="10" spans="1:27" ht="12.75">
      <c r="A10" s="291" t="s">
        <v>231</v>
      </c>
      <c r="B10" s="142"/>
      <c r="C10" s="60">
        <v>258659</v>
      </c>
      <c r="D10" s="340"/>
      <c r="E10" s="60">
        <v>522340</v>
      </c>
      <c r="F10" s="59">
        <v>522340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130585</v>
      </c>
      <c r="Y10" s="59">
        <v>-130585</v>
      </c>
      <c r="Z10" s="61">
        <v>-100</v>
      </c>
      <c r="AA10" s="62">
        <v>522340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94913</v>
      </c>
      <c r="D15" s="340">
        <f t="shared" si="5"/>
        <v>0</v>
      </c>
      <c r="E15" s="60">
        <f t="shared" si="5"/>
        <v>451179</v>
      </c>
      <c r="F15" s="59">
        <f t="shared" si="5"/>
        <v>451179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112795</v>
      </c>
      <c r="Y15" s="59">
        <f t="shared" si="5"/>
        <v>-112795</v>
      </c>
      <c r="Z15" s="61">
        <f>+IF(X15&lt;&gt;0,+(Y15/X15)*100,0)</f>
        <v>-100</v>
      </c>
      <c r="AA15" s="62">
        <f>SUM(AA16:AA20)</f>
        <v>451179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94913</v>
      </c>
      <c r="D20" s="340"/>
      <c r="E20" s="60">
        <v>451179</v>
      </c>
      <c r="F20" s="59">
        <v>451179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112795</v>
      </c>
      <c r="Y20" s="59">
        <v>-112795</v>
      </c>
      <c r="Z20" s="61">
        <v>-100</v>
      </c>
      <c r="AA20" s="62">
        <v>451179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1206380</v>
      </c>
      <c r="F22" s="345">
        <f t="shared" si="6"/>
        <v>1206380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301595</v>
      </c>
      <c r="Y22" s="345">
        <f t="shared" si="6"/>
        <v>-301595</v>
      </c>
      <c r="Z22" s="336">
        <f>+IF(X22&lt;&gt;0,+(Y22/X22)*100,0)</f>
        <v>-100</v>
      </c>
      <c r="AA22" s="350">
        <f>SUM(AA23:AA32)</f>
        <v>1206380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1206380</v>
      </c>
      <c r="F32" s="59">
        <v>1206380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301595</v>
      </c>
      <c r="Y32" s="59">
        <v>-301595</v>
      </c>
      <c r="Z32" s="61">
        <v>-100</v>
      </c>
      <c r="AA32" s="62">
        <v>1206380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1782549</v>
      </c>
      <c r="D40" s="344">
        <f t="shared" si="9"/>
        <v>0</v>
      </c>
      <c r="E40" s="343">
        <f t="shared" si="9"/>
        <v>2830690</v>
      </c>
      <c r="F40" s="345">
        <f t="shared" si="9"/>
        <v>2830690</v>
      </c>
      <c r="G40" s="345">
        <f t="shared" si="9"/>
        <v>49893</v>
      </c>
      <c r="H40" s="343">
        <f t="shared" si="9"/>
        <v>1923732</v>
      </c>
      <c r="I40" s="343">
        <f t="shared" si="9"/>
        <v>598540</v>
      </c>
      <c r="J40" s="345">
        <f t="shared" si="9"/>
        <v>2572165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2572165</v>
      </c>
      <c r="X40" s="343">
        <f t="shared" si="9"/>
        <v>707673</v>
      </c>
      <c r="Y40" s="345">
        <f t="shared" si="9"/>
        <v>1864492</v>
      </c>
      <c r="Z40" s="336">
        <f>+IF(X40&lt;&gt;0,+(Y40/X40)*100,0)</f>
        <v>263.4680141816913</v>
      </c>
      <c r="AA40" s="350">
        <f>SUM(AA41:AA49)</f>
        <v>2830690</v>
      </c>
    </row>
    <row r="41" spans="1:27" ht="12.75">
      <c r="A41" s="361" t="s">
        <v>248</v>
      </c>
      <c r="B41" s="142"/>
      <c r="C41" s="362">
        <v>1700697</v>
      </c>
      <c r="D41" s="363"/>
      <c r="E41" s="362">
        <v>330446</v>
      </c>
      <c r="F41" s="364">
        <v>330446</v>
      </c>
      <c r="G41" s="364">
        <v>49893</v>
      </c>
      <c r="H41" s="362">
        <v>449180</v>
      </c>
      <c r="I41" s="362">
        <v>298792</v>
      </c>
      <c r="J41" s="364">
        <v>797865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797865</v>
      </c>
      <c r="X41" s="362">
        <v>82612</v>
      </c>
      <c r="Y41" s="364">
        <v>715253</v>
      </c>
      <c r="Z41" s="365">
        <v>865.8</v>
      </c>
      <c r="AA41" s="366">
        <v>330446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81852</v>
      </c>
      <c r="D43" s="369"/>
      <c r="E43" s="305">
        <v>301216</v>
      </c>
      <c r="F43" s="370">
        <v>301216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75304</v>
      </c>
      <c r="Y43" s="370">
        <v>-75304</v>
      </c>
      <c r="Z43" s="371">
        <v>-100</v>
      </c>
      <c r="AA43" s="303">
        <v>301216</v>
      </c>
    </row>
    <row r="44" spans="1:27" ht="12.75">
      <c r="A44" s="361" t="s">
        <v>251</v>
      </c>
      <c r="B44" s="136"/>
      <c r="C44" s="60"/>
      <c r="D44" s="368"/>
      <c r="E44" s="54">
        <v>67031</v>
      </c>
      <c r="F44" s="53">
        <v>67031</v>
      </c>
      <c r="G44" s="53"/>
      <c r="H44" s="54">
        <v>43561</v>
      </c>
      <c r="I44" s="54">
        <v>1632</v>
      </c>
      <c r="J44" s="53">
        <v>45193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45193</v>
      </c>
      <c r="X44" s="54">
        <v>16758</v>
      </c>
      <c r="Y44" s="53">
        <v>28435</v>
      </c>
      <c r="Z44" s="94">
        <v>169.68</v>
      </c>
      <c r="AA44" s="95">
        <v>67031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2131997</v>
      </c>
      <c r="F48" s="53">
        <v>2131997</v>
      </c>
      <c r="G48" s="53"/>
      <c r="H48" s="54">
        <v>276109</v>
      </c>
      <c r="I48" s="54">
        <v>69351</v>
      </c>
      <c r="J48" s="53">
        <v>345460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345460</v>
      </c>
      <c r="X48" s="54">
        <v>532999</v>
      </c>
      <c r="Y48" s="53">
        <v>-187539</v>
      </c>
      <c r="Z48" s="94">
        <v>-35.19</v>
      </c>
      <c r="AA48" s="95">
        <v>2131997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>
        <v>1154882</v>
      </c>
      <c r="I49" s="54">
        <v>228765</v>
      </c>
      <c r="J49" s="53">
        <v>1383647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1383647</v>
      </c>
      <c r="X49" s="54"/>
      <c r="Y49" s="53">
        <v>1383647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5598110</v>
      </c>
      <c r="D60" s="346">
        <f t="shared" si="14"/>
        <v>0</v>
      </c>
      <c r="E60" s="219">
        <f t="shared" si="14"/>
        <v>16643396</v>
      </c>
      <c r="F60" s="264">
        <f t="shared" si="14"/>
        <v>16643396</v>
      </c>
      <c r="G60" s="264">
        <f t="shared" si="14"/>
        <v>49893</v>
      </c>
      <c r="H60" s="219">
        <f t="shared" si="14"/>
        <v>1923732</v>
      </c>
      <c r="I60" s="219">
        <f t="shared" si="14"/>
        <v>598540</v>
      </c>
      <c r="J60" s="264">
        <f t="shared" si="14"/>
        <v>2572165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2572165</v>
      </c>
      <c r="X60" s="219">
        <f t="shared" si="14"/>
        <v>4160850</v>
      </c>
      <c r="Y60" s="264">
        <f t="shared" si="14"/>
        <v>-1588685</v>
      </c>
      <c r="Z60" s="337">
        <f>+IF(X60&lt;&gt;0,+(Y60/X60)*100,0)</f>
        <v>-38.181741711429154</v>
      </c>
      <c r="AA60" s="232">
        <f>+AA57+AA54+AA51+AA40+AA37+AA34+AA22+AA5</f>
        <v>16643396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124041280</v>
      </c>
      <c r="D5" s="153">
        <f>SUM(D6:D8)</f>
        <v>0</v>
      </c>
      <c r="E5" s="154">
        <f t="shared" si="0"/>
        <v>199706657</v>
      </c>
      <c r="F5" s="100">
        <f t="shared" si="0"/>
        <v>199706657</v>
      </c>
      <c r="G5" s="100">
        <f t="shared" si="0"/>
        <v>76567595</v>
      </c>
      <c r="H5" s="100">
        <f t="shared" si="0"/>
        <v>-2018823</v>
      </c>
      <c r="I5" s="100">
        <f t="shared" si="0"/>
        <v>1156953</v>
      </c>
      <c r="J5" s="100">
        <f t="shared" si="0"/>
        <v>75705725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75705725</v>
      </c>
      <c r="X5" s="100">
        <f t="shared" si="0"/>
        <v>70948250</v>
      </c>
      <c r="Y5" s="100">
        <f t="shared" si="0"/>
        <v>4757475</v>
      </c>
      <c r="Z5" s="137">
        <f>+IF(X5&lt;&gt;0,+(Y5/X5)*100,0)</f>
        <v>6.705556514783663</v>
      </c>
      <c r="AA5" s="153">
        <f>SUM(AA6:AA8)</f>
        <v>199706657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124041280</v>
      </c>
      <c r="D7" s="157"/>
      <c r="E7" s="158">
        <v>199706657</v>
      </c>
      <c r="F7" s="159">
        <v>199706657</v>
      </c>
      <c r="G7" s="159">
        <v>76567595</v>
      </c>
      <c r="H7" s="159">
        <v>-2018823</v>
      </c>
      <c r="I7" s="159">
        <v>1156953</v>
      </c>
      <c r="J7" s="159">
        <v>75705725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75705725</v>
      </c>
      <c r="X7" s="159">
        <v>70948250</v>
      </c>
      <c r="Y7" s="159">
        <v>4757475</v>
      </c>
      <c r="Z7" s="141">
        <v>6.71</v>
      </c>
      <c r="AA7" s="157">
        <v>199706657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2812816</v>
      </c>
      <c r="D9" s="153">
        <f>SUM(D10:D14)</f>
        <v>0</v>
      </c>
      <c r="E9" s="154">
        <f t="shared" si="1"/>
        <v>2548393</v>
      </c>
      <c r="F9" s="100">
        <f t="shared" si="1"/>
        <v>2548393</v>
      </c>
      <c r="G9" s="100">
        <f t="shared" si="1"/>
        <v>215311</v>
      </c>
      <c r="H9" s="100">
        <f t="shared" si="1"/>
        <v>184580</v>
      </c>
      <c r="I9" s="100">
        <f t="shared" si="1"/>
        <v>229681</v>
      </c>
      <c r="J9" s="100">
        <f t="shared" si="1"/>
        <v>629572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629572</v>
      </c>
      <c r="X9" s="100">
        <f t="shared" si="1"/>
        <v>637098</v>
      </c>
      <c r="Y9" s="100">
        <f t="shared" si="1"/>
        <v>-7526</v>
      </c>
      <c r="Z9" s="137">
        <f>+IF(X9&lt;&gt;0,+(Y9/X9)*100,0)</f>
        <v>-1.1812939296623126</v>
      </c>
      <c r="AA9" s="153">
        <f>SUM(AA10:AA14)</f>
        <v>2548393</v>
      </c>
    </row>
    <row r="10" spans="1:27" ht="12.75">
      <c r="A10" s="138" t="s">
        <v>79</v>
      </c>
      <c r="B10" s="136"/>
      <c r="C10" s="155">
        <v>38196</v>
      </c>
      <c r="D10" s="155"/>
      <c r="E10" s="156">
        <v>794256</v>
      </c>
      <c r="F10" s="60">
        <v>794256</v>
      </c>
      <c r="G10" s="60">
        <v>7036</v>
      </c>
      <c r="H10" s="60">
        <v>23008</v>
      </c>
      <c r="I10" s="60">
        <v>7879</v>
      </c>
      <c r="J10" s="60">
        <v>37923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37923</v>
      </c>
      <c r="X10" s="60">
        <v>198564</v>
      </c>
      <c r="Y10" s="60">
        <v>-160641</v>
      </c>
      <c r="Z10" s="140">
        <v>-80.9</v>
      </c>
      <c r="AA10" s="155">
        <v>794256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2041</v>
      </c>
      <c r="H11" s="60">
        <v>2041</v>
      </c>
      <c r="I11" s="60">
        <v>6392</v>
      </c>
      <c r="J11" s="60">
        <v>10474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10474</v>
      </c>
      <c r="X11" s="60"/>
      <c r="Y11" s="60">
        <v>10474</v>
      </c>
      <c r="Z11" s="140">
        <v>0</v>
      </c>
      <c r="AA11" s="155"/>
    </row>
    <row r="12" spans="1:27" ht="12.75">
      <c r="A12" s="138" t="s">
        <v>81</v>
      </c>
      <c r="B12" s="136"/>
      <c r="C12" s="155">
        <v>2587589</v>
      </c>
      <c r="D12" s="155"/>
      <c r="E12" s="156">
        <v>1754137</v>
      </c>
      <c r="F12" s="60">
        <v>1754137</v>
      </c>
      <c r="G12" s="60">
        <v>206234</v>
      </c>
      <c r="H12" s="60">
        <v>159531</v>
      </c>
      <c r="I12" s="60">
        <v>215410</v>
      </c>
      <c r="J12" s="60">
        <v>581175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581175</v>
      </c>
      <c r="X12" s="60">
        <v>438534</v>
      </c>
      <c r="Y12" s="60">
        <v>142641</v>
      </c>
      <c r="Z12" s="140">
        <v>32.53</v>
      </c>
      <c r="AA12" s="155">
        <v>1754137</v>
      </c>
    </row>
    <row r="13" spans="1:27" ht="12.75">
      <c r="A13" s="138" t="s">
        <v>82</v>
      </c>
      <c r="B13" s="136"/>
      <c r="C13" s="155">
        <v>187031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33062822</v>
      </c>
      <c r="D15" s="153">
        <f>SUM(D16:D18)</f>
        <v>0</v>
      </c>
      <c r="E15" s="154">
        <f t="shared" si="2"/>
        <v>85961009</v>
      </c>
      <c r="F15" s="100">
        <f t="shared" si="2"/>
        <v>85961009</v>
      </c>
      <c r="G15" s="100">
        <f t="shared" si="2"/>
        <v>288642</v>
      </c>
      <c r="H15" s="100">
        <f t="shared" si="2"/>
        <v>17545</v>
      </c>
      <c r="I15" s="100">
        <f t="shared" si="2"/>
        <v>5415</v>
      </c>
      <c r="J15" s="100">
        <f t="shared" si="2"/>
        <v>311602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311602</v>
      </c>
      <c r="X15" s="100">
        <f t="shared" si="2"/>
        <v>23824054</v>
      </c>
      <c r="Y15" s="100">
        <f t="shared" si="2"/>
        <v>-23512452</v>
      </c>
      <c r="Z15" s="137">
        <f>+IF(X15&lt;&gt;0,+(Y15/X15)*100,0)</f>
        <v>-98.69206978795464</v>
      </c>
      <c r="AA15" s="153">
        <f>SUM(AA16:AA18)</f>
        <v>85961009</v>
      </c>
    </row>
    <row r="16" spans="1:27" ht="12.75">
      <c r="A16" s="138" t="s">
        <v>85</v>
      </c>
      <c r="B16" s="136"/>
      <c r="C16" s="155">
        <v>67830</v>
      </c>
      <c r="D16" s="155"/>
      <c r="E16" s="156">
        <v>116009</v>
      </c>
      <c r="F16" s="60">
        <v>116009</v>
      </c>
      <c r="G16" s="60">
        <v>2012</v>
      </c>
      <c r="H16" s="60">
        <v>17545</v>
      </c>
      <c r="I16" s="60">
        <v>5415</v>
      </c>
      <c r="J16" s="60">
        <v>24972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24972</v>
      </c>
      <c r="X16" s="60">
        <v>30806</v>
      </c>
      <c r="Y16" s="60">
        <v>-5834</v>
      </c>
      <c r="Z16" s="140">
        <v>-18.94</v>
      </c>
      <c r="AA16" s="155">
        <v>116009</v>
      </c>
    </row>
    <row r="17" spans="1:27" ht="12.75">
      <c r="A17" s="138" t="s">
        <v>86</v>
      </c>
      <c r="B17" s="136"/>
      <c r="C17" s="155">
        <v>32994992</v>
      </c>
      <c r="D17" s="155"/>
      <c r="E17" s="156">
        <v>85845000</v>
      </c>
      <c r="F17" s="60">
        <v>85845000</v>
      </c>
      <c r="G17" s="60">
        <v>286630</v>
      </c>
      <c r="H17" s="60"/>
      <c r="I17" s="60"/>
      <c r="J17" s="60">
        <v>286630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286630</v>
      </c>
      <c r="X17" s="60">
        <v>23793248</v>
      </c>
      <c r="Y17" s="60">
        <v>-23506618</v>
      </c>
      <c r="Z17" s="140">
        <v>-98.8</v>
      </c>
      <c r="AA17" s="155">
        <v>85845000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75672026</v>
      </c>
      <c r="D19" s="153">
        <f>SUM(D20:D23)</f>
        <v>0</v>
      </c>
      <c r="E19" s="154">
        <f t="shared" si="3"/>
        <v>43834550</v>
      </c>
      <c r="F19" s="100">
        <f t="shared" si="3"/>
        <v>43834550</v>
      </c>
      <c r="G19" s="100">
        <f t="shared" si="3"/>
        <v>2471608</v>
      </c>
      <c r="H19" s="100">
        <f t="shared" si="3"/>
        <v>2532864</v>
      </c>
      <c r="I19" s="100">
        <f t="shared" si="3"/>
        <v>2453857</v>
      </c>
      <c r="J19" s="100">
        <f t="shared" si="3"/>
        <v>7458329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7458329</v>
      </c>
      <c r="X19" s="100">
        <f t="shared" si="3"/>
        <v>12166887</v>
      </c>
      <c r="Y19" s="100">
        <f t="shared" si="3"/>
        <v>-4708558</v>
      </c>
      <c r="Z19" s="137">
        <f>+IF(X19&lt;&gt;0,+(Y19/X19)*100,0)</f>
        <v>-38.69977587529168</v>
      </c>
      <c r="AA19" s="153">
        <f>SUM(AA20:AA23)</f>
        <v>43834550</v>
      </c>
    </row>
    <row r="20" spans="1:27" ht="12.75">
      <c r="A20" s="138" t="s">
        <v>89</v>
      </c>
      <c r="B20" s="136"/>
      <c r="C20" s="155">
        <v>71259521</v>
      </c>
      <c r="D20" s="155"/>
      <c r="E20" s="156">
        <v>39086332</v>
      </c>
      <c r="F20" s="60">
        <v>39086332</v>
      </c>
      <c r="G20" s="60">
        <v>2086822</v>
      </c>
      <c r="H20" s="60">
        <v>2138580</v>
      </c>
      <c r="I20" s="60">
        <v>2064880</v>
      </c>
      <c r="J20" s="60">
        <v>6290282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6290282</v>
      </c>
      <c r="X20" s="60">
        <v>10979832</v>
      </c>
      <c r="Y20" s="60">
        <v>-4689550</v>
      </c>
      <c r="Z20" s="140">
        <v>-42.71</v>
      </c>
      <c r="AA20" s="155">
        <v>39086332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>
        <v>1442</v>
      </c>
      <c r="I21" s="60"/>
      <c r="J21" s="60">
        <v>1442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1442</v>
      </c>
      <c r="X21" s="60"/>
      <c r="Y21" s="60">
        <v>1442</v>
      </c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>
        <v>2830</v>
      </c>
      <c r="H22" s="159"/>
      <c r="I22" s="159"/>
      <c r="J22" s="159">
        <v>2830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2830</v>
      </c>
      <c r="X22" s="159"/>
      <c r="Y22" s="159">
        <v>2830</v>
      </c>
      <c r="Z22" s="141">
        <v>0</v>
      </c>
      <c r="AA22" s="157"/>
    </row>
    <row r="23" spans="1:27" ht="12.75">
      <c r="A23" s="138" t="s">
        <v>92</v>
      </c>
      <c r="B23" s="136"/>
      <c r="C23" s="155">
        <v>4412505</v>
      </c>
      <c r="D23" s="155"/>
      <c r="E23" s="156">
        <v>4748218</v>
      </c>
      <c r="F23" s="60">
        <v>4748218</v>
      </c>
      <c r="G23" s="60">
        <v>381956</v>
      </c>
      <c r="H23" s="60">
        <v>392842</v>
      </c>
      <c r="I23" s="60">
        <v>388977</v>
      </c>
      <c r="J23" s="60">
        <v>1163775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1163775</v>
      </c>
      <c r="X23" s="60">
        <v>1187055</v>
      </c>
      <c r="Y23" s="60">
        <v>-23280</v>
      </c>
      <c r="Z23" s="140">
        <v>-1.96</v>
      </c>
      <c r="AA23" s="155">
        <v>4748218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235588944</v>
      </c>
      <c r="D25" s="168">
        <f>+D5+D9+D15+D19+D24</f>
        <v>0</v>
      </c>
      <c r="E25" s="169">
        <f t="shared" si="4"/>
        <v>332050609</v>
      </c>
      <c r="F25" s="73">
        <f t="shared" si="4"/>
        <v>332050609</v>
      </c>
      <c r="G25" s="73">
        <f t="shared" si="4"/>
        <v>79543156</v>
      </c>
      <c r="H25" s="73">
        <f t="shared" si="4"/>
        <v>716166</v>
      </c>
      <c r="I25" s="73">
        <f t="shared" si="4"/>
        <v>3845906</v>
      </c>
      <c r="J25" s="73">
        <f t="shared" si="4"/>
        <v>84105228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84105228</v>
      </c>
      <c r="X25" s="73">
        <f t="shared" si="4"/>
        <v>107576289</v>
      </c>
      <c r="Y25" s="73">
        <f t="shared" si="4"/>
        <v>-23471061</v>
      </c>
      <c r="Z25" s="170">
        <f>+IF(X25&lt;&gt;0,+(Y25/X25)*100,0)</f>
        <v>-21.81806159905739</v>
      </c>
      <c r="AA25" s="168">
        <f>+AA5+AA9+AA15+AA19+AA24</f>
        <v>332050609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59940537</v>
      </c>
      <c r="D28" s="153">
        <f>SUM(D29:D31)</f>
        <v>0</v>
      </c>
      <c r="E28" s="154">
        <f t="shared" si="5"/>
        <v>114309233</v>
      </c>
      <c r="F28" s="100">
        <f t="shared" si="5"/>
        <v>114309233</v>
      </c>
      <c r="G28" s="100">
        <f t="shared" si="5"/>
        <v>7658783</v>
      </c>
      <c r="H28" s="100">
        <f t="shared" si="5"/>
        <v>7082011</v>
      </c>
      <c r="I28" s="100">
        <f t="shared" si="5"/>
        <v>6540320</v>
      </c>
      <c r="J28" s="100">
        <f t="shared" si="5"/>
        <v>21281114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21281114</v>
      </c>
      <c r="X28" s="100">
        <f t="shared" si="5"/>
        <v>28577307</v>
      </c>
      <c r="Y28" s="100">
        <f t="shared" si="5"/>
        <v>-7296193</v>
      </c>
      <c r="Z28" s="137">
        <f>+IF(X28&lt;&gt;0,+(Y28/X28)*100,0)</f>
        <v>-25.53142253747003</v>
      </c>
      <c r="AA28" s="153">
        <f>SUM(AA29:AA31)</f>
        <v>114309233</v>
      </c>
    </row>
    <row r="29" spans="1:27" ht="12.75">
      <c r="A29" s="138" t="s">
        <v>75</v>
      </c>
      <c r="B29" s="136"/>
      <c r="C29" s="155">
        <v>22166083</v>
      </c>
      <c r="D29" s="155"/>
      <c r="E29" s="156">
        <v>38696577</v>
      </c>
      <c r="F29" s="60">
        <v>38696577</v>
      </c>
      <c r="G29" s="60">
        <v>2294428</v>
      </c>
      <c r="H29" s="60">
        <v>2524747</v>
      </c>
      <c r="I29" s="60">
        <v>2282413</v>
      </c>
      <c r="J29" s="60">
        <v>7101588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7101588</v>
      </c>
      <c r="X29" s="60">
        <v>9674145</v>
      </c>
      <c r="Y29" s="60">
        <v>-2572557</v>
      </c>
      <c r="Z29" s="140">
        <v>-26.59</v>
      </c>
      <c r="AA29" s="155">
        <v>38696577</v>
      </c>
    </row>
    <row r="30" spans="1:27" ht="12.75">
      <c r="A30" s="138" t="s">
        <v>76</v>
      </c>
      <c r="B30" s="136"/>
      <c r="C30" s="157">
        <v>23355911</v>
      </c>
      <c r="D30" s="157"/>
      <c r="E30" s="158">
        <v>46100068</v>
      </c>
      <c r="F30" s="159">
        <v>46100068</v>
      </c>
      <c r="G30" s="159">
        <v>4091314</v>
      </c>
      <c r="H30" s="159">
        <v>2032232</v>
      </c>
      <c r="I30" s="159">
        <v>2275773</v>
      </c>
      <c r="J30" s="159">
        <v>8399319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8399319</v>
      </c>
      <c r="X30" s="159">
        <v>11525016</v>
      </c>
      <c r="Y30" s="159">
        <v>-3125697</v>
      </c>
      <c r="Z30" s="141">
        <v>-27.12</v>
      </c>
      <c r="AA30" s="157">
        <v>46100068</v>
      </c>
    </row>
    <row r="31" spans="1:27" ht="12.75">
      <c r="A31" s="138" t="s">
        <v>77</v>
      </c>
      <c r="B31" s="136"/>
      <c r="C31" s="155">
        <v>14418543</v>
      </c>
      <c r="D31" s="155"/>
      <c r="E31" s="156">
        <v>29512588</v>
      </c>
      <c r="F31" s="60">
        <v>29512588</v>
      </c>
      <c r="G31" s="60">
        <v>1273041</v>
      </c>
      <c r="H31" s="60">
        <v>2525032</v>
      </c>
      <c r="I31" s="60">
        <v>1982134</v>
      </c>
      <c r="J31" s="60">
        <v>5780207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5780207</v>
      </c>
      <c r="X31" s="60">
        <v>7378146</v>
      </c>
      <c r="Y31" s="60">
        <v>-1597939</v>
      </c>
      <c r="Z31" s="140">
        <v>-21.66</v>
      </c>
      <c r="AA31" s="155">
        <v>29512588</v>
      </c>
    </row>
    <row r="32" spans="1:27" ht="12.75">
      <c r="A32" s="135" t="s">
        <v>78</v>
      </c>
      <c r="B32" s="136"/>
      <c r="C32" s="153">
        <f aca="true" t="shared" si="6" ref="C32:Y32">SUM(C33:C37)</f>
        <v>14229401</v>
      </c>
      <c r="D32" s="153">
        <f>SUM(D33:D37)</f>
        <v>0</v>
      </c>
      <c r="E32" s="154">
        <f t="shared" si="6"/>
        <v>19131503</v>
      </c>
      <c r="F32" s="100">
        <f t="shared" si="6"/>
        <v>19131503</v>
      </c>
      <c r="G32" s="100">
        <f t="shared" si="6"/>
        <v>1069561</v>
      </c>
      <c r="H32" s="100">
        <f t="shared" si="6"/>
        <v>1534872</v>
      </c>
      <c r="I32" s="100">
        <f t="shared" si="6"/>
        <v>1291144</v>
      </c>
      <c r="J32" s="100">
        <f t="shared" si="6"/>
        <v>3895577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3895577</v>
      </c>
      <c r="X32" s="100">
        <f t="shared" si="6"/>
        <v>4782876</v>
      </c>
      <c r="Y32" s="100">
        <f t="shared" si="6"/>
        <v>-887299</v>
      </c>
      <c r="Z32" s="137">
        <f>+IF(X32&lt;&gt;0,+(Y32/X32)*100,0)</f>
        <v>-18.551578589952992</v>
      </c>
      <c r="AA32" s="153">
        <f>SUM(AA33:AA37)</f>
        <v>19131503</v>
      </c>
    </row>
    <row r="33" spans="1:27" ht="12.75">
      <c r="A33" s="138" t="s">
        <v>79</v>
      </c>
      <c r="B33" s="136"/>
      <c r="C33" s="155">
        <v>1852088</v>
      </c>
      <c r="D33" s="155"/>
      <c r="E33" s="156">
        <v>3353027</v>
      </c>
      <c r="F33" s="60">
        <v>3353027</v>
      </c>
      <c r="G33" s="60">
        <v>179417</v>
      </c>
      <c r="H33" s="60">
        <v>171534</v>
      </c>
      <c r="I33" s="60">
        <v>244790</v>
      </c>
      <c r="J33" s="60">
        <v>595741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595741</v>
      </c>
      <c r="X33" s="60">
        <v>838257</v>
      </c>
      <c r="Y33" s="60">
        <v>-242516</v>
      </c>
      <c r="Z33" s="140">
        <v>-28.93</v>
      </c>
      <c r="AA33" s="155">
        <v>3353027</v>
      </c>
    </row>
    <row r="34" spans="1:27" ht="12.75">
      <c r="A34" s="138" t="s">
        <v>80</v>
      </c>
      <c r="B34" s="136"/>
      <c r="C34" s="155">
        <v>4584527</v>
      </c>
      <c r="D34" s="155"/>
      <c r="E34" s="156">
        <v>7721437</v>
      </c>
      <c r="F34" s="60">
        <v>7721437</v>
      </c>
      <c r="G34" s="60">
        <v>390161</v>
      </c>
      <c r="H34" s="60">
        <v>641413</v>
      </c>
      <c r="I34" s="60">
        <v>437743</v>
      </c>
      <c r="J34" s="60">
        <v>1469317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1469317</v>
      </c>
      <c r="X34" s="60">
        <v>1930359</v>
      </c>
      <c r="Y34" s="60">
        <v>-461042</v>
      </c>
      <c r="Z34" s="140">
        <v>-23.88</v>
      </c>
      <c r="AA34" s="155">
        <v>7721437</v>
      </c>
    </row>
    <row r="35" spans="1:27" ht="12.75">
      <c r="A35" s="138" t="s">
        <v>81</v>
      </c>
      <c r="B35" s="136"/>
      <c r="C35" s="155">
        <v>7004045</v>
      </c>
      <c r="D35" s="155"/>
      <c r="E35" s="156">
        <v>7217580</v>
      </c>
      <c r="F35" s="60">
        <v>7217580</v>
      </c>
      <c r="G35" s="60">
        <v>499983</v>
      </c>
      <c r="H35" s="60">
        <v>611256</v>
      </c>
      <c r="I35" s="60">
        <v>551090</v>
      </c>
      <c r="J35" s="60">
        <v>1662329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1662329</v>
      </c>
      <c r="X35" s="60">
        <v>1804395</v>
      </c>
      <c r="Y35" s="60">
        <v>-142066</v>
      </c>
      <c r="Z35" s="140">
        <v>-7.87</v>
      </c>
      <c r="AA35" s="155">
        <v>7217580</v>
      </c>
    </row>
    <row r="36" spans="1:27" ht="12.75">
      <c r="A36" s="138" t="s">
        <v>82</v>
      </c>
      <c r="B36" s="136"/>
      <c r="C36" s="155">
        <v>788741</v>
      </c>
      <c r="D36" s="155"/>
      <c r="E36" s="156">
        <v>839459</v>
      </c>
      <c r="F36" s="60">
        <v>839459</v>
      </c>
      <c r="G36" s="60"/>
      <c r="H36" s="60">
        <v>110669</v>
      </c>
      <c r="I36" s="60">
        <v>57521</v>
      </c>
      <c r="J36" s="60">
        <v>168190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168190</v>
      </c>
      <c r="X36" s="60">
        <v>209865</v>
      </c>
      <c r="Y36" s="60">
        <v>-41675</v>
      </c>
      <c r="Z36" s="140">
        <v>-19.86</v>
      </c>
      <c r="AA36" s="155">
        <v>839459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81068358</v>
      </c>
      <c r="D38" s="153">
        <f>SUM(D39:D41)</f>
        <v>0</v>
      </c>
      <c r="E38" s="154">
        <f t="shared" si="7"/>
        <v>72864823</v>
      </c>
      <c r="F38" s="100">
        <f t="shared" si="7"/>
        <v>72864823</v>
      </c>
      <c r="G38" s="100">
        <f t="shared" si="7"/>
        <v>1810583</v>
      </c>
      <c r="H38" s="100">
        <f t="shared" si="7"/>
        <v>3397393</v>
      </c>
      <c r="I38" s="100">
        <f t="shared" si="7"/>
        <v>2619997</v>
      </c>
      <c r="J38" s="100">
        <f t="shared" si="7"/>
        <v>7827973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7827973</v>
      </c>
      <c r="X38" s="100">
        <f t="shared" si="7"/>
        <v>18216207</v>
      </c>
      <c r="Y38" s="100">
        <f t="shared" si="7"/>
        <v>-10388234</v>
      </c>
      <c r="Z38" s="137">
        <f>+IF(X38&lt;&gt;0,+(Y38/X38)*100,0)</f>
        <v>-57.02742618153165</v>
      </c>
      <c r="AA38" s="153">
        <f>SUM(AA39:AA41)</f>
        <v>72864823</v>
      </c>
    </row>
    <row r="39" spans="1:27" ht="12.75">
      <c r="A39" s="138" t="s">
        <v>85</v>
      </c>
      <c r="B39" s="136"/>
      <c r="C39" s="155">
        <v>6965482</v>
      </c>
      <c r="D39" s="155"/>
      <c r="E39" s="156">
        <v>10742503</v>
      </c>
      <c r="F39" s="60">
        <v>10742503</v>
      </c>
      <c r="G39" s="60">
        <v>612804</v>
      </c>
      <c r="H39" s="60">
        <v>678779</v>
      </c>
      <c r="I39" s="60">
        <v>765844</v>
      </c>
      <c r="J39" s="60">
        <v>2057427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2057427</v>
      </c>
      <c r="X39" s="60">
        <v>2685627</v>
      </c>
      <c r="Y39" s="60">
        <v>-628200</v>
      </c>
      <c r="Z39" s="140">
        <v>-23.39</v>
      </c>
      <c r="AA39" s="155">
        <v>10742503</v>
      </c>
    </row>
    <row r="40" spans="1:27" ht="12.75">
      <c r="A40" s="138" t="s">
        <v>86</v>
      </c>
      <c r="B40" s="136"/>
      <c r="C40" s="155">
        <v>74102876</v>
      </c>
      <c r="D40" s="155"/>
      <c r="E40" s="156">
        <v>62122320</v>
      </c>
      <c r="F40" s="60">
        <v>62122320</v>
      </c>
      <c r="G40" s="60">
        <v>1197779</v>
      </c>
      <c r="H40" s="60">
        <v>2718614</v>
      </c>
      <c r="I40" s="60">
        <v>1854153</v>
      </c>
      <c r="J40" s="60">
        <v>5770546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5770546</v>
      </c>
      <c r="X40" s="60">
        <v>15530580</v>
      </c>
      <c r="Y40" s="60">
        <v>-9760034</v>
      </c>
      <c r="Z40" s="140">
        <v>-62.84</v>
      </c>
      <c r="AA40" s="155">
        <v>62122320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49555780</v>
      </c>
      <c r="D42" s="153">
        <f>SUM(D43:D46)</f>
        <v>0</v>
      </c>
      <c r="E42" s="154">
        <f t="shared" si="8"/>
        <v>72372917</v>
      </c>
      <c r="F42" s="100">
        <f t="shared" si="8"/>
        <v>72372917</v>
      </c>
      <c r="G42" s="100">
        <f t="shared" si="8"/>
        <v>8318255</v>
      </c>
      <c r="H42" s="100">
        <f t="shared" si="8"/>
        <v>4662738</v>
      </c>
      <c r="I42" s="100">
        <f t="shared" si="8"/>
        <v>4159641</v>
      </c>
      <c r="J42" s="100">
        <f t="shared" si="8"/>
        <v>17140634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17140634</v>
      </c>
      <c r="X42" s="100">
        <f t="shared" si="8"/>
        <v>18093354</v>
      </c>
      <c r="Y42" s="100">
        <f t="shared" si="8"/>
        <v>-952720</v>
      </c>
      <c r="Z42" s="137">
        <f>+IF(X42&lt;&gt;0,+(Y42/X42)*100,0)</f>
        <v>-5.265579836662678</v>
      </c>
      <c r="AA42" s="153">
        <f>SUM(AA43:AA46)</f>
        <v>72372917</v>
      </c>
    </row>
    <row r="43" spans="1:27" ht="12.75">
      <c r="A43" s="138" t="s">
        <v>89</v>
      </c>
      <c r="B43" s="136"/>
      <c r="C43" s="155">
        <v>39328212</v>
      </c>
      <c r="D43" s="155"/>
      <c r="E43" s="156">
        <v>54604899</v>
      </c>
      <c r="F43" s="60">
        <v>54604899</v>
      </c>
      <c r="G43" s="60">
        <v>7356671</v>
      </c>
      <c r="H43" s="60">
        <v>3456820</v>
      </c>
      <c r="I43" s="60">
        <v>2890400</v>
      </c>
      <c r="J43" s="60">
        <v>13703891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13703891</v>
      </c>
      <c r="X43" s="60">
        <v>13651350</v>
      </c>
      <c r="Y43" s="60">
        <v>52541</v>
      </c>
      <c r="Z43" s="140">
        <v>0.38</v>
      </c>
      <c r="AA43" s="155">
        <v>54604899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10227568</v>
      </c>
      <c r="D46" s="155"/>
      <c r="E46" s="156">
        <v>17768018</v>
      </c>
      <c r="F46" s="60">
        <v>17768018</v>
      </c>
      <c r="G46" s="60">
        <v>961584</v>
      </c>
      <c r="H46" s="60">
        <v>1205918</v>
      </c>
      <c r="I46" s="60">
        <v>1269241</v>
      </c>
      <c r="J46" s="60">
        <v>3436743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3436743</v>
      </c>
      <c r="X46" s="60">
        <v>4442004</v>
      </c>
      <c r="Y46" s="60">
        <v>-1005261</v>
      </c>
      <c r="Z46" s="140">
        <v>-22.63</v>
      </c>
      <c r="AA46" s="155">
        <v>17768018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204794076</v>
      </c>
      <c r="D48" s="168">
        <f>+D28+D32+D38+D42+D47</f>
        <v>0</v>
      </c>
      <c r="E48" s="169">
        <f t="shared" si="9"/>
        <v>278678476</v>
      </c>
      <c r="F48" s="73">
        <f t="shared" si="9"/>
        <v>278678476</v>
      </c>
      <c r="G48" s="73">
        <f t="shared" si="9"/>
        <v>18857182</v>
      </c>
      <c r="H48" s="73">
        <f t="shared" si="9"/>
        <v>16677014</v>
      </c>
      <c r="I48" s="73">
        <f t="shared" si="9"/>
        <v>14611102</v>
      </c>
      <c r="J48" s="73">
        <f t="shared" si="9"/>
        <v>50145298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50145298</v>
      </c>
      <c r="X48" s="73">
        <f t="shared" si="9"/>
        <v>69669744</v>
      </c>
      <c r="Y48" s="73">
        <f t="shared" si="9"/>
        <v>-19524446</v>
      </c>
      <c r="Z48" s="170">
        <f>+IF(X48&lt;&gt;0,+(Y48/X48)*100,0)</f>
        <v>-28.024282678575652</v>
      </c>
      <c r="AA48" s="168">
        <f>+AA28+AA32+AA38+AA42+AA47</f>
        <v>278678476</v>
      </c>
    </row>
    <row r="49" spans="1:27" ht="12.75">
      <c r="A49" s="148" t="s">
        <v>49</v>
      </c>
      <c r="B49" s="149"/>
      <c r="C49" s="171">
        <f aca="true" t="shared" si="10" ref="C49:Y49">+C25-C48</f>
        <v>30794868</v>
      </c>
      <c r="D49" s="171">
        <f>+D25-D48</f>
        <v>0</v>
      </c>
      <c r="E49" s="172">
        <f t="shared" si="10"/>
        <v>53372133</v>
      </c>
      <c r="F49" s="173">
        <f t="shared" si="10"/>
        <v>53372133</v>
      </c>
      <c r="G49" s="173">
        <f t="shared" si="10"/>
        <v>60685974</v>
      </c>
      <c r="H49" s="173">
        <f t="shared" si="10"/>
        <v>-15960848</v>
      </c>
      <c r="I49" s="173">
        <f t="shared" si="10"/>
        <v>-10765196</v>
      </c>
      <c r="J49" s="173">
        <f t="shared" si="10"/>
        <v>33959930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33959930</v>
      </c>
      <c r="X49" s="173">
        <f>IF(F25=F48,0,X25-X48)</f>
        <v>37906545</v>
      </c>
      <c r="Y49" s="173">
        <f t="shared" si="10"/>
        <v>-3946615</v>
      </c>
      <c r="Z49" s="174">
        <f>+IF(X49&lt;&gt;0,+(Y49/X49)*100,0)</f>
        <v>-10.411434225936445</v>
      </c>
      <c r="AA49" s="171">
        <f>+AA25-AA48</f>
        <v>53372133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14582826</v>
      </c>
      <c r="D5" s="155">
        <v>0</v>
      </c>
      <c r="E5" s="156">
        <v>16118506</v>
      </c>
      <c r="F5" s="60">
        <v>16118506</v>
      </c>
      <c r="G5" s="60">
        <v>23074307</v>
      </c>
      <c r="H5" s="60">
        <v>-2450466</v>
      </c>
      <c r="I5" s="60">
        <v>1786</v>
      </c>
      <c r="J5" s="60">
        <v>20625627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20625627</v>
      </c>
      <c r="X5" s="60">
        <v>13481344</v>
      </c>
      <c r="Y5" s="60">
        <v>7144283</v>
      </c>
      <c r="Z5" s="140">
        <v>52.99</v>
      </c>
      <c r="AA5" s="155">
        <v>16118506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15875</v>
      </c>
      <c r="H6" s="60">
        <v>4320</v>
      </c>
      <c r="I6" s="60">
        <v>1000</v>
      </c>
      <c r="J6" s="60">
        <v>21195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21195</v>
      </c>
      <c r="X6" s="60"/>
      <c r="Y6" s="60">
        <v>21195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15731995</v>
      </c>
      <c r="D7" s="155">
        <v>0</v>
      </c>
      <c r="E7" s="156">
        <v>24586332</v>
      </c>
      <c r="F7" s="60">
        <v>24586332</v>
      </c>
      <c r="G7" s="60">
        <v>2077708</v>
      </c>
      <c r="H7" s="60">
        <v>2121069</v>
      </c>
      <c r="I7" s="60">
        <v>2037827</v>
      </c>
      <c r="J7" s="60">
        <v>6236604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6236604</v>
      </c>
      <c r="X7" s="60">
        <v>6146583</v>
      </c>
      <c r="Y7" s="60">
        <v>90021</v>
      </c>
      <c r="Z7" s="140">
        <v>1.46</v>
      </c>
      <c r="AA7" s="155">
        <v>24586332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1442</v>
      </c>
      <c r="I8" s="60">
        <v>0</v>
      </c>
      <c r="J8" s="60">
        <v>1442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1442</v>
      </c>
      <c r="X8" s="60"/>
      <c r="Y8" s="60">
        <v>1442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2830</v>
      </c>
      <c r="H9" s="60">
        <v>0</v>
      </c>
      <c r="I9" s="60">
        <v>0</v>
      </c>
      <c r="J9" s="60">
        <v>2830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2830</v>
      </c>
      <c r="X9" s="60"/>
      <c r="Y9" s="60">
        <v>2830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4412505</v>
      </c>
      <c r="D10" s="155">
        <v>0</v>
      </c>
      <c r="E10" s="156">
        <v>4748218</v>
      </c>
      <c r="F10" s="54">
        <v>4748218</v>
      </c>
      <c r="G10" s="54">
        <v>381956</v>
      </c>
      <c r="H10" s="54">
        <v>392842</v>
      </c>
      <c r="I10" s="54">
        <v>388977</v>
      </c>
      <c r="J10" s="54">
        <v>1163775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1163775</v>
      </c>
      <c r="X10" s="54">
        <v>1260912</v>
      </c>
      <c r="Y10" s="54">
        <v>-97137</v>
      </c>
      <c r="Z10" s="184">
        <v>-7.7</v>
      </c>
      <c r="AA10" s="130">
        <v>4748218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1551737</v>
      </c>
      <c r="D12" s="155">
        <v>0</v>
      </c>
      <c r="E12" s="156">
        <v>14379413</v>
      </c>
      <c r="F12" s="60">
        <v>14379413</v>
      </c>
      <c r="G12" s="60">
        <v>114196</v>
      </c>
      <c r="H12" s="60">
        <v>124566</v>
      </c>
      <c r="I12" s="60">
        <v>122281</v>
      </c>
      <c r="J12" s="60">
        <v>361043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361043</v>
      </c>
      <c r="X12" s="60">
        <v>3594852</v>
      </c>
      <c r="Y12" s="60">
        <v>-3233809</v>
      </c>
      <c r="Z12" s="140">
        <v>-89.96</v>
      </c>
      <c r="AA12" s="155">
        <v>14379413</v>
      </c>
    </row>
    <row r="13" spans="1:27" ht="12.75">
      <c r="A13" s="181" t="s">
        <v>109</v>
      </c>
      <c r="B13" s="185"/>
      <c r="C13" s="155">
        <v>3645798</v>
      </c>
      <c r="D13" s="155">
        <v>0</v>
      </c>
      <c r="E13" s="156">
        <v>1442733</v>
      </c>
      <c r="F13" s="60">
        <v>1442733</v>
      </c>
      <c r="G13" s="60">
        <v>18968</v>
      </c>
      <c r="H13" s="60">
        <v>9162</v>
      </c>
      <c r="I13" s="60">
        <v>866997</v>
      </c>
      <c r="J13" s="60">
        <v>895127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895127</v>
      </c>
      <c r="X13" s="60">
        <v>360684</v>
      </c>
      <c r="Y13" s="60">
        <v>534443</v>
      </c>
      <c r="Z13" s="140">
        <v>148.17</v>
      </c>
      <c r="AA13" s="155">
        <v>1442733</v>
      </c>
    </row>
    <row r="14" spans="1:27" ht="12.75">
      <c r="A14" s="181" t="s">
        <v>110</v>
      </c>
      <c r="B14" s="185"/>
      <c r="C14" s="155">
        <v>1400071</v>
      </c>
      <c r="D14" s="155">
        <v>0</v>
      </c>
      <c r="E14" s="156">
        <v>1413682</v>
      </c>
      <c r="F14" s="60">
        <v>1413682</v>
      </c>
      <c r="G14" s="60">
        <v>131093</v>
      </c>
      <c r="H14" s="60">
        <v>134472</v>
      </c>
      <c r="I14" s="60">
        <v>146909</v>
      </c>
      <c r="J14" s="60">
        <v>412474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412474</v>
      </c>
      <c r="X14" s="60">
        <v>353421</v>
      </c>
      <c r="Y14" s="60">
        <v>59053</v>
      </c>
      <c r="Z14" s="140">
        <v>16.71</v>
      </c>
      <c r="AA14" s="155">
        <v>1413682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940831</v>
      </c>
      <c r="D16" s="155">
        <v>0</v>
      </c>
      <c r="E16" s="156">
        <v>85150</v>
      </c>
      <c r="F16" s="60">
        <v>85150</v>
      </c>
      <c r="G16" s="60">
        <v>7423</v>
      </c>
      <c r="H16" s="60">
        <v>2256</v>
      </c>
      <c r="I16" s="60">
        <v>6462</v>
      </c>
      <c r="J16" s="60">
        <v>16141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16141</v>
      </c>
      <c r="X16" s="60">
        <v>21249</v>
      </c>
      <c r="Y16" s="60">
        <v>-5108</v>
      </c>
      <c r="Z16" s="140">
        <v>-24.04</v>
      </c>
      <c r="AA16" s="155">
        <v>85150</v>
      </c>
    </row>
    <row r="17" spans="1:27" ht="12.75">
      <c r="A17" s="181" t="s">
        <v>113</v>
      </c>
      <c r="B17" s="185"/>
      <c r="C17" s="155">
        <v>1864978</v>
      </c>
      <c r="D17" s="155">
        <v>0</v>
      </c>
      <c r="E17" s="156">
        <v>1690571</v>
      </c>
      <c r="F17" s="60">
        <v>1690571</v>
      </c>
      <c r="G17" s="60">
        <v>205559</v>
      </c>
      <c r="H17" s="60">
        <v>193650</v>
      </c>
      <c r="I17" s="60">
        <v>225169</v>
      </c>
      <c r="J17" s="60">
        <v>624378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624378</v>
      </c>
      <c r="X17" s="60">
        <v>422643</v>
      </c>
      <c r="Y17" s="60">
        <v>201735</v>
      </c>
      <c r="Z17" s="140">
        <v>47.73</v>
      </c>
      <c r="AA17" s="155">
        <v>1690571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1652300</v>
      </c>
      <c r="F18" s="60">
        <v>1652300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413076</v>
      </c>
      <c r="Y18" s="60">
        <v>-413076</v>
      </c>
      <c r="Z18" s="140">
        <v>-100</v>
      </c>
      <c r="AA18" s="155">
        <v>1652300</v>
      </c>
    </row>
    <row r="19" spans="1:27" ht="12.75">
      <c r="A19" s="181" t="s">
        <v>34</v>
      </c>
      <c r="B19" s="185"/>
      <c r="C19" s="155">
        <v>157175775</v>
      </c>
      <c r="D19" s="155">
        <v>0</v>
      </c>
      <c r="E19" s="156">
        <v>148329000</v>
      </c>
      <c r="F19" s="60">
        <v>148329000</v>
      </c>
      <c r="G19" s="60">
        <v>53779000</v>
      </c>
      <c r="H19" s="60">
        <v>0</v>
      </c>
      <c r="I19" s="60">
        <v>0</v>
      </c>
      <c r="J19" s="60">
        <v>53779000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53779000</v>
      </c>
      <c r="X19" s="60">
        <v>50927333</v>
      </c>
      <c r="Y19" s="60">
        <v>2851667</v>
      </c>
      <c r="Z19" s="140">
        <v>5.6</v>
      </c>
      <c r="AA19" s="155">
        <v>148329000</v>
      </c>
    </row>
    <row r="20" spans="1:27" ht="12.75">
      <c r="A20" s="181" t="s">
        <v>35</v>
      </c>
      <c r="B20" s="185"/>
      <c r="C20" s="155">
        <v>1289480</v>
      </c>
      <c r="D20" s="155">
        <v>0</v>
      </c>
      <c r="E20" s="156">
        <v>80354704</v>
      </c>
      <c r="F20" s="54">
        <v>80354704</v>
      </c>
      <c r="G20" s="54">
        <v>-552389</v>
      </c>
      <c r="H20" s="54">
        <v>182853</v>
      </c>
      <c r="I20" s="54">
        <v>48498</v>
      </c>
      <c r="J20" s="54">
        <v>-321038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-321038</v>
      </c>
      <c r="X20" s="54">
        <v>20088750</v>
      </c>
      <c r="Y20" s="54">
        <v>-20409788</v>
      </c>
      <c r="Z20" s="184">
        <v>-101.6</v>
      </c>
      <c r="AA20" s="130">
        <v>80354704</v>
      </c>
    </row>
    <row r="21" spans="1:27" ht="12.75">
      <c r="A21" s="181" t="s">
        <v>115</v>
      </c>
      <c r="B21" s="185"/>
      <c r="C21" s="155">
        <v>948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202596944</v>
      </c>
      <c r="D22" s="188">
        <f>SUM(D5:D21)</f>
        <v>0</v>
      </c>
      <c r="E22" s="189">
        <f t="shared" si="0"/>
        <v>294800609</v>
      </c>
      <c r="F22" s="190">
        <f t="shared" si="0"/>
        <v>294800609</v>
      </c>
      <c r="G22" s="190">
        <f t="shared" si="0"/>
        <v>79256526</v>
      </c>
      <c r="H22" s="190">
        <f t="shared" si="0"/>
        <v>716166</v>
      </c>
      <c r="I22" s="190">
        <f t="shared" si="0"/>
        <v>3845906</v>
      </c>
      <c r="J22" s="190">
        <f t="shared" si="0"/>
        <v>83818598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83818598</v>
      </c>
      <c r="X22" s="190">
        <f t="shared" si="0"/>
        <v>97070847</v>
      </c>
      <c r="Y22" s="190">
        <f t="shared" si="0"/>
        <v>-13252249</v>
      </c>
      <c r="Z22" s="191">
        <f>+IF(X22&lt;&gt;0,+(Y22/X22)*100,0)</f>
        <v>-13.652141100612832</v>
      </c>
      <c r="AA22" s="188">
        <f>SUM(AA5:AA21)</f>
        <v>294800609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70959710</v>
      </c>
      <c r="D25" s="155">
        <v>0</v>
      </c>
      <c r="E25" s="156">
        <v>84771000</v>
      </c>
      <c r="F25" s="60">
        <v>84771000</v>
      </c>
      <c r="G25" s="60">
        <v>6008925</v>
      </c>
      <c r="H25" s="60">
        <v>6314409</v>
      </c>
      <c r="I25" s="60">
        <v>6131835</v>
      </c>
      <c r="J25" s="60">
        <v>18455169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18455169</v>
      </c>
      <c r="X25" s="60">
        <v>21192831</v>
      </c>
      <c r="Y25" s="60">
        <v>-2737662</v>
      </c>
      <c r="Z25" s="140">
        <v>-12.92</v>
      </c>
      <c r="AA25" s="155">
        <v>84771000</v>
      </c>
    </row>
    <row r="26" spans="1:27" ht="12.75">
      <c r="A26" s="183" t="s">
        <v>38</v>
      </c>
      <c r="B26" s="182"/>
      <c r="C26" s="155">
        <v>10791698</v>
      </c>
      <c r="D26" s="155">
        <v>0</v>
      </c>
      <c r="E26" s="156">
        <v>11540645</v>
      </c>
      <c r="F26" s="60">
        <v>11540645</v>
      </c>
      <c r="G26" s="60">
        <v>854987</v>
      </c>
      <c r="H26" s="60">
        <v>796665</v>
      </c>
      <c r="I26" s="60">
        <v>832059</v>
      </c>
      <c r="J26" s="60">
        <v>2483711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2483711</v>
      </c>
      <c r="X26" s="60">
        <v>2885160</v>
      </c>
      <c r="Y26" s="60">
        <v>-401449</v>
      </c>
      <c r="Z26" s="140">
        <v>-13.91</v>
      </c>
      <c r="AA26" s="155">
        <v>11540645</v>
      </c>
    </row>
    <row r="27" spans="1:27" ht="12.75">
      <c r="A27" s="183" t="s">
        <v>118</v>
      </c>
      <c r="B27" s="182"/>
      <c r="C27" s="155">
        <v>6132625</v>
      </c>
      <c r="D27" s="155">
        <v>0</v>
      </c>
      <c r="E27" s="156">
        <v>10331115</v>
      </c>
      <c r="F27" s="60">
        <v>10331115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2582778</v>
      </c>
      <c r="Y27" s="60">
        <v>-2582778</v>
      </c>
      <c r="Z27" s="140">
        <v>-100</v>
      </c>
      <c r="AA27" s="155">
        <v>10331115</v>
      </c>
    </row>
    <row r="28" spans="1:27" ht="12.75">
      <c r="A28" s="183" t="s">
        <v>39</v>
      </c>
      <c r="B28" s="182"/>
      <c r="C28" s="155">
        <v>25439681</v>
      </c>
      <c r="D28" s="155">
        <v>0</v>
      </c>
      <c r="E28" s="156">
        <v>45736026</v>
      </c>
      <c r="F28" s="60">
        <v>45736026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11434008</v>
      </c>
      <c r="Y28" s="60">
        <v>-11434008</v>
      </c>
      <c r="Z28" s="140">
        <v>-100</v>
      </c>
      <c r="AA28" s="155">
        <v>45736026</v>
      </c>
    </row>
    <row r="29" spans="1:27" ht="12.75">
      <c r="A29" s="183" t="s">
        <v>40</v>
      </c>
      <c r="B29" s="182"/>
      <c r="C29" s="155">
        <v>907467</v>
      </c>
      <c r="D29" s="155">
        <v>0</v>
      </c>
      <c r="E29" s="156">
        <v>22343</v>
      </c>
      <c r="F29" s="60">
        <v>22343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5586</v>
      </c>
      <c r="Y29" s="60">
        <v>-5586</v>
      </c>
      <c r="Z29" s="140">
        <v>-100</v>
      </c>
      <c r="AA29" s="155">
        <v>22343</v>
      </c>
    </row>
    <row r="30" spans="1:27" ht="12.75">
      <c r="A30" s="183" t="s">
        <v>119</v>
      </c>
      <c r="B30" s="182"/>
      <c r="C30" s="155">
        <v>19064933</v>
      </c>
      <c r="D30" s="155">
        <v>0</v>
      </c>
      <c r="E30" s="156">
        <v>23673924</v>
      </c>
      <c r="F30" s="60">
        <v>23673924</v>
      </c>
      <c r="G30" s="60">
        <v>2491120</v>
      </c>
      <c r="H30" s="60">
        <v>2565582</v>
      </c>
      <c r="I30" s="60">
        <v>2239445</v>
      </c>
      <c r="J30" s="60">
        <v>7296147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7296147</v>
      </c>
      <c r="X30" s="60">
        <v>5918481</v>
      </c>
      <c r="Y30" s="60">
        <v>1377666</v>
      </c>
      <c r="Z30" s="140">
        <v>23.28</v>
      </c>
      <c r="AA30" s="155">
        <v>23673924</v>
      </c>
    </row>
    <row r="31" spans="1:27" ht="12.75">
      <c r="A31" s="183" t="s">
        <v>120</v>
      </c>
      <c r="B31" s="182"/>
      <c r="C31" s="155">
        <v>5598110</v>
      </c>
      <c r="D31" s="155">
        <v>0</v>
      </c>
      <c r="E31" s="156">
        <v>16643423</v>
      </c>
      <c r="F31" s="60">
        <v>16643423</v>
      </c>
      <c r="G31" s="60">
        <v>49891</v>
      </c>
      <c r="H31" s="60">
        <v>1880565</v>
      </c>
      <c r="I31" s="60">
        <v>598541</v>
      </c>
      <c r="J31" s="60">
        <v>2528997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2528997</v>
      </c>
      <c r="X31" s="60">
        <v>4160850</v>
      </c>
      <c r="Y31" s="60">
        <v>-1631853</v>
      </c>
      <c r="Z31" s="140">
        <v>-39.22</v>
      </c>
      <c r="AA31" s="155">
        <v>16643423</v>
      </c>
    </row>
    <row r="32" spans="1:27" ht="12.75">
      <c r="A32" s="183" t="s">
        <v>121</v>
      </c>
      <c r="B32" s="182"/>
      <c r="C32" s="155">
        <v>2730602</v>
      </c>
      <c r="D32" s="155">
        <v>0</v>
      </c>
      <c r="E32" s="156">
        <v>2541000</v>
      </c>
      <c r="F32" s="60">
        <v>2541000</v>
      </c>
      <c r="G32" s="60">
        <v>247200</v>
      </c>
      <c r="H32" s="60">
        <v>1191905</v>
      </c>
      <c r="I32" s="60">
        <v>423851</v>
      </c>
      <c r="J32" s="60">
        <v>1862956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1862956</v>
      </c>
      <c r="X32" s="60">
        <v>635250</v>
      </c>
      <c r="Y32" s="60">
        <v>1227706</v>
      </c>
      <c r="Z32" s="140">
        <v>193.26</v>
      </c>
      <c r="AA32" s="155">
        <v>2541000</v>
      </c>
    </row>
    <row r="33" spans="1:27" ht="12.75">
      <c r="A33" s="183" t="s">
        <v>42</v>
      </c>
      <c r="B33" s="182"/>
      <c r="C33" s="155">
        <v>23237060</v>
      </c>
      <c r="D33" s="155">
        <v>0</v>
      </c>
      <c r="E33" s="156">
        <v>5701000</v>
      </c>
      <c r="F33" s="60">
        <v>5701000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1425282</v>
      </c>
      <c r="Y33" s="60">
        <v>-1425282</v>
      </c>
      <c r="Z33" s="140">
        <v>-100</v>
      </c>
      <c r="AA33" s="155">
        <v>5701000</v>
      </c>
    </row>
    <row r="34" spans="1:27" ht="12.75">
      <c r="A34" s="183" t="s">
        <v>43</v>
      </c>
      <c r="B34" s="182"/>
      <c r="C34" s="155">
        <v>39932190</v>
      </c>
      <c r="D34" s="155">
        <v>0</v>
      </c>
      <c r="E34" s="156">
        <v>77718000</v>
      </c>
      <c r="F34" s="60">
        <v>77718000</v>
      </c>
      <c r="G34" s="60">
        <v>9205059</v>
      </c>
      <c r="H34" s="60">
        <v>3927888</v>
      </c>
      <c r="I34" s="60">
        <v>4385371</v>
      </c>
      <c r="J34" s="60">
        <v>17518318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17518318</v>
      </c>
      <c r="X34" s="60">
        <v>19429500</v>
      </c>
      <c r="Y34" s="60">
        <v>-1911182</v>
      </c>
      <c r="Z34" s="140">
        <v>-9.84</v>
      </c>
      <c r="AA34" s="155">
        <v>77718000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204794076</v>
      </c>
      <c r="D36" s="188">
        <f>SUM(D25:D35)</f>
        <v>0</v>
      </c>
      <c r="E36" s="189">
        <f t="shared" si="1"/>
        <v>278678476</v>
      </c>
      <c r="F36" s="190">
        <f t="shared" si="1"/>
        <v>278678476</v>
      </c>
      <c r="G36" s="190">
        <f t="shared" si="1"/>
        <v>18857182</v>
      </c>
      <c r="H36" s="190">
        <f t="shared" si="1"/>
        <v>16677014</v>
      </c>
      <c r="I36" s="190">
        <f t="shared" si="1"/>
        <v>14611102</v>
      </c>
      <c r="J36" s="190">
        <f t="shared" si="1"/>
        <v>50145298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50145298</v>
      </c>
      <c r="X36" s="190">
        <f t="shared" si="1"/>
        <v>69669726</v>
      </c>
      <c r="Y36" s="190">
        <f t="shared" si="1"/>
        <v>-19524428</v>
      </c>
      <c r="Z36" s="191">
        <f>+IF(X36&lt;&gt;0,+(Y36/X36)*100,0)</f>
        <v>-28.024264082795447</v>
      </c>
      <c r="AA36" s="188">
        <f>SUM(AA25:AA35)</f>
        <v>278678476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-2197132</v>
      </c>
      <c r="D38" s="199">
        <f>+D22-D36</f>
        <v>0</v>
      </c>
      <c r="E38" s="200">
        <f t="shared" si="2"/>
        <v>16122133</v>
      </c>
      <c r="F38" s="106">
        <f t="shared" si="2"/>
        <v>16122133</v>
      </c>
      <c r="G38" s="106">
        <f t="shared" si="2"/>
        <v>60399344</v>
      </c>
      <c r="H38" s="106">
        <f t="shared" si="2"/>
        <v>-15960848</v>
      </c>
      <c r="I38" s="106">
        <f t="shared" si="2"/>
        <v>-10765196</v>
      </c>
      <c r="J38" s="106">
        <f t="shared" si="2"/>
        <v>33673300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33673300</v>
      </c>
      <c r="X38" s="106">
        <f>IF(F22=F36,0,X22-X36)</f>
        <v>27401121</v>
      </c>
      <c r="Y38" s="106">
        <f t="shared" si="2"/>
        <v>6272179</v>
      </c>
      <c r="Z38" s="201">
        <f>+IF(X38&lt;&gt;0,+(Y38/X38)*100,0)</f>
        <v>22.890227739222784</v>
      </c>
      <c r="AA38" s="199">
        <f>+AA22-AA36</f>
        <v>16122133</v>
      </c>
    </row>
    <row r="39" spans="1:27" ht="12.75">
      <c r="A39" s="181" t="s">
        <v>46</v>
      </c>
      <c r="B39" s="185"/>
      <c r="C39" s="155">
        <v>32992000</v>
      </c>
      <c r="D39" s="155">
        <v>0</v>
      </c>
      <c r="E39" s="156">
        <v>37250000</v>
      </c>
      <c r="F39" s="60">
        <v>37250000</v>
      </c>
      <c r="G39" s="60">
        <v>286630</v>
      </c>
      <c r="H39" s="60">
        <v>0</v>
      </c>
      <c r="I39" s="60">
        <v>0</v>
      </c>
      <c r="J39" s="60">
        <v>286630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286630</v>
      </c>
      <c r="X39" s="60">
        <v>12416666</v>
      </c>
      <c r="Y39" s="60">
        <v>-12130036</v>
      </c>
      <c r="Z39" s="140">
        <v>-97.69</v>
      </c>
      <c r="AA39" s="155">
        <v>37250000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30794868</v>
      </c>
      <c r="D42" s="206">
        <f>SUM(D38:D41)</f>
        <v>0</v>
      </c>
      <c r="E42" s="207">
        <f t="shared" si="3"/>
        <v>53372133</v>
      </c>
      <c r="F42" s="88">
        <f t="shared" si="3"/>
        <v>53372133</v>
      </c>
      <c r="G42" s="88">
        <f t="shared" si="3"/>
        <v>60685974</v>
      </c>
      <c r="H42" s="88">
        <f t="shared" si="3"/>
        <v>-15960848</v>
      </c>
      <c r="I42" s="88">
        <f t="shared" si="3"/>
        <v>-10765196</v>
      </c>
      <c r="J42" s="88">
        <f t="shared" si="3"/>
        <v>33959930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33959930</v>
      </c>
      <c r="X42" s="88">
        <f t="shared" si="3"/>
        <v>39817787</v>
      </c>
      <c r="Y42" s="88">
        <f t="shared" si="3"/>
        <v>-5857857</v>
      </c>
      <c r="Z42" s="208">
        <f>+IF(X42&lt;&gt;0,+(Y42/X42)*100,0)</f>
        <v>-14.7116588875218</v>
      </c>
      <c r="AA42" s="206">
        <f>SUM(AA38:AA41)</f>
        <v>53372133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30794868</v>
      </c>
      <c r="D44" s="210">
        <f>+D42-D43</f>
        <v>0</v>
      </c>
      <c r="E44" s="211">
        <f t="shared" si="4"/>
        <v>53372133</v>
      </c>
      <c r="F44" s="77">
        <f t="shared" si="4"/>
        <v>53372133</v>
      </c>
      <c r="G44" s="77">
        <f t="shared" si="4"/>
        <v>60685974</v>
      </c>
      <c r="H44" s="77">
        <f t="shared" si="4"/>
        <v>-15960848</v>
      </c>
      <c r="I44" s="77">
        <f t="shared" si="4"/>
        <v>-10765196</v>
      </c>
      <c r="J44" s="77">
        <f t="shared" si="4"/>
        <v>33959930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33959930</v>
      </c>
      <c r="X44" s="77">
        <f t="shared" si="4"/>
        <v>39817787</v>
      </c>
      <c r="Y44" s="77">
        <f t="shared" si="4"/>
        <v>-5857857</v>
      </c>
      <c r="Z44" s="212">
        <f>+IF(X44&lt;&gt;0,+(Y44/X44)*100,0)</f>
        <v>-14.7116588875218</v>
      </c>
      <c r="AA44" s="210">
        <f>+AA42-AA43</f>
        <v>53372133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30794868</v>
      </c>
      <c r="D46" s="206">
        <f>SUM(D44:D45)</f>
        <v>0</v>
      </c>
      <c r="E46" s="207">
        <f t="shared" si="5"/>
        <v>53372133</v>
      </c>
      <c r="F46" s="88">
        <f t="shared" si="5"/>
        <v>53372133</v>
      </c>
      <c r="G46" s="88">
        <f t="shared" si="5"/>
        <v>60685974</v>
      </c>
      <c r="H46" s="88">
        <f t="shared" si="5"/>
        <v>-15960848</v>
      </c>
      <c r="I46" s="88">
        <f t="shared" si="5"/>
        <v>-10765196</v>
      </c>
      <c r="J46" s="88">
        <f t="shared" si="5"/>
        <v>33959930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33959930</v>
      </c>
      <c r="X46" s="88">
        <f t="shared" si="5"/>
        <v>39817787</v>
      </c>
      <c r="Y46" s="88">
        <f t="shared" si="5"/>
        <v>-5857857</v>
      </c>
      <c r="Z46" s="208">
        <f>+IF(X46&lt;&gt;0,+(Y46/X46)*100,0)</f>
        <v>-14.7116588875218</v>
      </c>
      <c r="AA46" s="206">
        <f>SUM(AA44:AA45)</f>
        <v>53372133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30794868</v>
      </c>
      <c r="D48" s="217">
        <f>SUM(D46:D47)</f>
        <v>0</v>
      </c>
      <c r="E48" s="218">
        <f t="shared" si="6"/>
        <v>53372133</v>
      </c>
      <c r="F48" s="219">
        <f t="shared" si="6"/>
        <v>53372133</v>
      </c>
      <c r="G48" s="219">
        <f t="shared" si="6"/>
        <v>60685974</v>
      </c>
      <c r="H48" s="220">
        <f t="shared" si="6"/>
        <v>-15960848</v>
      </c>
      <c r="I48" s="220">
        <f t="shared" si="6"/>
        <v>-10765196</v>
      </c>
      <c r="J48" s="220">
        <f t="shared" si="6"/>
        <v>33959930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33959930</v>
      </c>
      <c r="X48" s="220">
        <f t="shared" si="6"/>
        <v>39817787</v>
      </c>
      <c r="Y48" s="220">
        <f t="shared" si="6"/>
        <v>-5857857</v>
      </c>
      <c r="Z48" s="221">
        <f>+IF(X48&lt;&gt;0,+(Y48/X48)*100,0)</f>
        <v>-14.7116588875218</v>
      </c>
      <c r="AA48" s="222">
        <f>SUM(AA46:AA47)</f>
        <v>53372133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3044027</v>
      </c>
      <c r="D5" s="153">
        <f>SUM(D6:D8)</f>
        <v>0</v>
      </c>
      <c r="E5" s="154">
        <f t="shared" si="0"/>
        <v>3932512</v>
      </c>
      <c r="F5" s="100">
        <f t="shared" si="0"/>
        <v>3932512</v>
      </c>
      <c r="G5" s="100">
        <f t="shared" si="0"/>
        <v>0</v>
      </c>
      <c r="H5" s="100">
        <f t="shared" si="0"/>
        <v>29645</v>
      </c>
      <c r="I5" s="100">
        <f t="shared" si="0"/>
        <v>18000</v>
      </c>
      <c r="J5" s="100">
        <f t="shared" si="0"/>
        <v>47645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47645</v>
      </c>
      <c r="X5" s="100">
        <f t="shared" si="0"/>
        <v>983127</v>
      </c>
      <c r="Y5" s="100">
        <f t="shared" si="0"/>
        <v>-935482</v>
      </c>
      <c r="Z5" s="137">
        <f>+IF(X5&lt;&gt;0,+(Y5/X5)*100,0)</f>
        <v>-95.15372886717586</v>
      </c>
      <c r="AA5" s="153">
        <f>SUM(AA6:AA8)</f>
        <v>3932512</v>
      </c>
    </row>
    <row r="6" spans="1:27" ht="12.75">
      <c r="A6" s="138" t="s">
        <v>75</v>
      </c>
      <c r="B6" s="136"/>
      <c r="C6" s="155">
        <v>420693</v>
      </c>
      <c r="D6" s="155"/>
      <c r="E6" s="156">
        <v>2145232</v>
      </c>
      <c r="F6" s="60">
        <v>2145232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536307</v>
      </c>
      <c r="Y6" s="60">
        <v>-536307</v>
      </c>
      <c r="Z6" s="140">
        <v>-100</v>
      </c>
      <c r="AA6" s="62">
        <v>2145232</v>
      </c>
    </row>
    <row r="7" spans="1:27" ht="12.75">
      <c r="A7" s="138" t="s">
        <v>76</v>
      </c>
      <c r="B7" s="136"/>
      <c r="C7" s="157">
        <v>2133136</v>
      </c>
      <c r="D7" s="157"/>
      <c r="E7" s="158">
        <v>449852</v>
      </c>
      <c r="F7" s="159">
        <v>449852</v>
      </c>
      <c r="G7" s="159"/>
      <c r="H7" s="159">
        <v>5645</v>
      </c>
      <c r="I7" s="159">
        <v>6000</v>
      </c>
      <c r="J7" s="159">
        <v>11645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11645</v>
      </c>
      <c r="X7" s="159">
        <v>112464</v>
      </c>
      <c r="Y7" s="159">
        <v>-100819</v>
      </c>
      <c r="Z7" s="141">
        <v>-89.65</v>
      </c>
      <c r="AA7" s="225">
        <v>449852</v>
      </c>
    </row>
    <row r="8" spans="1:27" ht="12.75">
      <c r="A8" s="138" t="s">
        <v>77</v>
      </c>
      <c r="B8" s="136"/>
      <c r="C8" s="155">
        <v>490198</v>
      </c>
      <c r="D8" s="155"/>
      <c r="E8" s="156">
        <v>1337428</v>
      </c>
      <c r="F8" s="60">
        <v>1337428</v>
      </c>
      <c r="G8" s="60"/>
      <c r="H8" s="60">
        <v>24000</v>
      </c>
      <c r="I8" s="60">
        <v>12000</v>
      </c>
      <c r="J8" s="60">
        <v>36000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36000</v>
      </c>
      <c r="X8" s="60">
        <v>334356</v>
      </c>
      <c r="Y8" s="60">
        <v>-298356</v>
      </c>
      <c r="Z8" s="140">
        <v>-89.23</v>
      </c>
      <c r="AA8" s="62">
        <v>1337428</v>
      </c>
    </row>
    <row r="9" spans="1:27" ht="12.75">
      <c r="A9" s="135" t="s">
        <v>78</v>
      </c>
      <c r="B9" s="136"/>
      <c r="C9" s="153">
        <f aca="true" t="shared" si="1" ref="C9:Y9">SUM(C10:C14)</f>
        <v>749310</v>
      </c>
      <c r="D9" s="153">
        <f>SUM(D10:D14)</f>
        <v>0</v>
      </c>
      <c r="E9" s="154">
        <f t="shared" si="1"/>
        <v>1864357</v>
      </c>
      <c r="F9" s="100">
        <f t="shared" si="1"/>
        <v>1864357</v>
      </c>
      <c r="G9" s="100">
        <f t="shared" si="1"/>
        <v>0</v>
      </c>
      <c r="H9" s="100">
        <f t="shared" si="1"/>
        <v>0</v>
      </c>
      <c r="I9" s="100">
        <f t="shared" si="1"/>
        <v>15</v>
      </c>
      <c r="J9" s="100">
        <f t="shared" si="1"/>
        <v>15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15</v>
      </c>
      <c r="X9" s="100">
        <f t="shared" si="1"/>
        <v>466092</v>
      </c>
      <c r="Y9" s="100">
        <f t="shared" si="1"/>
        <v>-466077</v>
      </c>
      <c r="Z9" s="137">
        <f>+IF(X9&lt;&gt;0,+(Y9/X9)*100,0)</f>
        <v>-99.99678175124225</v>
      </c>
      <c r="AA9" s="102">
        <f>SUM(AA10:AA14)</f>
        <v>1864357</v>
      </c>
    </row>
    <row r="10" spans="1:27" ht="12.75">
      <c r="A10" s="138" t="s">
        <v>79</v>
      </c>
      <c r="B10" s="136"/>
      <c r="C10" s="155">
        <v>87731</v>
      </c>
      <c r="D10" s="155"/>
      <c r="E10" s="156">
        <v>111717</v>
      </c>
      <c r="F10" s="60">
        <v>111717</v>
      </c>
      <c r="G10" s="60"/>
      <c r="H10" s="60"/>
      <c r="I10" s="60">
        <v>15</v>
      </c>
      <c r="J10" s="60">
        <v>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15</v>
      </c>
      <c r="X10" s="60">
        <v>27930</v>
      </c>
      <c r="Y10" s="60">
        <v>-27915</v>
      </c>
      <c r="Z10" s="140">
        <v>-99.95</v>
      </c>
      <c r="AA10" s="62">
        <v>111717</v>
      </c>
    </row>
    <row r="11" spans="1:27" ht="12.75">
      <c r="A11" s="138" t="s">
        <v>80</v>
      </c>
      <c r="B11" s="136"/>
      <c r="C11" s="155">
        <v>625820</v>
      </c>
      <c r="D11" s="155"/>
      <c r="E11" s="156">
        <v>1310000</v>
      </c>
      <c r="F11" s="60">
        <v>1310000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327501</v>
      </c>
      <c r="Y11" s="60">
        <v>-327501</v>
      </c>
      <c r="Z11" s="140">
        <v>-100</v>
      </c>
      <c r="AA11" s="62">
        <v>1310000</v>
      </c>
    </row>
    <row r="12" spans="1:27" ht="12.75">
      <c r="A12" s="138" t="s">
        <v>81</v>
      </c>
      <c r="B12" s="136"/>
      <c r="C12" s="155">
        <v>35759</v>
      </c>
      <c r="D12" s="155"/>
      <c r="E12" s="156">
        <v>442640</v>
      </c>
      <c r="F12" s="60">
        <v>442640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110661</v>
      </c>
      <c r="Y12" s="60">
        <v>-110661</v>
      </c>
      <c r="Z12" s="140">
        <v>-100</v>
      </c>
      <c r="AA12" s="62">
        <v>442640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38764949</v>
      </c>
      <c r="D15" s="153">
        <f>SUM(D16:D18)</f>
        <v>0</v>
      </c>
      <c r="E15" s="154">
        <f t="shared" si="2"/>
        <v>43174987</v>
      </c>
      <c r="F15" s="100">
        <f t="shared" si="2"/>
        <v>43174987</v>
      </c>
      <c r="G15" s="100">
        <f t="shared" si="2"/>
        <v>1980005</v>
      </c>
      <c r="H15" s="100">
        <f t="shared" si="2"/>
        <v>1080584</v>
      </c>
      <c r="I15" s="100">
        <f t="shared" si="2"/>
        <v>2874743</v>
      </c>
      <c r="J15" s="100">
        <f t="shared" si="2"/>
        <v>5935332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5935332</v>
      </c>
      <c r="X15" s="100">
        <f t="shared" si="2"/>
        <v>10793748</v>
      </c>
      <c r="Y15" s="100">
        <f t="shared" si="2"/>
        <v>-4858416</v>
      </c>
      <c r="Z15" s="137">
        <f>+IF(X15&lt;&gt;0,+(Y15/X15)*100,0)</f>
        <v>-45.01138992683542</v>
      </c>
      <c r="AA15" s="102">
        <f>SUM(AA16:AA18)</f>
        <v>43174987</v>
      </c>
    </row>
    <row r="16" spans="1:27" ht="12.75">
      <c r="A16" s="138" t="s">
        <v>85</v>
      </c>
      <c r="B16" s="136"/>
      <c r="C16" s="155">
        <v>1726001</v>
      </c>
      <c r="D16" s="155"/>
      <c r="E16" s="156">
        <v>694387</v>
      </c>
      <c r="F16" s="60">
        <v>694387</v>
      </c>
      <c r="G16" s="60"/>
      <c r="H16" s="60">
        <v>14206</v>
      </c>
      <c r="I16" s="60">
        <v>877</v>
      </c>
      <c r="J16" s="60">
        <v>15083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15083</v>
      </c>
      <c r="X16" s="60">
        <v>173598</v>
      </c>
      <c r="Y16" s="60">
        <v>-158515</v>
      </c>
      <c r="Z16" s="140">
        <v>-91.31</v>
      </c>
      <c r="AA16" s="62">
        <v>694387</v>
      </c>
    </row>
    <row r="17" spans="1:27" ht="12.75">
      <c r="A17" s="138" t="s">
        <v>86</v>
      </c>
      <c r="B17" s="136"/>
      <c r="C17" s="155">
        <v>37038948</v>
      </c>
      <c r="D17" s="155"/>
      <c r="E17" s="156">
        <v>42480600</v>
      </c>
      <c r="F17" s="60">
        <v>42480600</v>
      </c>
      <c r="G17" s="60">
        <v>1980005</v>
      </c>
      <c r="H17" s="60">
        <v>1066378</v>
      </c>
      <c r="I17" s="60">
        <v>2873866</v>
      </c>
      <c r="J17" s="60">
        <v>5920249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5920249</v>
      </c>
      <c r="X17" s="60">
        <v>10620150</v>
      </c>
      <c r="Y17" s="60">
        <v>-4699901</v>
      </c>
      <c r="Z17" s="140">
        <v>-44.25</v>
      </c>
      <c r="AA17" s="62">
        <v>42480600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5025316</v>
      </c>
      <c r="D19" s="153">
        <f>SUM(D20:D23)</f>
        <v>0</v>
      </c>
      <c r="E19" s="154">
        <f t="shared" si="3"/>
        <v>4400000</v>
      </c>
      <c r="F19" s="100">
        <f t="shared" si="3"/>
        <v>4400000</v>
      </c>
      <c r="G19" s="100">
        <f t="shared" si="3"/>
        <v>0</v>
      </c>
      <c r="H19" s="100">
        <f t="shared" si="3"/>
        <v>493620</v>
      </c>
      <c r="I19" s="100">
        <f t="shared" si="3"/>
        <v>692010</v>
      </c>
      <c r="J19" s="100">
        <f t="shared" si="3"/>
        <v>1185630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1185630</v>
      </c>
      <c r="X19" s="100">
        <f t="shared" si="3"/>
        <v>1100001</v>
      </c>
      <c r="Y19" s="100">
        <f t="shared" si="3"/>
        <v>85629</v>
      </c>
      <c r="Z19" s="137">
        <f>+IF(X19&lt;&gt;0,+(Y19/X19)*100,0)</f>
        <v>7.784447468684119</v>
      </c>
      <c r="AA19" s="102">
        <f>SUM(AA20:AA23)</f>
        <v>4400000</v>
      </c>
    </row>
    <row r="20" spans="1:27" ht="12.75">
      <c r="A20" s="138" t="s">
        <v>89</v>
      </c>
      <c r="B20" s="136"/>
      <c r="C20" s="155">
        <v>4165974</v>
      </c>
      <c r="D20" s="155"/>
      <c r="E20" s="156">
        <v>3650000</v>
      </c>
      <c r="F20" s="60">
        <v>3650000</v>
      </c>
      <c r="G20" s="60"/>
      <c r="H20" s="60">
        <v>493620</v>
      </c>
      <c r="I20" s="60">
        <v>692010</v>
      </c>
      <c r="J20" s="60">
        <v>1185630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1185630</v>
      </c>
      <c r="X20" s="60">
        <v>912501</v>
      </c>
      <c r="Y20" s="60">
        <v>273129</v>
      </c>
      <c r="Z20" s="140">
        <v>29.93</v>
      </c>
      <c r="AA20" s="62">
        <v>3650000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859342</v>
      </c>
      <c r="D23" s="155"/>
      <c r="E23" s="156">
        <v>750000</v>
      </c>
      <c r="F23" s="60">
        <v>750000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187500</v>
      </c>
      <c r="Y23" s="60">
        <v>-187500</v>
      </c>
      <c r="Z23" s="140">
        <v>-100</v>
      </c>
      <c r="AA23" s="62">
        <v>750000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47583602</v>
      </c>
      <c r="D25" s="217">
        <f>+D5+D9+D15+D19+D24</f>
        <v>0</v>
      </c>
      <c r="E25" s="230">
        <f t="shared" si="4"/>
        <v>53371856</v>
      </c>
      <c r="F25" s="219">
        <f t="shared" si="4"/>
        <v>53371856</v>
      </c>
      <c r="G25" s="219">
        <f t="shared" si="4"/>
        <v>1980005</v>
      </c>
      <c r="H25" s="219">
        <f t="shared" si="4"/>
        <v>1603849</v>
      </c>
      <c r="I25" s="219">
        <f t="shared" si="4"/>
        <v>3584768</v>
      </c>
      <c r="J25" s="219">
        <f t="shared" si="4"/>
        <v>7168622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7168622</v>
      </c>
      <c r="X25" s="219">
        <f t="shared" si="4"/>
        <v>13342968</v>
      </c>
      <c r="Y25" s="219">
        <f t="shared" si="4"/>
        <v>-6174346</v>
      </c>
      <c r="Z25" s="231">
        <f>+IF(X25&lt;&gt;0,+(Y25/X25)*100,0)</f>
        <v>-46.274157293939396</v>
      </c>
      <c r="AA25" s="232">
        <f>+AA5+AA9+AA15+AA19+AA24</f>
        <v>53371856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32992000</v>
      </c>
      <c r="D28" s="155"/>
      <c r="E28" s="156">
        <v>37250000</v>
      </c>
      <c r="F28" s="60">
        <v>37250000</v>
      </c>
      <c r="G28" s="60">
        <v>1980005</v>
      </c>
      <c r="H28" s="60">
        <v>912659</v>
      </c>
      <c r="I28" s="60">
        <v>2867901</v>
      </c>
      <c r="J28" s="60">
        <v>5760565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5760565</v>
      </c>
      <c r="X28" s="60">
        <v>9312501</v>
      </c>
      <c r="Y28" s="60">
        <v>-3551936</v>
      </c>
      <c r="Z28" s="140">
        <v>-38.14</v>
      </c>
      <c r="AA28" s="155">
        <v>37250000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32992000</v>
      </c>
      <c r="D32" s="210">
        <f>SUM(D28:D31)</f>
        <v>0</v>
      </c>
      <c r="E32" s="211">
        <f t="shared" si="5"/>
        <v>37250000</v>
      </c>
      <c r="F32" s="77">
        <f t="shared" si="5"/>
        <v>37250000</v>
      </c>
      <c r="G32" s="77">
        <f t="shared" si="5"/>
        <v>1980005</v>
      </c>
      <c r="H32" s="77">
        <f t="shared" si="5"/>
        <v>912659</v>
      </c>
      <c r="I32" s="77">
        <f t="shared" si="5"/>
        <v>2867901</v>
      </c>
      <c r="J32" s="77">
        <f t="shared" si="5"/>
        <v>5760565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5760565</v>
      </c>
      <c r="X32" s="77">
        <f t="shared" si="5"/>
        <v>9312501</v>
      </c>
      <c r="Y32" s="77">
        <f t="shared" si="5"/>
        <v>-3551936</v>
      </c>
      <c r="Z32" s="212">
        <f>+IF(X32&lt;&gt;0,+(Y32/X32)*100,0)</f>
        <v>-38.14159053513122</v>
      </c>
      <c r="AA32" s="79">
        <f>SUM(AA28:AA31)</f>
        <v>37250000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14591602</v>
      </c>
      <c r="D35" s="155"/>
      <c r="E35" s="156">
        <v>16121856</v>
      </c>
      <c r="F35" s="60">
        <v>16121856</v>
      </c>
      <c r="G35" s="60"/>
      <c r="H35" s="60">
        <v>691190</v>
      </c>
      <c r="I35" s="60">
        <v>716867</v>
      </c>
      <c r="J35" s="60">
        <v>1408057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1408057</v>
      </c>
      <c r="X35" s="60">
        <v>4030464</v>
      </c>
      <c r="Y35" s="60">
        <v>-2622407</v>
      </c>
      <c r="Z35" s="140">
        <v>-65.06</v>
      </c>
      <c r="AA35" s="62">
        <v>16121856</v>
      </c>
    </row>
    <row r="36" spans="1:27" ht="12.75">
      <c r="A36" s="238" t="s">
        <v>139</v>
      </c>
      <c r="B36" s="149"/>
      <c r="C36" s="222">
        <f aca="true" t="shared" si="6" ref="C36:Y36">SUM(C32:C35)</f>
        <v>47583602</v>
      </c>
      <c r="D36" s="222">
        <f>SUM(D32:D35)</f>
        <v>0</v>
      </c>
      <c r="E36" s="218">
        <f t="shared" si="6"/>
        <v>53371856</v>
      </c>
      <c r="F36" s="220">
        <f t="shared" si="6"/>
        <v>53371856</v>
      </c>
      <c r="G36" s="220">
        <f t="shared" si="6"/>
        <v>1980005</v>
      </c>
      <c r="H36" s="220">
        <f t="shared" si="6"/>
        <v>1603849</v>
      </c>
      <c r="I36" s="220">
        <f t="shared" si="6"/>
        <v>3584768</v>
      </c>
      <c r="J36" s="220">
        <f t="shared" si="6"/>
        <v>7168622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7168622</v>
      </c>
      <c r="X36" s="220">
        <f t="shared" si="6"/>
        <v>13342965</v>
      </c>
      <c r="Y36" s="220">
        <f t="shared" si="6"/>
        <v>-6174343</v>
      </c>
      <c r="Z36" s="221">
        <f>+IF(X36&lt;&gt;0,+(Y36/X36)*100,0)</f>
        <v>-46.27414521435078</v>
      </c>
      <c r="AA36" s="239">
        <f>SUM(AA32:AA35)</f>
        <v>53371856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6104313</v>
      </c>
      <c r="D6" s="155"/>
      <c r="E6" s="59">
        <v>1568885</v>
      </c>
      <c r="F6" s="60">
        <v>1568885</v>
      </c>
      <c r="G6" s="60">
        <v>107211762</v>
      </c>
      <c r="H6" s="60">
        <v>8270726</v>
      </c>
      <c r="I6" s="60">
        <v>1315357</v>
      </c>
      <c r="J6" s="60">
        <v>1315357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1315357</v>
      </c>
      <c r="X6" s="60">
        <v>392221</v>
      </c>
      <c r="Y6" s="60">
        <v>923136</v>
      </c>
      <c r="Z6" s="140">
        <v>235.36</v>
      </c>
      <c r="AA6" s="62">
        <v>1568885</v>
      </c>
    </row>
    <row r="7" spans="1:27" ht="12.75">
      <c r="A7" s="249" t="s">
        <v>144</v>
      </c>
      <c r="B7" s="182"/>
      <c r="C7" s="155">
        <v>45604995</v>
      </c>
      <c r="D7" s="155"/>
      <c r="E7" s="59">
        <v>69864747</v>
      </c>
      <c r="F7" s="60">
        <v>69864747</v>
      </c>
      <c r="G7" s="60"/>
      <c r="H7" s="60"/>
      <c r="I7" s="60">
        <v>68518641</v>
      </c>
      <c r="J7" s="60">
        <v>68518641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68518641</v>
      </c>
      <c r="X7" s="60">
        <v>17466187</v>
      </c>
      <c r="Y7" s="60">
        <v>51052454</v>
      </c>
      <c r="Z7" s="140">
        <v>292.29</v>
      </c>
      <c r="AA7" s="62">
        <v>69864747</v>
      </c>
    </row>
    <row r="8" spans="1:27" ht="12.75">
      <c r="A8" s="249" t="s">
        <v>145</v>
      </c>
      <c r="B8" s="182"/>
      <c r="C8" s="155">
        <v>2881395</v>
      </c>
      <c r="D8" s="155"/>
      <c r="E8" s="59">
        <v>3555879</v>
      </c>
      <c r="F8" s="60">
        <v>3555879</v>
      </c>
      <c r="G8" s="60">
        <v>15189094</v>
      </c>
      <c r="H8" s="60">
        <v>32995024</v>
      </c>
      <c r="I8" s="60">
        <v>20711918</v>
      </c>
      <c r="J8" s="60">
        <v>20711918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20711918</v>
      </c>
      <c r="X8" s="60">
        <v>888970</v>
      </c>
      <c r="Y8" s="60">
        <v>19822948</v>
      </c>
      <c r="Z8" s="140">
        <v>2229.88</v>
      </c>
      <c r="AA8" s="62">
        <v>3555879</v>
      </c>
    </row>
    <row r="9" spans="1:27" ht="12.75">
      <c r="A9" s="249" t="s">
        <v>146</v>
      </c>
      <c r="B9" s="182"/>
      <c r="C9" s="155">
        <v>7278902</v>
      </c>
      <c r="D9" s="155"/>
      <c r="E9" s="59">
        <v>5883829</v>
      </c>
      <c r="F9" s="60">
        <v>5883829</v>
      </c>
      <c r="G9" s="60">
        <v>12775149</v>
      </c>
      <c r="H9" s="60">
        <v>1605581</v>
      </c>
      <c r="I9" s="60">
        <v>7074060</v>
      </c>
      <c r="J9" s="60">
        <v>7074060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7074060</v>
      </c>
      <c r="X9" s="60">
        <v>1470957</v>
      </c>
      <c r="Y9" s="60">
        <v>5603103</v>
      </c>
      <c r="Z9" s="140">
        <v>380.92</v>
      </c>
      <c r="AA9" s="62">
        <v>5883829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>
        <v>75860857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364795</v>
      </c>
      <c r="D11" s="155"/>
      <c r="E11" s="59">
        <v>494247</v>
      </c>
      <c r="F11" s="60">
        <v>494247</v>
      </c>
      <c r="G11" s="60">
        <v>373278</v>
      </c>
      <c r="H11" s="60">
        <v>373278</v>
      </c>
      <c r="I11" s="60">
        <v>335374</v>
      </c>
      <c r="J11" s="60">
        <v>335374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335374</v>
      </c>
      <c r="X11" s="60">
        <v>123562</v>
      </c>
      <c r="Y11" s="60">
        <v>211812</v>
      </c>
      <c r="Z11" s="140">
        <v>171.42</v>
      </c>
      <c r="AA11" s="62">
        <v>494247</v>
      </c>
    </row>
    <row r="12" spans="1:27" ht="12.75">
      <c r="A12" s="250" t="s">
        <v>56</v>
      </c>
      <c r="B12" s="251"/>
      <c r="C12" s="168">
        <f aca="true" t="shared" si="0" ref="C12:Y12">SUM(C6:C11)</f>
        <v>62234400</v>
      </c>
      <c r="D12" s="168">
        <f>SUM(D6:D11)</f>
        <v>0</v>
      </c>
      <c r="E12" s="72">
        <f t="shared" si="0"/>
        <v>81367587</v>
      </c>
      <c r="F12" s="73">
        <f t="shared" si="0"/>
        <v>81367587</v>
      </c>
      <c r="G12" s="73">
        <f t="shared" si="0"/>
        <v>135549283</v>
      </c>
      <c r="H12" s="73">
        <f t="shared" si="0"/>
        <v>119105466</v>
      </c>
      <c r="I12" s="73">
        <f t="shared" si="0"/>
        <v>97955350</v>
      </c>
      <c r="J12" s="73">
        <f t="shared" si="0"/>
        <v>97955350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97955350</v>
      </c>
      <c r="X12" s="73">
        <f t="shared" si="0"/>
        <v>20341897</v>
      </c>
      <c r="Y12" s="73">
        <f t="shared" si="0"/>
        <v>77613453</v>
      </c>
      <c r="Z12" s="170">
        <f>+IF(X12&lt;&gt;0,+(Y12/X12)*100,0)</f>
        <v>381.5448136425034</v>
      </c>
      <c r="AA12" s="74">
        <f>SUM(AA6:AA11)</f>
        <v>81367587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35026140</v>
      </c>
      <c r="D17" s="155"/>
      <c r="E17" s="59">
        <v>35046281</v>
      </c>
      <c r="F17" s="60">
        <v>35046281</v>
      </c>
      <c r="G17" s="60"/>
      <c r="H17" s="60">
        <v>35046281</v>
      </c>
      <c r="I17" s="60">
        <v>35005998</v>
      </c>
      <c r="J17" s="60">
        <v>35005998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35005998</v>
      </c>
      <c r="X17" s="60">
        <v>8761570</v>
      </c>
      <c r="Y17" s="60">
        <v>26244428</v>
      </c>
      <c r="Z17" s="140">
        <v>299.54</v>
      </c>
      <c r="AA17" s="62">
        <v>35046281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35046281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340638499</v>
      </c>
      <c r="D19" s="155"/>
      <c r="E19" s="59">
        <v>319172095</v>
      </c>
      <c r="F19" s="60">
        <v>319172095</v>
      </c>
      <c r="G19" s="60">
        <v>319172095</v>
      </c>
      <c r="H19" s="60">
        <v>305802454</v>
      </c>
      <c r="I19" s="60">
        <v>320796885</v>
      </c>
      <c r="J19" s="60">
        <v>320796885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320796885</v>
      </c>
      <c r="X19" s="60">
        <v>79793024</v>
      </c>
      <c r="Y19" s="60">
        <v>241003861</v>
      </c>
      <c r="Z19" s="140">
        <v>302.04</v>
      </c>
      <c r="AA19" s="62">
        <v>319172095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18618</v>
      </c>
      <c r="D22" s="155"/>
      <c r="E22" s="59">
        <v>287449</v>
      </c>
      <c r="F22" s="60">
        <v>287449</v>
      </c>
      <c r="G22" s="60">
        <v>287449</v>
      </c>
      <c r="H22" s="60">
        <v>287449</v>
      </c>
      <c r="I22" s="60">
        <v>-381320</v>
      </c>
      <c r="J22" s="60">
        <v>-381320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-381320</v>
      </c>
      <c r="X22" s="60">
        <v>71862</v>
      </c>
      <c r="Y22" s="60">
        <v>-453182</v>
      </c>
      <c r="Z22" s="140">
        <v>-630.63</v>
      </c>
      <c r="AA22" s="62">
        <v>287449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>
        <v>13369641</v>
      </c>
      <c r="I23" s="159">
        <v>14038149</v>
      </c>
      <c r="J23" s="60">
        <v>14038149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14038149</v>
      </c>
      <c r="X23" s="60"/>
      <c r="Y23" s="159">
        <v>14038149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375683257</v>
      </c>
      <c r="D24" s="168">
        <f>SUM(D15:D23)</f>
        <v>0</v>
      </c>
      <c r="E24" s="76">
        <f t="shared" si="1"/>
        <v>354505825</v>
      </c>
      <c r="F24" s="77">
        <f t="shared" si="1"/>
        <v>354505825</v>
      </c>
      <c r="G24" s="77">
        <f t="shared" si="1"/>
        <v>354505825</v>
      </c>
      <c r="H24" s="77">
        <f t="shared" si="1"/>
        <v>354505825</v>
      </c>
      <c r="I24" s="77">
        <f t="shared" si="1"/>
        <v>369459712</v>
      </c>
      <c r="J24" s="77">
        <f t="shared" si="1"/>
        <v>369459712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369459712</v>
      </c>
      <c r="X24" s="77">
        <f t="shared" si="1"/>
        <v>88626456</v>
      </c>
      <c r="Y24" s="77">
        <f t="shared" si="1"/>
        <v>280833256</v>
      </c>
      <c r="Z24" s="212">
        <f>+IF(X24&lt;&gt;0,+(Y24/X24)*100,0)</f>
        <v>316.87293915938596</v>
      </c>
      <c r="AA24" s="79">
        <f>SUM(AA15:AA23)</f>
        <v>354505825</v>
      </c>
    </row>
    <row r="25" spans="1:27" ht="12.75">
      <c r="A25" s="250" t="s">
        <v>159</v>
      </c>
      <c r="B25" s="251"/>
      <c r="C25" s="168">
        <f aca="true" t="shared" si="2" ref="C25:Y25">+C12+C24</f>
        <v>437917657</v>
      </c>
      <c r="D25" s="168">
        <f>+D12+D24</f>
        <v>0</v>
      </c>
      <c r="E25" s="72">
        <f t="shared" si="2"/>
        <v>435873412</v>
      </c>
      <c r="F25" s="73">
        <f t="shared" si="2"/>
        <v>435873412</v>
      </c>
      <c r="G25" s="73">
        <f t="shared" si="2"/>
        <v>490055108</v>
      </c>
      <c r="H25" s="73">
        <f t="shared" si="2"/>
        <v>473611291</v>
      </c>
      <c r="I25" s="73">
        <f t="shared" si="2"/>
        <v>467415062</v>
      </c>
      <c r="J25" s="73">
        <f t="shared" si="2"/>
        <v>467415062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467415062</v>
      </c>
      <c r="X25" s="73">
        <f t="shared" si="2"/>
        <v>108968353</v>
      </c>
      <c r="Y25" s="73">
        <f t="shared" si="2"/>
        <v>358446709</v>
      </c>
      <c r="Z25" s="170">
        <f>+IF(X25&lt;&gt;0,+(Y25/X25)*100,0)</f>
        <v>328.9456976559057</v>
      </c>
      <c r="AA25" s="74">
        <f>+AA12+AA24</f>
        <v>435873412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148507</v>
      </c>
      <c r="D30" s="155"/>
      <c r="E30" s="59">
        <v>68594</v>
      </c>
      <c r="F30" s="60">
        <v>68594</v>
      </c>
      <c r="G30" s="60">
        <v>68595</v>
      </c>
      <c r="H30" s="60">
        <v>68595</v>
      </c>
      <c r="I30" s="60">
        <v>955583</v>
      </c>
      <c r="J30" s="60">
        <v>955583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955583</v>
      </c>
      <c r="X30" s="60">
        <v>17149</v>
      </c>
      <c r="Y30" s="60">
        <v>938434</v>
      </c>
      <c r="Z30" s="140">
        <v>5472.24</v>
      </c>
      <c r="AA30" s="62">
        <v>68594</v>
      </c>
    </row>
    <row r="31" spans="1:27" ht="12.75">
      <c r="A31" s="249" t="s">
        <v>163</v>
      </c>
      <c r="B31" s="182"/>
      <c r="C31" s="155">
        <v>388085</v>
      </c>
      <c r="D31" s="155"/>
      <c r="E31" s="59">
        <v>367309</v>
      </c>
      <c r="F31" s="60">
        <v>367309</v>
      </c>
      <c r="G31" s="60">
        <v>422283</v>
      </c>
      <c r="H31" s="60">
        <v>631890</v>
      </c>
      <c r="I31" s="60">
        <v>543519</v>
      </c>
      <c r="J31" s="60">
        <v>543519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543519</v>
      </c>
      <c r="X31" s="60">
        <v>91827</v>
      </c>
      <c r="Y31" s="60">
        <v>451692</v>
      </c>
      <c r="Z31" s="140">
        <v>491.89</v>
      </c>
      <c r="AA31" s="62">
        <v>367309</v>
      </c>
    </row>
    <row r="32" spans="1:27" ht="12.75">
      <c r="A32" s="249" t="s">
        <v>164</v>
      </c>
      <c r="B32" s="182"/>
      <c r="C32" s="155">
        <v>26132916</v>
      </c>
      <c r="D32" s="155"/>
      <c r="E32" s="59">
        <v>31541687</v>
      </c>
      <c r="F32" s="60">
        <v>31541687</v>
      </c>
      <c r="G32" s="60">
        <v>54927153</v>
      </c>
      <c r="H32" s="60">
        <v>49617462</v>
      </c>
      <c r="I32" s="60">
        <v>40483455</v>
      </c>
      <c r="J32" s="60">
        <v>40483455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40483455</v>
      </c>
      <c r="X32" s="60">
        <v>7885422</v>
      </c>
      <c r="Y32" s="60">
        <v>32598033</v>
      </c>
      <c r="Z32" s="140">
        <v>413.4</v>
      </c>
      <c r="AA32" s="62">
        <v>31541687</v>
      </c>
    </row>
    <row r="33" spans="1:27" ht="12.75">
      <c r="A33" s="249" t="s">
        <v>165</v>
      </c>
      <c r="B33" s="182"/>
      <c r="C33" s="155">
        <v>10399665</v>
      </c>
      <c r="D33" s="155"/>
      <c r="E33" s="59">
        <v>13087453</v>
      </c>
      <c r="F33" s="60">
        <v>13087453</v>
      </c>
      <c r="G33" s="60">
        <v>4428484</v>
      </c>
      <c r="H33" s="60">
        <v>4428484</v>
      </c>
      <c r="I33" s="60">
        <v>6337810</v>
      </c>
      <c r="J33" s="60">
        <v>6337810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6337810</v>
      </c>
      <c r="X33" s="60">
        <v>3271863</v>
      </c>
      <c r="Y33" s="60">
        <v>3065947</v>
      </c>
      <c r="Z33" s="140">
        <v>93.71</v>
      </c>
      <c r="AA33" s="62">
        <v>13087453</v>
      </c>
    </row>
    <row r="34" spans="1:27" ht="12.75">
      <c r="A34" s="250" t="s">
        <v>58</v>
      </c>
      <c r="B34" s="251"/>
      <c r="C34" s="168">
        <f aca="true" t="shared" si="3" ref="C34:Y34">SUM(C29:C33)</f>
        <v>37069173</v>
      </c>
      <c r="D34" s="168">
        <f>SUM(D29:D33)</f>
        <v>0</v>
      </c>
      <c r="E34" s="72">
        <f t="shared" si="3"/>
        <v>45065043</v>
      </c>
      <c r="F34" s="73">
        <f t="shared" si="3"/>
        <v>45065043</v>
      </c>
      <c r="G34" s="73">
        <f t="shared" si="3"/>
        <v>59846515</v>
      </c>
      <c r="H34" s="73">
        <f t="shared" si="3"/>
        <v>54746431</v>
      </c>
      <c r="I34" s="73">
        <f t="shared" si="3"/>
        <v>48320367</v>
      </c>
      <c r="J34" s="73">
        <f t="shared" si="3"/>
        <v>48320367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48320367</v>
      </c>
      <c r="X34" s="73">
        <f t="shared" si="3"/>
        <v>11266261</v>
      </c>
      <c r="Y34" s="73">
        <f t="shared" si="3"/>
        <v>37054106</v>
      </c>
      <c r="Z34" s="170">
        <f>+IF(X34&lt;&gt;0,+(Y34/X34)*100,0)</f>
        <v>328.89443977908905</v>
      </c>
      <c r="AA34" s="74">
        <f>SUM(AA29:AA33)</f>
        <v>45065043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344674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15533402</v>
      </c>
      <c r="D38" s="155"/>
      <c r="E38" s="59"/>
      <c r="F38" s="60"/>
      <c r="G38" s="60">
        <v>8658969</v>
      </c>
      <c r="H38" s="60">
        <v>8658969</v>
      </c>
      <c r="I38" s="60">
        <v>11156232</v>
      </c>
      <c r="J38" s="60">
        <v>11156232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11156232</v>
      </c>
      <c r="X38" s="60"/>
      <c r="Y38" s="60">
        <v>11156232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15878076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8658969</v>
      </c>
      <c r="H39" s="77">
        <f t="shared" si="4"/>
        <v>8658969</v>
      </c>
      <c r="I39" s="77">
        <f t="shared" si="4"/>
        <v>11156232</v>
      </c>
      <c r="J39" s="77">
        <f t="shared" si="4"/>
        <v>11156232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11156232</v>
      </c>
      <c r="X39" s="77">
        <f t="shared" si="4"/>
        <v>0</v>
      </c>
      <c r="Y39" s="77">
        <f t="shared" si="4"/>
        <v>11156232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52947249</v>
      </c>
      <c r="D40" s="168">
        <f>+D34+D39</f>
        <v>0</v>
      </c>
      <c r="E40" s="72">
        <f t="shared" si="5"/>
        <v>45065043</v>
      </c>
      <c r="F40" s="73">
        <f t="shared" si="5"/>
        <v>45065043</v>
      </c>
      <c r="G40" s="73">
        <f t="shared" si="5"/>
        <v>68505484</v>
      </c>
      <c r="H40" s="73">
        <f t="shared" si="5"/>
        <v>63405400</v>
      </c>
      <c r="I40" s="73">
        <f t="shared" si="5"/>
        <v>59476599</v>
      </c>
      <c r="J40" s="73">
        <f t="shared" si="5"/>
        <v>59476599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59476599</v>
      </c>
      <c r="X40" s="73">
        <f t="shared" si="5"/>
        <v>11266261</v>
      </c>
      <c r="Y40" s="73">
        <f t="shared" si="5"/>
        <v>48210338</v>
      </c>
      <c r="Z40" s="170">
        <f>+IF(X40&lt;&gt;0,+(Y40/X40)*100,0)</f>
        <v>427.9178158574526</v>
      </c>
      <c r="AA40" s="74">
        <f>+AA34+AA39</f>
        <v>45065043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384970408</v>
      </c>
      <c r="D42" s="257">
        <f>+D25-D40</f>
        <v>0</v>
      </c>
      <c r="E42" s="258">
        <f t="shared" si="6"/>
        <v>390808369</v>
      </c>
      <c r="F42" s="259">
        <f t="shared" si="6"/>
        <v>390808369</v>
      </c>
      <c r="G42" s="259">
        <f t="shared" si="6"/>
        <v>421549624</v>
      </c>
      <c r="H42" s="259">
        <f t="shared" si="6"/>
        <v>410205891</v>
      </c>
      <c r="I42" s="259">
        <f t="shared" si="6"/>
        <v>407938463</v>
      </c>
      <c r="J42" s="259">
        <f t="shared" si="6"/>
        <v>407938463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407938463</v>
      </c>
      <c r="X42" s="259">
        <f t="shared" si="6"/>
        <v>97702092</v>
      </c>
      <c r="Y42" s="259">
        <f t="shared" si="6"/>
        <v>310236371</v>
      </c>
      <c r="Z42" s="260">
        <f>+IF(X42&lt;&gt;0,+(Y42/X42)*100,0)</f>
        <v>317.5329869088166</v>
      </c>
      <c r="AA42" s="261">
        <f>+AA25-AA40</f>
        <v>390808369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384970408</v>
      </c>
      <c r="D45" s="155"/>
      <c r="E45" s="59">
        <v>390808369</v>
      </c>
      <c r="F45" s="60">
        <v>390808369</v>
      </c>
      <c r="G45" s="60">
        <v>421549624</v>
      </c>
      <c r="H45" s="60">
        <v>410205891</v>
      </c>
      <c r="I45" s="60">
        <v>407938463</v>
      </c>
      <c r="J45" s="60">
        <v>407938463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407938463</v>
      </c>
      <c r="X45" s="60">
        <v>97702092</v>
      </c>
      <c r="Y45" s="60">
        <v>310236371</v>
      </c>
      <c r="Z45" s="139">
        <v>317.53</v>
      </c>
      <c r="AA45" s="62">
        <v>390808369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384970408</v>
      </c>
      <c r="D48" s="217">
        <f>SUM(D45:D47)</f>
        <v>0</v>
      </c>
      <c r="E48" s="264">
        <f t="shared" si="7"/>
        <v>390808369</v>
      </c>
      <c r="F48" s="219">
        <f t="shared" si="7"/>
        <v>390808369</v>
      </c>
      <c r="G48" s="219">
        <f t="shared" si="7"/>
        <v>421549624</v>
      </c>
      <c r="H48" s="219">
        <f t="shared" si="7"/>
        <v>410205891</v>
      </c>
      <c r="I48" s="219">
        <f t="shared" si="7"/>
        <v>407938463</v>
      </c>
      <c r="J48" s="219">
        <f t="shared" si="7"/>
        <v>407938463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407938463</v>
      </c>
      <c r="X48" s="219">
        <f t="shared" si="7"/>
        <v>97702092</v>
      </c>
      <c r="Y48" s="219">
        <f t="shared" si="7"/>
        <v>310236371</v>
      </c>
      <c r="Z48" s="265">
        <f>+IF(X48&lt;&gt;0,+(Y48/X48)*100,0)</f>
        <v>317.5329869088166</v>
      </c>
      <c r="AA48" s="232">
        <f>SUM(AA45:AA47)</f>
        <v>390808369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14582826</v>
      </c>
      <c r="D6" s="155"/>
      <c r="E6" s="59">
        <v>13344996</v>
      </c>
      <c r="F6" s="60">
        <v>13344996</v>
      </c>
      <c r="G6" s="60">
        <v>184020</v>
      </c>
      <c r="H6" s="60">
        <v>887731</v>
      </c>
      <c r="I6" s="60">
        <v>953802</v>
      </c>
      <c r="J6" s="60">
        <v>2025553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2025553</v>
      </c>
      <c r="X6" s="60">
        <v>11161272</v>
      </c>
      <c r="Y6" s="60">
        <v>-9135719</v>
      </c>
      <c r="Z6" s="140">
        <v>-81.85</v>
      </c>
      <c r="AA6" s="62">
        <v>13344996</v>
      </c>
    </row>
    <row r="7" spans="1:27" ht="12.75">
      <c r="A7" s="249" t="s">
        <v>32</v>
      </c>
      <c r="B7" s="182"/>
      <c r="C7" s="155">
        <v>20144500</v>
      </c>
      <c r="D7" s="155"/>
      <c r="E7" s="59">
        <v>26404992</v>
      </c>
      <c r="F7" s="60">
        <v>26404992</v>
      </c>
      <c r="G7" s="60">
        <v>688850</v>
      </c>
      <c r="H7" s="60">
        <v>925618</v>
      </c>
      <c r="I7" s="60">
        <v>920183</v>
      </c>
      <c r="J7" s="60">
        <v>2534651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2534651</v>
      </c>
      <c r="X7" s="60">
        <v>6601248</v>
      </c>
      <c r="Y7" s="60">
        <v>-4066597</v>
      </c>
      <c r="Z7" s="140">
        <v>-61.6</v>
      </c>
      <c r="AA7" s="62">
        <v>26404992</v>
      </c>
    </row>
    <row r="8" spans="1:27" ht="12.75">
      <c r="A8" s="249" t="s">
        <v>178</v>
      </c>
      <c r="B8" s="182"/>
      <c r="C8" s="155">
        <v>12356849</v>
      </c>
      <c r="D8" s="155"/>
      <c r="E8" s="59">
        <v>109758240</v>
      </c>
      <c r="F8" s="60">
        <v>109758240</v>
      </c>
      <c r="G8" s="60">
        <v>348013</v>
      </c>
      <c r="H8" s="60">
        <v>201672</v>
      </c>
      <c r="I8" s="60">
        <v>263720</v>
      </c>
      <c r="J8" s="60">
        <v>813405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813405</v>
      </c>
      <c r="X8" s="60">
        <v>27439560</v>
      </c>
      <c r="Y8" s="60">
        <v>-26626155</v>
      </c>
      <c r="Z8" s="140">
        <v>-97.04</v>
      </c>
      <c r="AA8" s="62">
        <v>109758240</v>
      </c>
    </row>
    <row r="9" spans="1:27" ht="12.75">
      <c r="A9" s="249" t="s">
        <v>179</v>
      </c>
      <c r="B9" s="182"/>
      <c r="C9" s="155">
        <v>157175775</v>
      </c>
      <c r="D9" s="155"/>
      <c r="E9" s="59">
        <v>148328999</v>
      </c>
      <c r="F9" s="60">
        <v>148328999</v>
      </c>
      <c r="G9" s="60">
        <v>53779000</v>
      </c>
      <c r="H9" s="60">
        <v>2012000</v>
      </c>
      <c r="I9" s="60">
        <v>5000000</v>
      </c>
      <c r="J9" s="60">
        <v>60791000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60791000</v>
      </c>
      <c r="X9" s="60">
        <v>50927333</v>
      </c>
      <c r="Y9" s="60">
        <v>9863667</v>
      </c>
      <c r="Z9" s="140">
        <v>19.37</v>
      </c>
      <c r="AA9" s="62">
        <v>148328999</v>
      </c>
    </row>
    <row r="10" spans="1:27" ht="12.75">
      <c r="A10" s="249" t="s">
        <v>180</v>
      </c>
      <c r="B10" s="182"/>
      <c r="C10" s="155">
        <v>32992000</v>
      </c>
      <c r="D10" s="155"/>
      <c r="E10" s="59">
        <v>37250000</v>
      </c>
      <c r="F10" s="60">
        <v>37250000</v>
      </c>
      <c r="G10" s="60">
        <v>16068000</v>
      </c>
      <c r="H10" s="60"/>
      <c r="I10" s="60"/>
      <c r="J10" s="60">
        <v>16068000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16068000</v>
      </c>
      <c r="X10" s="60">
        <v>12416666</v>
      </c>
      <c r="Y10" s="60">
        <v>3651334</v>
      </c>
      <c r="Z10" s="140">
        <v>29.41</v>
      </c>
      <c r="AA10" s="62">
        <v>37250000</v>
      </c>
    </row>
    <row r="11" spans="1:27" ht="12.75">
      <c r="A11" s="249" t="s">
        <v>181</v>
      </c>
      <c r="B11" s="182"/>
      <c r="C11" s="155">
        <v>3265049</v>
      </c>
      <c r="D11" s="155"/>
      <c r="E11" s="59">
        <v>2856732</v>
      </c>
      <c r="F11" s="60">
        <v>2856732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714183</v>
      </c>
      <c r="Y11" s="60">
        <v>-714183</v>
      </c>
      <c r="Z11" s="140">
        <v>-100</v>
      </c>
      <c r="AA11" s="62">
        <v>2856732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-174664134</v>
      </c>
      <c r="D14" s="155"/>
      <c r="E14" s="59">
        <v>-240169284</v>
      </c>
      <c r="F14" s="60">
        <v>-240169284</v>
      </c>
      <c r="G14" s="60">
        <v>-18757182</v>
      </c>
      <c r="H14" s="60">
        <v>-16687015</v>
      </c>
      <c r="I14" s="60">
        <v>-14611101</v>
      </c>
      <c r="J14" s="60">
        <v>-50055298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-50055298</v>
      </c>
      <c r="X14" s="60">
        <v>-60042321</v>
      </c>
      <c r="Y14" s="60">
        <v>9987023</v>
      </c>
      <c r="Z14" s="140">
        <v>-16.63</v>
      </c>
      <c r="AA14" s="62">
        <v>-240169284</v>
      </c>
    </row>
    <row r="15" spans="1:27" ht="12.75">
      <c r="A15" s="249" t="s">
        <v>40</v>
      </c>
      <c r="B15" s="182"/>
      <c r="C15" s="155">
        <v>-907467</v>
      </c>
      <c r="D15" s="155"/>
      <c r="E15" s="59">
        <v>-22344</v>
      </c>
      <c r="F15" s="60">
        <v>-22344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-5586</v>
      </c>
      <c r="Y15" s="60">
        <v>5586</v>
      </c>
      <c r="Z15" s="140">
        <v>-100</v>
      </c>
      <c r="AA15" s="62">
        <v>-22344</v>
      </c>
    </row>
    <row r="16" spans="1:27" ht="12.75">
      <c r="A16" s="249" t="s">
        <v>42</v>
      </c>
      <c r="B16" s="182"/>
      <c r="C16" s="155"/>
      <c r="D16" s="155"/>
      <c r="E16" s="59">
        <v>-5701128</v>
      </c>
      <c r="F16" s="60">
        <v>-5701128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-1425282</v>
      </c>
      <c r="Y16" s="60">
        <v>1425282</v>
      </c>
      <c r="Z16" s="140">
        <v>-100</v>
      </c>
      <c r="AA16" s="62">
        <v>-5701128</v>
      </c>
    </row>
    <row r="17" spans="1:27" ht="12.75">
      <c r="A17" s="250" t="s">
        <v>185</v>
      </c>
      <c r="B17" s="251"/>
      <c r="C17" s="168">
        <f aca="true" t="shared" si="0" ref="C17:Y17">SUM(C6:C16)</f>
        <v>64945398</v>
      </c>
      <c r="D17" s="168">
        <f t="shared" si="0"/>
        <v>0</v>
      </c>
      <c r="E17" s="72">
        <f t="shared" si="0"/>
        <v>92051203</v>
      </c>
      <c r="F17" s="73">
        <f t="shared" si="0"/>
        <v>92051203</v>
      </c>
      <c r="G17" s="73">
        <f t="shared" si="0"/>
        <v>52310701</v>
      </c>
      <c r="H17" s="73">
        <f t="shared" si="0"/>
        <v>-12659994</v>
      </c>
      <c r="I17" s="73">
        <f t="shared" si="0"/>
        <v>-7473396</v>
      </c>
      <c r="J17" s="73">
        <f t="shared" si="0"/>
        <v>32177311</v>
      </c>
      <c r="K17" s="73">
        <f t="shared" si="0"/>
        <v>0</v>
      </c>
      <c r="L17" s="73">
        <f t="shared" si="0"/>
        <v>0</v>
      </c>
      <c r="M17" s="73">
        <f t="shared" si="0"/>
        <v>0</v>
      </c>
      <c r="N17" s="73">
        <f t="shared" si="0"/>
        <v>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32177311</v>
      </c>
      <c r="X17" s="73">
        <f t="shared" si="0"/>
        <v>47787073</v>
      </c>
      <c r="Y17" s="73">
        <f t="shared" si="0"/>
        <v>-15609762</v>
      </c>
      <c r="Z17" s="170">
        <f>+IF(X17&lt;&gt;0,+(Y17/X17)*100,0)</f>
        <v>-32.66523982333047</v>
      </c>
      <c r="AA17" s="74">
        <f>SUM(AA6:AA16)</f>
        <v>92051203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624941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-47583602</v>
      </c>
      <c r="D26" s="155"/>
      <c r="E26" s="59">
        <v>-53371992</v>
      </c>
      <c r="F26" s="60">
        <v>-53371992</v>
      </c>
      <c r="G26" s="60">
        <v>-1980005</v>
      </c>
      <c r="H26" s="60">
        <v>-1603849</v>
      </c>
      <c r="I26" s="60">
        <v>-3584767</v>
      </c>
      <c r="J26" s="60">
        <v>-7168621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>
        <v>-7168621</v>
      </c>
      <c r="X26" s="60">
        <v>-13342998</v>
      </c>
      <c r="Y26" s="60">
        <v>6174377</v>
      </c>
      <c r="Z26" s="140">
        <v>-46.27</v>
      </c>
      <c r="AA26" s="62">
        <v>-53371992</v>
      </c>
    </row>
    <row r="27" spans="1:27" ht="12.75">
      <c r="A27" s="250" t="s">
        <v>192</v>
      </c>
      <c r="B27" s="251"/>
      <c r="C27" s="168">
        <f aca="true" t="shared" si="1" ref="C27:Y27">SUM(C21:C26)</f>
        <v>-46958661</v>
      </c>
      <c r="D27" s="168">
        <f>SUM(D21:D26)</f>
        <v>0</v>
      </c>
      <c r="E27" s="72">
        <f t="shared" si="1"/>
        <v>-53371992</v>
      </c>
      <c r="F27" s="73">
        <f t="shared" si="1"/>
        <v>-53371992</v>
      </c>
      <c r="G27" s="73">
        <f t="shared" si="1"/>
        <v>-1980005</v>
      </c>
      <c r="H27" s="73">
        <f t="shared" si="1"/>
        <v>-1603849</v>
      </c>
      <c r="I27" s="73">
        <f t="shared" si="1"/>
        <v>-3584767</v>
      </c>
      <c r="J27" s="73">
        <f t="shared" si="1"/>
        <v>-7168621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-7168621</v>
      </c>
      <c r="X27" s="73">
        <f t="shared" si="1"/>
        <v>-13342998</v>
      </c>
      <c r="Y27" s="73">
        <f t="shared" si="1"/>
        <v>6174377</v>
      </c>
      <c r="Z27" s="170">
        <f>+IF(X27&lt;&gt;0,+(Y27/X27)*100,0)</f>
        <v>-46.27428558409437</v>
      </c>
      <c r="AA27" s="74">
        <f>SUM(AA21:AA26)</f>
        <v>-53371992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-110210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26275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-83935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17902802</v>
      </c>
      <c r="D38" s="153">
        <f>+D17+D27+D36</f>
        <v>0</v>
      </c>
      <c r="E38" s="99">
        <f t="shared" si="3"/>
        <v>38679211</v>
      </c>
      <c r="F38" s="100">
        <f t="shared" si="3"/>
        <v>38679211</v>
      </c>
      <c r="G38" s="100">
        <f t="shared" si="3"/>
        <v>50330696</v>
      </c>
      <c r="H38" s="100">
        <f t="shared" si="3"/>
        <v>-14263843</v>
      </c>
      <c r="I38" s="100">
        <f t="shared" si="3"/>
        <v>-11058163</v>
      </c>
      <c r="J38" s="100">
        <f t="shared" si="3"/>
        <v>25008690</v>
      </c>
      <c r="K38" s="100">
        <f t="shared" si="3"/>
        <v>0</v>
      </c>
      <c r="L38" s="100">
        <f t="shared" si="3"/>
        <v>0</v>
      </c>
      <c r="M38" s="100">
        <f t="shared" si="3"/>
        <v>0</v>
      </c>
      <c r="N38" s="100">
        <f t="shared" si="3"/>
        <v>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25008690</v>
      </c>
      <c r="X38" s="100">
        <f t="shared" si="3"/>
        <v>34444075</v>
      </c>
      <c r="Y38" s="100">
        <f t="shared" si="3"/>
        <v>-9435385</v>
      </c>
      <c r="Z38" s="137">
        <f>+IF(X38&lt;&gt;0,+(Y38/X38)*100,0)</f>
        <v>-27.393347041544878</v>
      </c>
      <c r="AA38" s="102">
        <f>+AA17+AA27+AA36</f>
        <v>38679211</v>
      </c>
    </row>
    <row r="39" spans="1:27" ht="12.75">
      <c r="A39" s="249" t="s">
        <v>200</v>
      </c>
      <c r="B39" s="182"/>
      <c r="C39" s="153">
        <v>33805506</v>
      </c>
      <c r="D39" s="153"/>
      <c r="E39" s="99"/>
      <c r="F39" s="100"/>
      <c r="G39" s="100">
        <v>18665480</v>
      </c>
      <c r="H39" s="100">
        <v>68996176</v>
      </c>
      <c r="I39" s="100">
        <v>54732333</v>
      </c>
      <c r="J39" s="100">
        <v>18665480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>
        <v>18665480</v>
      </c>
      <c r="X39" s="100"/>
      <c r="Y39" s="100">
        <v>18665480</v>
      </c>
      <c r="Z39" s="137"/>
      <c r="AA39" s="102"/>
    </row>
    <row r="40" spans="1:27" ht="12.75">
      <c r="A40" s="269" t="s">
        <v>201</v>
      </c>
      <c r="B40" s="256"/>
      <c r="C40" s="257">
        <v>51708308</v>
      </c>
      <c r="D40" s="257"/>
      <c r="E40" s="258">
        <v>38679211</v>
      </c>
      <c r="F40" s="259">
        <v>38679211</v>
      </c>
      <c r="G40" s="259">
        <v>68996176</v>
      </c>
      <c r="H40" s="259">
        <v>54732333</v>
      </c>
      <c r="I40" s="259">
        <v>43674170</v>
      </c>
      <c r="J40" s="259">
        <v>43674170</v>
      </c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>
        <v>43674170</v>
      </c>
      <c r="X40" s="259">
        <v>34444075</v>
      </c>
      <c r="Y40" s="259">
        <v>9230095</v>
      </c>
      <c r="Z40" s="260">
        <v>26.8</v>
      </c>
      <c r="AA40" s="261">
        <v>38679211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47583602</v>
      </c>
      <c r="D5" s="200">
        <f t="shared" si="0"/>
        <v>0</v>
      </c>
      <c r="E5" s="106">
        <f t="shared" si="0"/>
        <v>53371856</v>
      </c>
      <c r="F5" s="106">
        <f t="shared" si="0"/>
        <v>53371856</v>
      </c>
      <c r="G5" s="106">
        <f t="shared" si="0"/>
        <v>1980005</v>
      </c>
      <c r="H5" s="106">
        <f t="shared" si="0"/>
        <v>1603849</v>
      </c>
      <c r="I5" s="106">
        <f t="shared" si="0"/>
        <v>3584768</v>
      </c>
      <c r="J5" s="106">
        <f t="shared" si="0"/>
        <v>7168622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7168622</v>
      </c>
      <c r="X5" s="106">
        <f t="shared" si="0"/>
        <v>13342964</v>
      </c>
      <c r="Y5" s="106">
        <f t="shared" si="0"/>
        <v>-6174342</v>
      </c>
      <c r="Z5" s="201">
        <f>+IF(X5&lt;&gt;0,+(Y5/X5)*100,0)</f>
        <v>-46.27414118782004</v>
      </c>
      <c r="AA5" s="199">
        <f>SUM(AA11:AA18)</f>
        <v>53371856</v>
      </c>
    </row>
    <row r="6" spans="1:27" ht="12.75">
      <c r="A6" s="291" t="s">
        <v>205</v>
      </c>
      <c r="B6" s="142"/>
      <c r="C6" s="62">
        <v>31194777</v>
      </c>
      <c r="D6" s="156"/>
      <c r="E6" s="60">
        <v>42480600</v>
      </c>
      <c r="F6" s="60">
        <v>42480600</v>
      </c>
      <c r="G6" s="60">
        <v>1980005</v>
      </c>
      <c r="H6" s="60">
        <v>912659</v>
      </c>
      <c r="I6" s="60">
        <v>2848304</v>
      </c>
      <c r="J6" s="60">
        <v>5740968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5740968</v>
      </c>
      <c r="X6" s="60">
        <v>10620150</v>
      </c>
      <c r="Y6" s="60">
        <v>-4879182</v>
      </c>
      <c r="Z6" s="140">
        <v>-45.94</v>
      </c>
      <c r="AA6" s="155">
        <v>42480600</v>
      </c>
    </row>
    <row r="7" spans="1:27" ht="12.75">
      <c r="A7" s="291" t="s">
        <v>206</v>
      </c>
      <c r="B7" s="142"/>
      <c r="C7" s="62">
        <v>3623615</v>
      </c>
      <c r="D7" s="156"/>
      <c r="E7" s="60">
        <v>3650000</v>
      </c>
      <c r="F7" s="60">
        <v>3650000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912500</v>
      </c>
      <c r="Y7" s="60">
        <v>-912500</v>
      </c>
      <c r="Z7" s="140">
        <v>-100</v>
      </c>
      <c r="AA7" s="155">
        <v>3650000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584085</v>
      </c>
      <c r="D10" s="156"/>
      <c r="E10" s="60">
        <v>750000</v>
      </c>
      <c r="F10" s="60">
        <v>750000</v>
      </c>
      <c r="G10" s="60"/>
      <c r="H10" s="60">
        <v>152967</v>
      </c>
      <c r="I10" s="60">
        <v>19597</v>
      </c>
      <c r="J10" s="60">
        <v>172564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172564</v>
      </c>
      <c r="X10" s="60">
        <v>187500</v>
      </c>
      <c r="Y10" s="60">
        <v>-14936</v>
      </c>
      <c r="Z10" s="140">
        <v>-7.97</v>
      </c>
      <c r="AA10" s="155">
        <v>750000</v>
      </c>
    </row>
    <row r="11" spans="1:27" ht="12.75">
      <c r="A11" s="292" t="s">
        <v>210</v>
      </c>
      <c r="B11" s="142"/>
      <c r="C11" s="293">
        <f aca="true" t="shared" si="1" ref="C11:Y11">SUM(C6:C10)</f>
        <v>35402477</v>
      </c>
      <c r="D11" s="294">
        <f t="shared" si="1"/>
        <v>0</v>
      </c>
      <c r="E11" s="295">
        <f t="shared" si="1"/>
        <v>46880600</v>
      </c>
      <c r="F11" s="295">
        <f t="shared" si="1"/>
        <v>46880600</v>
      </c>
      <c r="G11" s="295">
        <f t="shared" si="1"/>
        <v>1980005</v>
      </c>
      <c r="H11" s="295">
        <f t="shared" si="1"/>
        <v>1065626</v>
      </c>
      <c r="I11" s="295">
        <f t="shared" si="1"/>
        <v>2867901</v>
      </c>
      <c r="J11" s="295">
        <f t="shared" si="1"/>
        <v>5913532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5913532</v>
      </c>
      <c r="X11" s="295">
        <f t="shared" si="1"/>
        <v>11720150</v>
      </c>
      <c r="Y11" s="295">
        <f t="shared" si="1"/>
        <v>-5806618</v>
      </c>
      <c r="Z11" s="296">
        <f>+IF(X11&lt;&gt;0,+(Y11/X11)*100,0)</f>
        <v>-49.543888090169496</v>
      </c>
      <c r="AA11" s="297">
        <f>SUM(AA6:AA10)</f>
        <v>46880600</v>
      </c>
    </row>
    <row r="12" spans="1:27" ht="12.75">
      <c r="A12" s="298" t="s">
        <v>211</v>
      </c>
      <c r="B12" s="136"/>
      <c r="C12" s="62"/>
      <c r="D12" s="156"/>
      <c r="E12" s="60">
        <v>1864357</v>
      </c>
      <c r="F12" s="60">
        <v>1864357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466089</v>
      </c>
      <c r="Y12" s="60">
        <v>-466089</v>
      </c>
      <c r="Z12" s="140">
        <v>-100</v>
      </c>
      <c r="AA12" s="155">
        <v>1864357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12181125</v>
      </c>
      <c r="D15" s="156"/>
      <c r="E15" s="60">
        <v>4626899</v>
      </c>
      <c r="F15" s="60">
        <v>4626899</v>
      </c>
      <c r="G15" s="60"/>
      <c r="H15" s="60">
        <v>538223</v>
      </c>
      <c r="I15" s="60">
        <v>716867</v>
      </c>
      <c r="J15" s="60">
        <v>1255090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1255090</v>
      </c>
      <c r="X15" s="60">
        <v>1156725</v>
      </c>
      <c r="Y15" s="60">
        <v>98365</v>
      </c>
      <c r="Z15" s="140">
        <v>8.5</v>
      </c>
      <c r="AA15" s="155">
        <v>4626899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31194777</v>
      </c>
      <c r="D36" s="156">
        <f t="shared" si="4"/>
        <v>0</v>
      </c>
      <c r="E36" s="60">
        <f t="shared" si="4"/>
        <v>42480600</v>
      </c>
      <c r="F36" s="60">
        <f t="shared" si="4"/>
        <v>42480600</v>
      </c>
      <c r="G36" s="60">
        <f t="shared" si="4"/>
        <v>1980005</v>
      </c>
      <c r="H36" s="60">
        <f t="shared" si="4"/>
        <v>912659</v>
      </c>
      <c r="I36" s="60">
        <f t="shared" si="4"/>
        <v>2848304</v>
      </c>
      <c r="J36" s="60">
        <f t="shared" si="4"/>
        <v>5740968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5740968</v>
      </c>
      <c r="X36" s="60">
        <f t="shared" si="4"/>
        <v>10620150</v>
      </c>
      <c r="Y36" s="60">
        <f t="shared" si="4"/>
        <v>-4879182</v>
      </c>
      <c r="Z36" s="140">
        <f aca="true" t="shared" si="5" ref="Z36:Z49">+IF(X36&lt;&gt;0,+(Y36/X36)*100,0)</f>
        <v>-45.94268442536122</v>
      </c>
      <c r="AA36" s="155">
        <f>AA6+AA21</f>
        <v>42480600</v>
      </c>
    </row>
    <row r="37" spans="1:27" ht="12.75">
      <c r="A37" s="291" t="s">
        <v>206</v>
      </c>
      <c r="B37" s="142"/>
      <c r="C37" s="62">
        <f t="shared" si="4"/>
        <v>3623615</v>
      </c>
      <c r="D37" s="156">
        <f t="shared" si="4"/>
        <v>0</v>
      </c>
      <c r="E37" s="60">
        <f t="shared" si="4"/>
        <v>3650000</v>
      </c>
      <c r="F37" s="60">
        <f t="shared" si="4"/>
        <v>3650000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912500</v>
      </c>
      <c r="Y37" s="60">
        <f t="shared" si="4"/>
        <v>-912500</v>
      </c>
      <c r="Z37" s="140">
        <f t="shared" si="5"/>
        <v>-100</v>
      </c>
      <c r="AA37" s="155">
        <f>AA7+AA22</f>
        <v>3650000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584085</v>
      </c>
      <c r="D40" s="156">
        <f t="shared" si="4"/>
        <v>0</v>
      </c>
      <c r="E40" s="60">
        <f t="shared" si="4"/>
        <v>750000</v>
      </c>
      <c r="F40" s="60">
        <f t="shared" si="4"/>
        <v>750000</v>
      </c>
      <c r="G40" s="60">
        <f t="shared" si="4"/>
        <v>0</v>
      </c>
      <c r="H40" s="60">
        <f t="shared" si="4"/>
        <v>152967</v>
      </c>
      <c r="I40" s="60">
        <f t="shared" si="4"/>
        <v>19597</v>
      </c>
      <c r="J40" s="60">
        <f t="shared" si="4"/>
        <v>172564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172564</v>
      </c>
      <c r="X40" s="60">
        <f t="shared" si="4"/>
        <v>187500</v>
      </c>
      <c r="Y40" s="60">
        <f t="shared" si="4"/>
        <v>-14936</v>
      </c>
      <c r="Z40" s="140">
        <f t="shared" si="5"/>
        <v>-7.965866666666667</v>
      </c>
      <c r="AA40" s="155">
        <f>AA10+AA25</f>
        <v>750000</v>
      </c>
    </row>
    <row r="41" spans="1:27" ht="12.75">
      <c r="A41" s="292" t="s">
        <v>210</v>
      </c>
      <c r="B41" s="142"/>
      <c r="C41" s="293">
        <f aca="true" t="shared" si="6" ref="C41:Y41">SUM(C36:C40)</f>
        <v>35402477</v>
      </c>
      <c r="D41" s="294">
        <f t="shared" si="6"/>
        <v>0</v>
      </c>
      <c r="E41" s="295">
        <f t="shared" si="6"/>
        <v>46880600</v>
      </c>
      <c r="F41" s="295">
        <f t="shared" si="6"/>
        <v>46880600</v>
      </c>
      <c r="G41" s="295">
        <f t="shared" si="6"/>
        <v>1980005</v>
      </c>
      <c r="H41" s="295">
        <f t="shared" si="6"/>
        <v>1065626</v>
      </c>
      <c r="I41" s="295">
        <f t="shared" si="6"/>
        <v>2867901</v>
      </c>
      <c r="J41" s="295">
        <f t="shared" si="6"/>
        <v>5913532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5913532</v>
      </c>
      <c r="X41" s="295">
        <f t="shared" si="6"/>
        <v>11720150</v>
      </c>
      <c r="Y41" s="295">
        <f t="shared" si="6"/>
        <v>-5806618</v>
      </c>
      <c r="Z41" s="296">
        <f t="shared" si="5"/>
        <v>-49.543888090169496</v>
      </c>
      <c r="AA41" s="297">
        <f>SUM(AA36:AA40)</f>
        <v>46880600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1864357</v>
      </c>
      <c r="F42" s="54">
        <f t="shared" si="7"/>
        <v>1864357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466089</v>
      </c>
      <c r="Y42" s="54">
        <f t="shared" si="7"/>
        <v>-466089</v>
      </c>
      <c r="Z42" s="184">
        <f t="shared" si="5"/>
        <v>-100</v>
      </c>
      <c r="AA42" s="130">
        <f aca="true" t="shared" si="8" ref="AA42:AA48">AA12+AA27</f>
        <v>1864357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12181125</v>
      </c>
      <c r="D45" s="129">
        <f t="shared" si="7"/>
        <v>0</v>
      </c>
      <c r="E45" s="54">
        <f t="shared" si="7"/>
        <v>4626899</v>
      </c>
      <c r="F45" s="54">
        <f t="shared" si="7"/>
        <v>4626899</v>
      </c>
      <c r="G45" s="54">
        <f t="shared" si="7"/>
        <v>0</v>
      </c>
      <c r="H45" s="54">
        <f t="shared" si="7"/>
        <v>538223</v>
      </c>
      <c r="I45" s="54">
        <f t="shared" si="7"/>
        <v>716867</v>
      </c>
      <c r="J45" s="54">
        <f t="shared" si="7"/>
        <v>1255090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1255090</v>
      </c>
      <c r="X45" s="54">
        <f t="shared" si="7"/>
        <v>1156725</v>
      </c>
      <c r="Y45" s="54">
        <f t="shared" si="7"/>
        <v>98365</v>
      </c>
      <c r="Z45" s="184">
        <f t="shared" si="5"/>
        <v>8.5037498108885</v>
      </c>
      <c r="AA45" s="130">
        <f t="shared" si="8"/>
        <v>4626899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47583602</v>
      </c>
      <c r="D49" s="218">
        <f t="shared" si="9"/>
        <v>0</v>
      </c>
      <c r="E49" s="220">
        <f t="shared" si="9"/>
        <v>53371856</v>
      </c>
      <c r="F49" s="220">
        <f t="shared" si="9"/>
        <v>53371856</v>
      </c>
      <c r="G49" s="220">
        <f t="shared" si="9"/>
        <v>1980005</v>
      </c>
      <c r="H49" s="220">
        <f t="shared" si="9"/>
        <v>1603849</v>
      </c>
      <c r="I49" s="220">
        <f t="shared" si="9"/>
        <v>3584768</v>
      </c>
      <c r="J49" s="220">
        <f t="shared" si="9"/>
        <v>7168622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7168622</v>
      </c>
      <c r="X49" s="220">
        <f t="shared" si="9"/>
        <v>13342964</v>
      </c>
      <c r="Y49" s="220">
        <f t="shared" si="9"/>
        <v>-6174342</v>
      </c>
      <c r="Z49" s="221">
        <f t="shared" si="5"/>
        <v>-46.27414118782004</v>
      </c>
      <c r="AA49" s="222">
        <f>SUM(AA41:AA48)</f>
        <v>53371856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5598110</v>
      </c>
      <c r="D51" s="129">
        <f t="shared" si="10"/>
        <v>0</v>
      </c>
      <c r="E51" s="54">
        <f t="shared" si="10"/>
        <v>16643396</v>
      </c>
      <c r="F51" s="54">
        <f t="shared" si="10"/>
        <v>16643396</v>
      </c>
      <c r="G51" s="54">
        <f t="shared" si="10"/>
        <v>49893</v>
      </c>
      <c r="H51" s="54">
        <f t="shared" si="10"/>
        <v>1923732</v>
      </c>
      <c r="I51" s="54">
        <f t="shared" si="10"/>
        <v>598540</v>
      </c>
      <c r="J51" s="54">
        <f t="shared" si="10"/>
        <v>2572165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2572165</v>
      </c>
      <c r="X51" s="54">
        <f t="shared" si="10"/>
        <v>4160850</v>
      </c>
      <c r="Y51" s="54">
        <f t="shared" si="10"/>
        <v>-1588685</v>
      </c>
      <c r="Z51" s="184">
        <f>+IF(X51&lt;&gt;0,+(Y51/X51)*100,0)</f>
        <v>-38.181741711429154</v>
      </c>
      <c r="AA51" s="130">
        <f>SUM(AA57:AA61)</f>
        <v>16643396</v>
      </c>
    </row>
    <row r="52" spans="1:27" ht="12.75">
      <c r="A52" s="310" t="s">
        <v>205</v>
      </c>
      <c r="B52" s="142"/>
      <c r="C52" s="62">
        <v>2006782</v>
      </c>
      <c r="D52" s="156"/>
      <c r="E52" s="60">
        <v>10313561</v>
      </c>
      <c r="F52" s="60">
        <v>10313561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2578390</v>
      </c>
      <c r="Y52" s="60">
        <v>-2578390</v>
      </c>
      <c r="Z52" s="140">
        <v>-100</v>
      </c>
      <c r="AA52" s="155">
        <v>10313561</v>
      </c>
    </row>
    <row r="53" spans="1:27" ht="12.75">
      <c r="A53" s="310" t="s">
        <v>206</v>
      </c>
      <c r="B53" s="142"/>
      <c r="C53" s="62">
        <v>1713866</v>
      </c>
      <c r="D53" s="156"/>
      <c r="E53" s="60">
        <v>1841586</v>
      </c>
      <c r="F53" s="60">
        <v>1841586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460397</v>
      </c>
      <c r="Y53" s="60">
        <v>-460397</v>
      </c>
      <c r="Z53" s="140">
        <v>-100</v>
      </c>
      <c r="AA53" s="155">
        <v>1841586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94913</v>
      </c>
      <c r="D56" s="156"/>
      <c r="E56" s="60">
        <v>451179</v>
      </c>
      <c r="F56" s="60">
        <v>451179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112795</v>
      </c>
      <c r="Y56" s="60">
        <v>-112795</v>
      </c>
      <c r="Z56" s="140">
        <v>-100</v>
      </c>
      <c r="AA56" s="155">
        <v>451179</v>
      </c>
    </row>
    <row r="57" spans="1:27" ht="12.75">
      <c r="A57" s="138" t="s">
        <v>210</v>
      </c>
      <c r="B57" s="142"/>
      <c r="C57" s="293">
        <f aca="true" t="shared" si="11" ref="C57:Y57">SUM(C52:C56)</f>
        <v>3815561</v>
      </c>
      <c r="D57" s="294">
        <f t="shared" si="11"/>
        <v>0</v>
      </c>
      <c r="E57" s="295">
        <f t="shared" si="11"/>
        <v>12606326</v>
      </c>
      <c r="F57" s="295">
        <f t="shared" si="11"/>
        <v>12606326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3151582</v>
      </c>
      <c r="Y57" s="295">
        <f t="shared" si="11"/>
        <v>-3151582</v>
      </c>
      <c r="Z57" s="296">
        <f>+IF(X57&lt;&gt;0,+(Y57/X57)*100,0)</f>
        <v>-100</v>
      </c>
      <c r="AA57" s="297">
        <f>SUM(AA52:AA56)</f>
        <v>12606326</v>
      </c>
    </row>
    <row r="58" spans="1:27" ht="12.75">
      <c r="A58" s="311" t="s">
        <v>211</v>
      </c>
      <c r="B58" s="136"/>
      <c r="C58" s="62"/>
      <c r="D58" s="156"/>
      <c r="E58" s="60">
        <v>1206380</v>
      </c>
      <c r="F58" s="60">
        <v>1206380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301595</v>
      </c>
      <c r="Y58" s="60">
        <v>-301595</v>
      </c>
      <c r="Z58" s="140">
        <v>-100</v>
      </c>
      <c r="AA58" s="155">
        <v>1206380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1782549</v>
      </c>
      <c r="D61" s="156"/>
      <c r="E61" s="60">
        <v>2830690</v>
      </c>
      <c r="F61" s="60">
        <v>2830690</v>
      </c>
      <c r="G61" s="60">
        <v>49893</v>
      </c>
      <c r="H61" s="60">
        <v>1923732</v>
      </c>
      <c r="I61" s="60">
        <v>598540</v>
      </c>
      <c r="J61" s="60">
        <v>2572165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2572165</v>
      </c>
      <c r="X61" s="60">
        <v>707673</v>
      </c>
      <c r="Y61" s="60">
        <v>1864492</v>
      </c>
      <c r="Z61" s="140">
        <v>263.47</v>
      </c>
      <c r="AA61" s="155">
        <v>2830690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49893</v>
      </c>
      <c r="H66" s="275">
        <v>49893</v>
      </c>
      <c r="I66" s="275">
        <v>598540</v>
      </c>
      <c r="J66" s="275">
        <v>698326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698326</v>
      </c>
      <c r="X66" s="275"/>
      <c r="Y66" s="275">
        <v>698326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49893</v>
      </c>
      <c r="H69" s="220">
        <f t="shared" si="12"/>
        <v>49893</v>
      </c>
      <c r="I69" s="220">
        <f t="shared" si="12"/>
        <v>598540</v>
      </c>
      <c r="J69" s="220">
        <f t="shared" si="12"/>
        <v>698326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698326</v>
      </c>
      <c r="X69" s="220">
        <f t="shared" si="12"/>
        <v>0</v>
      </c>
      <c r="Y69" s="220">
        <f t="shared" si="12"/>
        <v>698326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35402477</v>
      </c>
      <c r="D5" s="357">
        <f t="shared" si="0"/>
        <v>0</v>
      </c>
      <c r="E5" s="356">
        <f t="shared" si="0"/>
        <v>46880600</v>
      </c>
      <c r="F5" s="358">
        <f t="shared" si="0"/>
        <v>46880600</v>
      </c>
      <c r="G5" s="358">
        <f t="shared" si="0"/>
        <v>1980005</v>
      </c>
      <c r="H5" s="356">
        <f t="shared" si="0"/>
        <v>1065626</v>
      </c>
      <c r="I5" s="356">
        <f t="shared" si="0"/>
        <v>2867901</v>
      </c>
      <c r="J5" s="358">
        <f t="shared" si="0"/>
        <v>5913532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5913532</v>
      </c>
      <c r="X5" s="356">
        <f t="shared" si="0"/>
        <v>11720150</v>
      </c>
      <c r="Y5" s="358">
        <f t="shared" si="0"/>
        <v>-5806618</v>
      </c>
      <c r="Z5" s="359">
        <f>+IF(X5&lt;&gt;0,+(Y5/X5)*100,0)</f>
        <v>-49.543888090169496</v>
      </c>
      <c r="AA5" s="360">
        <f>+AA6+AA8+AA11+AA13+AA15</f>
        <v>46880600</v>
      </c>
    </row>
    <row r="6" spans="1:27" ht="12.75">
      <c r="A6" s="361" t="s">
        <v>205</v>
      </c>
      <c r="B6" s="142"/>
      <c r="C6" s="60">
        <f>+C7</f>
        <v>31194777</v>
      </c>
      <c r="D6" s="340">
        <f aca="true" t="shared" si="1" ref="D6:AA6">+D7</f>
        <v>0</v>
      </c>
      <c r="E6" s="60">
        <f t="shared" si="1"/>
        <v>42480600</v>
      </c>
      <c r="F6" s="59">
        <f t="shared" si="1"/>
        <v>42480600</v>
      </c>
      <c r="G6" s="59">
        <f t="shared" si="1"/>
        <v>1980005</v>
      </c>
      <c r="H6" s="60">
        <f t="shared" si="1"/>
        <v>912659</v>
      </c>
      <c r="I6" s="60">
        <f t="shared" si="1"/>
        <v>2848304</v>
      </c>
      <c r="J6" s="59">
        <f t="shared" si="1"/>
        <v>5740968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5740968</v>
      </c>
      <c r="X6" s="60">
        <f t="shared" si="1"/>
        <v>10620150</v>
      </c>
      <c r="Y6" s="59">
        <f t="shared" si="1"/>
        <v>-4879182</v>
      </c>
      <c r="Z6" s="61">
        <f>+IF(X6&lt;&gt;0,+(Y6/X6)*100,0)</f>
        <v>-45.94268442536122</v>
      </c>
      <c r="AA6" s="62">
        <f t="shared" si="1"/>
        <v>42480600</v>
      </c>
    </row>
    <row r="7" spans="1:27" ht="12.75">
      <c r="A7" s="291" t="s">
        <v>229</v>
      </c>
      <c r="B7" s="142"/>
      <c r="C7" s="60">
        <v>31194777</v>
      </c>
      <c r="D7" s="340"/>
      <c r="E7" s="60">
        <v>42480600</v>
      </c>
      <c r="F7" s="59">
        <v>42480600</v>
      </c>
      <c r="G7" s="59">
        <v>1980005</v>
      </c>
      <c r="H7" s="60">
        <v>912659</v>
      </c>
      <c r="I7" s="60">
        <v>2848304</v>
      </c>
      <c r="J7" s="59">
        <v>5740968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5740968</v>
      </c>
      <c r="X7" s="60">
        <v>10620150</v>
      </c>
      <c r="Y7" s="59">
        <v>-4879182</v>
      </c>
      <c r="Z7" s="61">
        <v>-45.94</v>
      </c>
      <c r="AA7" s="62">
        <v>42480600</v>
      </c>
    </row>
    <row r="8" spans="1:27" ht="12.75">
      <c r="A8" s="361" t="s">
        <v>206</v>
      </c>
      <c r="B8" s="142"/>
      <c r="C8" s="60">
        <f aca="true" t="shared" si="2" ref="C8:Y8">SUM(C9:C10)</f>
        <v>3623615</v>
      </c>
      <c r="D8" s="340">
        <f t="shared" si="2"/>
        <v>0</v>
      </c>
      <c r="E8" s="60">
        <f t="shared" si="2"/>
        <v>3650000</v>
      </c>
      <c r="F8" s="59">
        <f t="shared" si="2"/>
        <v>3650000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912500</v>
      </c>
      <c r="Y8" s="59">
        <f t="shared" si="2"/>
        <v>-912500</v>
      </c>
      <c r="Z8" s="61">
        <f>+IF(X8&lt;&gt;0,+(Y8/X8)*100,0)</f>
        <v>-100</v>
      </c>
      <c r="AA8" s="62">
        <f>SUM(AA9:AA10)</f>
        <v>3650000</v>
      </c>
    </row>
    <row r="9" spans="1:27" ht="12.75">
      <c r="A9" s="291" t="s">
        <v>230</v>
      </c>
      <c r="B9" s="142"/>
      <c r="C9" s="60">
        <v>3623615</v>
      </c>
      <c r="D9" s="340"/>
      <c r="E9" s="60">
        <v>3450000</v>
      </c>
      <c r="F9" s="59">
        <v>3450000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862500</v>
      </c>
      <c r="Y9" s="59">
        <v>-862500</v>
      </c>
      <c r="Z9" s="61">
        <v>-100</v>
      </c>
      <c r="AA9" s="62">
        <v>3450000</v>
      </c>
    </row>
    <row r="10" spans="1:27" ht="12.75">
      <c r="A10" s="291" t="s">
        <v>231</v>
      </c>
      <c r="B10" s="142"/>
      <c r="C10" s="60"/>
      <c r="D10" s="340"/>
      <c r="E10" s="60">
        <v>200000</v>
      </c>
      <c r="F10" s="59">
        <v>200000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50000</v>
      </c>
      <c r="Y10" s="59">
        <v>-50000</v>
      </c>
      <c r="Z10" s="61">
        <v>-100</v>
      </c>
      <c r="AA10" s="62">
        <v>200000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584085</v>
      </c>
      <c r="D15" s="340">
        <f t="shared" si="5"/>
        <v>0</v>
      </c>
      <c r="E15" s="60">
        <f t="shared" si="5"/>
        <v>750000</v>
      </c>
      <c r="F15" s="59">
        <f t="shared" si="5"/>
        <v>750000</v>
      </c>
      <c r="G15" s="59">
        <f t="shared" si="5"/>
        <v>0</v>
      </c>
      <c r="H15" s="60">
        <f t="shared" si="5"/>
        <v>152967</v>
      </c>
      <c r="I15" s="60">
        <f t="shared" si="5"/>
        <v>19597</v>
      </c>
      <c r="J15" s="59">
        <f t="shared" si="5"/>
        <v>172564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172564</v>
      </c>
      <c r="X15" s="60">
        <f t="shared" si="5"/>
        <v>187500</v>
      </c>
      <c r="Y15" s="59">
        <f t="shared" si="5"/>
        <v>-14936</v>
      </c>
      <c r="Z15" s="61">
        <f>+IF(X15&lt;&gt;0,+(Y15/X15)*100,0)</f>
        <v>-7.965866666666667</v>
      </c>
      <c r="AA15" s="62">
        <f>SUM(AA16:AA20)</f>
        <v>750000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584085</v>
      </c>
      <c r="D20" s="340"/>
      <c r="E20" s="60">
        <v>750000</v>
      </c>
      <c r="F20" s="59">
        <v>750000</v>
      </c>
      <c r="G20" s="59"/>
      <c r="H20" s="60">
        <v>152967</v>
      </c>
      <c r="I20" s="60">
        <v>19597</v>
      </c>
      <c r="J20" s="59">
        <v>172564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172564</v>
      </c>
      <c r="X20" s="60">
        <v>187500</v>
      </c>
      <c r="Y20" s="59">
        <v>-14936</v>
      </c>
      <c r="Z20" s="61">
        <v>-7.97</v>
      </c>
      <c r="AA20" s="62">
        <v>750000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1864357</v>
      </c>
      <c r="F22" s="345">
        <f t="shared" si="6"/>
        <v>1864357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466089</v>
      </c>
      <c r="Y22" s="345">
        <f t="shared" si="6"/>
        <v>-466089</v>
      </c>
      <c r="Z22" s="336">
        <f>+IF(X22&lt;&gt;0,+(Y22/X22)*100,0)</f>
        <v>-100</v>
      </c>
      <c r="AA22" s="350">
        <f>SUM(AA23:AA32)</f>
        <v>1864357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1864357</v>
      </c>
      <c r="F32" s="59">
        <v>1864357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466089</v>
      </c>
      <c r="Y32" s="59">
        <v>-466089</v>
      </c>
      <c r="Z32" s="61">
        <v>-100</v>
      </c>
      <c r="AA32" s="62">
        <v>1864357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12181125</v>
      </c>
      <c r="D40" s="344">
        <f t="shared" si="9"/>
        <v>0</v>
      </c>
      <c r="E40" s="343">
        <f t="shared" si="9"/>
        <v>4626899</v>
      </c>
      <c r="F40" s="345">
        <f t="shared" si="9"/>
        <v>4626899</v>
      </c>
      <c r="G40" s="345">
        <f t="shared" si="9"/>
        <v>0</v>
      </c>
      <c r="H40" s="343">
        <f t="shared" si="9"/>
        <v>538223</v>
      </c>
      <c r="I40" s="343">
        <f t="shared" si="9"/>
        <v>716867</v>
      </c>
      <c r="J40" s="345">
        <f t="shared" si="9"/>
        <v>1255090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1255090</v>
      </c>
      <c r="X40" s="343">
        <f t="shared" si="9"/>
        <v>1156725</v>
      </c>
      <c r="Y40" s="345">
        <f t="shared" si="9"/>
        <v>98365</v>
      </c>
      <c r="Z40" s="336">
        <f>+IF(X40&lt;&gt;0,+(Y40/X40)*100,0)</f>
        <v>8.5037498108885</v>
      </c>
      <c r="AA40" s="350">
        <f>SUM(AA41:AA49)</f>
        <v>4626899</v>
      </c>
    </row>
    <row r="41" spans="1:27" ht="12.75">
      <c r="A41" s="361" t="s">
        <v>248</v>
      </c>
      <c r="B41" s="142"/>
      <c r="C41" s="362">
        <v>3053533</v>
      </c>
      <c r="D41" s="363"/>
      <c r="E41" s="362">
        <v>2000000</v>
      </c>
      <c r="F41" s="364">
        <v>2000000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2000000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615061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1424732</v>
      </c>
      <c r="D44" s="368"/>
      <c r="E44" s="54">
        <v>1423546</v>
      </c>
      <c r="F44" s="53">
        <v>1423546</v>
      </c>
      <c r="G44" s="53"/>
      <c r="H44" s="54">
        <v>6397</v>
      </c>
      <c r="I44" s="54">
        <v>12857</v>
      </c>
      <c r="J44" s="53">
        <v>19254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19254</v>
      </c>
      <c r="X44" s="54">
        <v>355887</v>
      </c>
      <c r="Y44" s="53">
        <v>-336633</v>
      </c>
      <c r="Z44" s="94">
        <v>-94.59</v>
      </c>
      <c r="AA44" s="95">
        <v>1423546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556458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6531341</v>
      </c>
      <c r="D49" s="368"/>
      <c r="E49" s="54">
        <v>1203353</v>
      </c>
      <c r="F49" s="53">
        <v>1203353</v>
      </c>
      <c r="G49" s="53"/>
      <c r="H49" s="54">
        <v>531826</v>
      </c>
      <c r="I49" s="54">
        <v>704010</v>
      </c>
      <c r="J49" s="53">
        <v>1235836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1235836</v>
      </c>
      <c r="X49" s="54">
        <v>300838</v>
      </c>
      <c r="Y49" s="53">
        <v>934998</v>
      </c>
      <c r="Z49" s="94">
        <v>310.8</v>
      </c>
      <c r="AA49" s="95">
        <v>1203353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47583602</v>
      </c>
      <c r="D60" s="346">
        <f t="shared" si="14"/>
        <v>0</v>
      </c>
      <c r="E60" s="219">
        <f t="shared" si="14"/>
        <v>53371856</v>
      </c>
      <c r="F60" s="264">
        <f t="shared" si="14"/>
        <v>53371856</v>
      </c>
      <c r="G60" s="264">
        <f t="shared" si="14"/>
        <v>1980005</v>
      </c>
      <c r="H60" s="219">
        <f t="shared" si="14"/>
        <v>1603849</v>
      </c>
      <c r="I60" s="219">
        <f t="shared" si="14"/>
        <v>3584768</v>
      </c>
      <c r="J60" s="264">
        <f t="shared" si="14"/>
        <v>7168622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7168622</v>
      </c>
      <c r="X60" s="219">
        <f t="shared" si="14"/>
        <v>13342964</v>
      </c>
      <c r="Y60" s="264">
        <f t="shared" si="14"/>
        <v>-6174342</v>
      </c>
      <c r="Z60" s="337">
        <f>+IF(X60&lt;&gt;0,+(Y60/X60)*100,0)</f>
        <v>-46.27414118782004</v>
      </c>
      <c r="AA60" s="232">
        <f>+AA57+AA54+AA51+AA40+AA37+AA34+AA22+AA5</f>
        <v>53371856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2016-11-03T15:15:03Z</dcterms:created>
  <dcterms:modified xsi:type="dcterms:W3CDTF">2016-11-03T15:15:06Z</dcterms:modified>
  <cp:category/>
  <cp:version/>
  <cp:contentType/>
  <cp:contentStatus/>
</cp:coreProperties>
</file>