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<sst xmlns="http://schemas.openxmlformats.org/spreadsheetml/2006/main" count="857" uniqueCount="303">
  <si>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Ngquza Hills(EC153)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</si>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</sst>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15000000</v>
      </c>
      <c r="E5" s="60">
        <v>15000000</v>
      </c>
      <c r="F5" s="60">
        <v>527357</v>
      </c>
      <c r="G5" s="60">
        <v>299948</v>
      </c>
      <c r="H5" s="60">
        <v>514014</v>
      </c>
      <c r="I5" s="60">
        <v>1341319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1341319</v>
      </c>
      <c r="W5" s="60">
        <v>3750000</v>
      </c>
      <c r="X5" s="60">
        <v>-2408681</v>
      </c>
      <c r="Y5" s="61">
        <v>-64.23</v>
      </c>
      <c r="Z5" s="62">
        <v>15000000</v>
      </c>
    </row>
    <row r="6" spans="1:26" ht="12.75">
      <c r="A6" s="58" t="s">
        <v>32</v>
      </c>
      <c r="B6" s="19">
        <v>0</v>
      </c>
      <c r="C6" s="19">
        <v>0</v>
      </c>
      <c r="D6" s="59">
        <v>1150000</v>
      </c>
      <c r="E6" s="60">
        <v>1150000</v>
      </c>
      <c r="F6" s="60">
        <v>10022</v>
      </c>
      <c r="G6" s="60">
        <v>26257</v>
      </c>
      <c r="H6" s="60">
        <v>11135</v>
      </c>
      <c r="I6" s="60">
        <v>47414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47414</v>
      </c>
      <c r="W6" s="60">
        <v>287499</v>
      </c>
      <c r="X6" s="60">
        <v>-240085</v>
      </c>
      <c r="Y6" s="61">
        <v>-83.51</v>
      </c>
      <c r="Z6" s="62">
        <v>1150000</v>
      </c>
    </row>
    <row r="7" spans="1:26" ht="12.75">
      <c r="A7" s="58" t="s">
        <v>33</v>
      </c>
      <c r="B7" s="19">
        <v>0</v>
      </c>
      <c r="C7" s="19">
        <v>0</v>
      </c>
      <c r="D7" s="59">
        <v>4000000</v>
      </c>
      <c r="E7" s="60">
        <v>4000000</v>
      </c>
      <c r="F7" s="60">
        <v>777558</v>
      </c>
      <c r="G7" s="60">
        <v>545053</v>
      </c>
      <c r="H7" s="60">
        <v>654434</v>
      </c>
      <c r="I7" s="60">
        <v>1977045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1977045</v>
      </c>
      <c r="W7" s="60">
        <v>999999</v>
      </c>
      <c r="X7" s="60">
        <v>977046</v>
      </c>
      <c r="Y7" s="61">
        <v>97.7</v>
      </c>
      <c r="Z7" s="62">
        <v>4000000</v>
      </c>
    </row>
    <row r="8" spans="1:26" ht="12.75">
      <c r="A8" s="58" t="s">
        <v>34</v>
      </c>
      <c r="B8" s="19">
        <v>0</v>
      </c>
      <c r="C8" s="19">
        <v>0</v>
      </c>
      <c r="D8" s="59">
        <v>199560000</v>
      </c>
      <c r="E8" s="60">
        <v>199560000</v>
      </c>
      <c r="F8" s="60">
        <v>0</v>
      </c>
      <c r="G8" s="60">
        <v>1942000</v>
      </c>
      <c r="H8" s="60">
        <v>0</v>
      </c>
      <c r="I8" s="60">
        <v>1942000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1942000</v>
      </c>
      <c r="W8" s="60">
        <v>49789998</v>
      </c>
      <c r="X8" s="60">
        <v>-47847998</v>
      </c>
      <c r="Y8" s="61">
        <v>-96.1</v>
      </c>
      <c r="Z8" s="62">
        <v>199560000</v>
      </c>
    </row>
    <row r="9" spans="1:26" ht="12.75">
      <c r="A9" s="58" t="s">
        <v>35</v>
      </c>
      <c r="B9" s="19">
        <v>0</v>
      </c>
      <c r="C9" s="19">
        <v>0</v>
      </c>
      <c r="D9" s="59">
        <v>51026753</v>
      </c>
      <c r="E9" s="60">
        <v>51026753</v>
      </c>
      <c r="F9" s="60">
        <v>1244971</v>
      </c>
      <c r="G9" s="60">
        <v>574908</v>
      </c>
      <c r="H9" s="60">
        <v>461921</v>
      </c>
      <c r="I9" s="60">
        <v>2281800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2281800</v>
      </c>
      <c r="W9" s="60">
        <v>19009815</v>
      </c>
      <c r="X9" s="60">
        <v>-16728015</v>
      </c>
      <c r="Y9" s="61">
        <v>-88</v>
      </c>
      <c r="Z9" s="62">
        <v>51026753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270736753</v>
      </c>
      <c r="E10" s="66">
        <f t="shared" si="0"/>
        <v>270736753</v>
      </c>
      <c r="F10" s="66">
        <f t="shared" si="0"/>
        <v>2559908</v>
      </c>
      <c r="G10" s="66">
        <f t="shared" si="0"/>
        <v>3388166</v>
      </c>
      <c r="H10" s="66">
        <f t="shared" si="0"/>
        <v>1641504</v>
      </c>
      <c r="I10" s="66">
        <f t="shared" si="0"/>
        <v>7589578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7589578</v>
      </c>
      <c r="W10" s="66">
        <f t="shared" si="0"/>
        <v>73837311</v>
      </c>
      <c r="X10" s="66">
        <f t="shared" si="0"/>
        <v>-66247733</v>
      </c>
      <c r="Y10" s="67">
        <f>+IF(W10&lt;&gt;0,(X10/W10)*100,0)</f>
        <v>-89.72121560602335</v>
      </c>
      <c r="Z10" s="68">
        <f t="shared" si="0"/>
        <v>270736753</v>
      </c>
    </row>
    <row r="11" spans="1:26" ht="12.75">
      <c r="A11" s="58" t="s">
        <v>37</v>
      </c>
      <c r="B11" s="19">
        <v>0</v>
      </c>
      <c r="C11" s="19">
        <v>0</v>
      </c>
      <c r="D11" s="59">
        <v>107425263</v>
      </c>
      <c r="E11" s="60">
        <v>107425263</v>
      </c>
      <c r="F11" s="60">
        <v>6929730</v>
      </c>
      <c r="G11" s="60">
        <v>6673301</v>
      </c>
      <c r="H11" s="60">
        <v>7256068</v>
      </c>
      <c r="I11" s="60">
        <v>20859099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20859099</v>
      </c>
      <c r="W11" s="60">
        <v>30293100</v>
      </c>
      <c r="X11" s="60">
        <v>-9434001</v>
      </c>
      <c r="Y11" s="61">
        <v>-31.14</v>
      </c>
      <c r="Z11" s="62">
        <v>107425263</v>
      </c>
    </row>
    <row r="12" spans="1:26" ht="12.75">
      <c r="A12" s="58" t="s">
        <v>38</v>
      </c>
      <c r="B12" s="19">
        <v>0</v>
      </c>
      <c r="C12" s="19">
        <v>0</v>
      </c>
      <c r="D12" s="59">
        <v>18549201</v>
      </c>
      <c r="E12" s="60">
        <v>18549201</v>
      </c>
      <c r="F12" s="60">
        <v>1436546</v>
      </c>
      <c r="G12" s="60">
        <v>1486605</v>
      </c>
      <c r="H12" s="60">
        <v>1498883</v>
      </c>
      <c r="I12" s="60">
        <v>4422034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4422034</v>
      </c>
      <c r="W12" s="60">
        <v>4637301</v>
      </c>
      <c r="X12" s="60">
        <v>-215267</v>
      </c>
      <c r="Y12" s="61">
        <v>-4.64</v>
      </c>
      <c r="Z12" s="62">
        <v>18549201</v>
      </c>
    </row>
    <row r="13" spans="1:26" ht="12.75">
      <c r="A13" s="58" t="s">
        <v>279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24990</v>
      </c>
      <c r="X14" s="60">
        <v>-24990</v>
      </c>
      <c r="Y14" s="61">
        <v>-100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21379989</v>
      </c>
      <c r="E15" s="60">
        <v>21379989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5466498</v>
      </c>
      <c r="X15" s="60">
        <v>-5466498</v>
      </c>
      <c r="Y15" s="61">
        <v>-100</v>
      </c>
      <c r="Z15" s="62">
        <v>21379989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101387879</v>
      </c>
      <c r="E17" s="60">
        <v>101387879</v>
      </c>
      <c r="F17" s="60">
        <v>8815583</v>
      </c>
      <c r="G17" s="60">
        <v>1759147</v>
      </c>
      <c r="H17" s="60">
        <v>7614371</v>
      </c>
      <c r="I17" s="60">
        <v>18189101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18189101</v>
      </c>
      <c r="W17" s="60">
        <v>11107176</v>
      </c>
      <c r="X17" s="60">
        <v>7081925</v>
      </c>
      <c r="Y17" s="61">
        <v>63.76</v>
      </c>
      <c r="Z17" s="62">
        <v>101387879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248742332</v>
      </c>
      <c r="E18" s="73">
        <f t="shared" si="1"/>
        <v>248742332</v>
      </c>
      <c r="F18" s="73">
        <f t="shared" si="1"/>
        <v>17181859</v>
      </c>
      <c r="G18" s="73">
        <f t="shared" si="1"/>
        <v>9919053</v>
      </c>
      <c r="H18" s="73">
        <f t="shared" si="1"/>
        <v>16369322</v>
      </c>
      <c r="I18" s="73">
        <f t="shared" si="1"/>
        <v>43470234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43470234</v>
      </c>
      <c r="W18" s="73">
        <f t="shared" si="1"/>
        <v>51529065</v>
      </c>
      <c r="X18" s="73">
        <f t="shared" si="1"/>
        <v>-8058831</v>
      </c>
      <c r="Y18" s="67">
        <f>+IF(W18&lt;&gt;0,(X18/W18)*100,0)</f>
        <v>-15.639389148629032</v>
      </c>
      <c r="Z18" s="74">
        <f t="shared" si="1"/>
        <v>248742332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21994421</v>
      </c>
      <c r="E19" s="77">
        <f t="shared" si="2"/>
        <v>21994421</v>
      </c>
      <c r="F19" s="77">
        <f t="shared" si="2"/>
        <v>-14621951</v>
      </c>
      <c r="G19" s="77">
        <f t="shared" si="2"/>
        <v>-6530887</v>
      </c>
      <c r="H19" s="77">
        <f t="shared" si="2"/>
        <v>-14727818</v>
      </c>
      <c r="I19" s="77">
        <f t="shared" si="2"/>
        <v>-35880656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-35880656</v>
      </c>
      <c r="W19" s="77">
        <f>IF(E10=E18,0,W10-W18)</f>
        <v>22308246</v>
      </c>
      <c r="X19" s="77">
        <f t="shared" si="2"/>
        <v>-58188902</v>
      </c>
      <c r="Y19" s="78">
        <f>+IF(W19&lt;&gt;0,(X19/W19)*100,0)</f>
        <v>-260.8403278321389</v>
      </c>
      <c r="Z19" s="79">
        <f t="shared" si="2"/>
        <v>21994421</v>
      </c>
    </row>
    <row r="20" spans="1:26" ht="12.75">
      <c r="A20" s="58" t="s">
        <v>46</v>
      </c>
      <c r="B20" s="19">
        <v>0</v>
      </c>
      <c r="C20" s="19">
        <v>0</v>
      </c>
      <c r="D20" s="59">
        <v>59057000</v>
      </c>
      <c r="E20" s="60">
        <v>59057000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12214749</v>
      </c>
      <c r="X20" s="60">
        <v>-12214749</v>
      </c>
      <c r="Y20" s="61">
        <v>-100</v>
      </c>
      <c r="Z20" s="62">
        <v>59057000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81051421</v>
      </c>
      <c r="E22" s="88">
        <f t="shared" si="3"/>
        <v>81051421</v>
      </c>
      <c r="F22" s="88">
        <f t="shared" si="3"/>
        <v>-14621951</v>
      </c>
      <c r="G22" s="88">
        <f t="shared" si="3"/>
        <v>-6530887</v>
      </c>
      <c r="H22" s="88">
        <f t="shared" si="3"/>
        <v>-14727818</v>
      </c>
      <c r="I22" s="88">
        <f t="shared" si="3"/>
        <v>-35880656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-35880656</v>
      </c>
      <c r="W22" s="88">
        <f t="shared" si="3"/>
        <v>34522995</v>
      </c>
      <c r="X22" s="88">
        <f t="shared" si="3"/>
        <v>-70403651</v>
      </c>
      <c r="Y22" s="89">
        <f>+IF(W22&lt;&gt;0,(X22/W22)*100,0)</f>
        <v>-203.93262809324625</v>
      </c>
      <c r="Z22" s="90">
        <f t="shared" si="3"/>
        <v>81051421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81051421</v>
      </c>
      <c r="E24" s="77">
        <f t="shared" si="4"/>
        <v>81051421</v>
      </c>
      <c r="F24" s="77">
        <f t="shared" si="4"/>
        <v>-14621951</v>
      </c>
      <c r="G24" s="77">
        <f t="shared" si="4"/>
        <v>-6530887</v>
      </c>
      <c r="H24" s="77">
        <f t="shared" si="4"/>
        <v>-14727818</v>
      </c>
      <c r="I24" s="77">
        <f t="shared" si="4"/>
        <v>-35880656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-35880656</v>
      </c>
      <c r="W24" s="77">
        <f t="shared" si="4"/>
        <v>34522995</v>
      </c>
      <c r="X24" s="77">
        <f t="shared" si="4"/>
        <v>-70403651</v>
      </c>
      <c r="Y24" s="78">
        <f>+IF(W24&lt;&gt;0,(X24/W24)*100,0)</f>
        <v>-203.93262809324625</v>
      </c>
      <c r="Z24" s="79">
        <f t="shared" si="4"/>
        <v>81051421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114777000</v>
      </c>
      <c r="E27" s="100">
        <v>114777000</v>
      </c>
      <c r="F27" s="100">
        <v>9205306</v>
      </c>
      <c r="G27" s="100">
        <v>3991803</v>
      </c>
      <c r="H27" s="100">
        <v>7015919</v>
      </c>
      <c r="I27" s="100">
        <v>20213028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20213028</v>
      </c>
      <c r="W27" s="100">
        <v>28694250</v>
      </c>
      <c r="X27" s="100">
        <v>-8481222</v>
      </c>
      <c r="Y27" s="101">
        <v>-29.56</v>
      </c>
      <c r="Z27" s="102">
        <v>114777000</v>
      </c>
    </row>
    <row r="28" spans="1:26" ht="12.75">
      <c r="A28" s="103" t="s">
        <v>46</v>
      </c>
      <c r="B28" s="19">
        <v>0</v>
      </c>
      <c r="C28" s="19">
        <v>0</v>
      </c>
      <c r="D28" s="59">
        <v>114777000</v>
      </c>
      <c r="E28" s="60">
        <v>114777000</v>
      </c>
      <c r="F28" s="60">
        <v>9205306</v>
      </c>
      <c r="G28" s="60">
        <v>3991803</v>
      </c>
      <c r="H28" s="60">
        <v>7015920</v>
      </c>
      <c r="I28" s="60">
        <v>20213029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20213029</v>
      </c>
      <c r="W28" s="60">
        <v>28694250</v>
      </c>
      <c r="X28" s="60">
        <v>-8481221</v>
      </c>
      <c r="Y28" s="61">
        <v>-29.56</v>
      </c>
      <c r="Z28" s="62">
        <v>114777000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114777000</v>
      </c>
      <c r="E32" s="100">
        <f t="shared" si="5"/>
        <v>114777000</v>
      </c>
      <c r="F32" s="100">
        <f t="shared" si="5"/>
        <v>9205306</v>
      </c>
      <c r="G32" s="100">
        <f t="shared" si="5"/>
        <v>3991803</v>
      </c>
      <c r="H32" s="100">
        <f t="shared" si="5"/>
        <v>7015920</v>
      </c>
      <c r="I32" s="100">
        <f t="shared" si="5"/>
        <v>20213029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20213029</v>
      </c>
      <c r="W32" s="100">
        <f t="shared" si="5"/>
        <v>28694250</v>
      </c>
      <c r="X32" s="100">
        <f t="shared" si="5"/>
        <v>-8481221</v>
      </c>
      <c r="Y32" s="101">
        <f>+IF(W32&lt;&gt;0,(X32/W32)*100,0)</f>
        <v>-29.557214424492713</v>
      </c>
      <c r="Z32" s="102">
        <f t="shared" si="5"/>
        <v>114777000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231230019</v>
      </c>
      <c r="E35" s="60">
        <v>231230019</v>
      </c>
      <c r="F35" s="60">
        <v>177452472</v>
      </c>
      <c r="G35" s="60">
        <v>248840500</v>
      </c>
      <c r="H35" s="60">
        <v>236769089</v>
      </c>
      <c r="I35" s="60">
        <v>236769089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236769089</v>
      </c>
      <c r="W35" s="60">
        <v>57807505</v>
      </c>
      <c r="X35" s="60">
        <v>178961584</v>
      </c>
      <c r="Y35" s="61">
        <v>309.58</v>
      </c>
      <c r="Z35" s="62">
        <v>231230019</v>
      </c>
    </row>
    <row r="36" spans="1:26" ht="12.75">
      <c r="A36" s="58" t="s">
        <v>57</v>
      </c>
      <c r="B36" s="19">
        <v>0</v>
      </c>
      <c r="C36" s="19">
        <v>0</v>
      </c>
      <c r="D36" s="59">
        <v>909261220</v>
      </c>
      <c r="E36" s="60">
        <v>909261220</v>
      </c>
      <c r="F36" s="60">
        <v>954315769</v>
      </c>
      <c r="G36" s="60">
        <v>953865951</v>
      </c>
      <c r="H36" s="60">
        <v>953865951</v>
      </c>
      <c r="I36" s="60">
        <v>953865951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953865951</v>
      </c>
      <c r="W36" s="60">
        <v>227315305</v>
      </c>
      <c r="X36" s="60">
        <v>726550646</v>
      </c>
      <c r="Y36" s="61">
        <v>319.62</v>
      </c>
      <c r="Z36" s="62">
        <v>909261220</v>
      </c>
    </row>
    <row r="37" spans="1:26" ht="12.75">
      <c r="A37" s="58" t="s">
        <v>58</v>
      </c>
      <c r="B37" s="19">
        <v>0</v>
      </c>
      <c r="C37" s="19">
        <v>0</v>
      </c>
      <c r="D37" s="59">
        <v>75819030</v>
      </c>
      <c r="E37" s="60">
        <v>75819030</v>
      </c>
      <c r="F37" s="60">
        <v>89186621</v>
      </c>
      <c r="G37" s="60">
        <v>93742081</v>
      </c>
      <c r="H37" s="60">
        <v>94751853</v>
      </c>
      <c r="I37" s="60">
        <v>94751853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94751853</v>
      </c>
      <c r="W37" s="60">
        <v>18954758</v>
      </c>
      <c r="X37" s="60">
        <v>75797095</v>
      </c>
      <c r="Y37" s="61">
        <v>399.88</v>
      </c>
      <c r="Z37" s="62">
        <v>75819030</v>
      </c>
    </row>
    <row r="38" spans="1:26" ht="12.75">
      <c r="A38" s="58" t="s">
        <v>59</v>
      </c>
      <c r="B38" s="19">
        <v>0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6825840</v>
      </c>
      <c r="H38" s="60">
        <v>6825840</v>
      </c>
      <c r="I38" s="60">
        <v>6825840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6825840</v>
      </c>
      <c r="W38" s="60">
        <v>1706460</v>
      </c>
      <c r="X38" s="60">
        <v>5119380</v>
      </c>
      <c r="Y38" s="61">
        <v>300</v>
      </c>
      <c r="Z38" s="62">
        <v>6825840</v>
      </c>
    </row>
    <row r="39" spans="1:26" ht="12.75">
      <c r="A39" s="58" t="s">
        <v>60</v>
      </c>
      <c r="B39" s="19">
        <v>0</v>
      </c>
      <c r="C39" s="19">
        <v>0</v>
      </c>
      <c r="D39" s="59">
        <v>1057846369</v>
      </c>
      <c r="E39" s="60">
        <v>1057846369</v>
      </c>
      <c r="F39" s="60">
        <v>1035755780</v>
      </c>
      <c r="G39" s="60">
        <v>1102138530</v>
      </c>
      <c r="H39" s="60">
        <v>1089057347</v>
      </c>
      <c r="I39" s="60">
        <v>1089057347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1089057347</v>
      </c>
      <c r="W39" s="60">
        <v>264461592</v>
      </c>
      <c r="X39" s="60">
        <v>824595755</v>
      </c>
      <c r="Y39" s="61">
        <v>311.8</v>
      </c>
      <c r="Z39" s="62">
        <v>1057846369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100789904</v>
      </c>
      <c r="E42" s="60">
        <v>100789904</v>
      </c>
      <c r="F42" s="60">
        <v>77325189</v>
      </c>
      <c r="G42" s="60">
        <v>-4965503</v>
      </c>
      <c r="H42" s="60">
        <v>-12533192</v>
      </c>
      <c r="I42" s="60">
        <v>59826494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59826494</v>
      </c>
      <c r="W42" s="60">
        <v>25422108</v>
      </c>
      <c r="X42" s="60">
        <v>34404386</v>
      </c>
      <c r="Y42" s="61">
        <v>135.33</v>
      </c>
      <c r="Z42" s="62">
        <v>100789904</v>
      </c>
    </row>
    <row r="43" spans="1:26" ht="12.75">
      <c r="A43" s="58" t="s">
        <v>63</v>
      </c>
      <c r="B43" s="19">
        <v>0</v>
      </c>
      <c r="C43" s="19">
        <v>0</v>
      </c>
      <c r="D43" s="59">
        <v>-93964248</v>
      </c>
      <c r="E43" s="60">
        <v>-93964248</v>
      </c>
      <c r="F43" s="60">
        <v>0</v>
      </c>
      <c r="G43" s="60">
        <v>-4007803</v>
      </c>
      <c r="H43" s="60">
        <v>-6795648</v>
      </c>
      <c r="I43" s="60">
        <v>-10803451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-10803451</v>
      </c>
      <c r="W43" s="60">
        <v>-23491062</v>
      </c>
      <c r="X43" s="60">
        <v>12687611</v>
      </c>
      <c r="Y43" s="61">
        <v>-54.01</v>
      </c>
      <c r="Z43" s="62">
        <v>-93964248</v>
      </c>
    </row>
    <row r="44" spans="1:26" ht="12.75">
      <c r="A44" s="58" t="s">
        <v>64</v>
      </c>
      <c r="B44" s="19">
        <v>0</v>
      </c>
      <c r="C44" s="19">
        <v>0</v>
      </c>
      <c r="D44" s="59">
        <v>-6825840</v>
      </c>
      <c r="E44" s="60">
        <v>-6825840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-129486</v>
      </c>
      <c r="X44" s="60">
        <v>129486</v>
      </c>
      <c r="Y44" s="61">
        <v>-100</v>
      </c>
      <c r="Z44" s="62">
        <v>-6825840</v>
      </c>
    </row>
    <row r="45" spans="1:26" ht="12.75">
      <c r="A45" s="70" t="s">
        <v>65</v>
      </c>
      <c r="B45" s="22">
        <v>0</v>
      </c>
      <c r="C45" s="22">
        <v>0</v>
      </c>
      <c r="D45" s="99">
        <v>139325816</v>
      </c>
      <c r="E45" s="100">
        <v>139325816</v>
      </c>
      <c r="F45" s="100">
        <v>216651189</v>
      </c>
      <c r="G45" s="100">
        <v>207677883</v>
      </c>
      <c r="H45" s="100">
        <v>188349043</v>
      </c>
      <c r="I45" s="100">
        <v>188349043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188349043</v>
      </c>
      <c r="W45" s="100">
        <v>141127560</v>
      </c>
      <c r="X45" s="100">
        <v>47221483</v>
      </c>
      <c r="Y45" s="101">
        <v>33.46</v>
      </c>
      <c r="Z45" s="102">
        <v>139325816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128400</v>
      </c>
      <c r="C49" s="52">
        <v>0</v>
      </c>
      <c r="D49" s="129">
        <v>20860675</v>
      </c>
      <c r="E49" s="54">
        <v>3375463</v>
      </c>
      <c r="F49" s="54">
        <v>0</v>
      </c>
      <c r="G49" s="54">
        <v>0</v>
      </c>
      <c r="H49" s="54">
        <v>0</v>
      </c>
      <c r="I49" s="54">
        <v>46670010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71034548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99.99997523219815</v>
      </c>
      <c r="E58" s="7">
        <f t="shared" si="6"/>
        <v>99.99997523219815</v>
      </c>
      <c r="F58" s="7">
        <f t="shared" si="6"/>
        <v>100</v>
      </c>
      <c r="G58" s="7">
        <f t="shared" si="6"/>
        <v>100.00306555693506</v>
      </c>
      <c r="H58" s="7">
        <f t="shared" si="6"/>
        <v>99.99980957785314</v>
      </c>
      <c r="I58" s="7">
        <f t="shared" si="6"/>
        <v>100.0006480727397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100.0006480727397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99.99997523219815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100.00333391121129</v>
      </c>
      <c r="H59" s="10">
        <f t="shared" si="7"/>
        <v>100</v>
      </c>
      <c r="I59" s="10">
        <f t="shared" si="7"/>
        <v>100.00074553480567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100.00074553480567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99.99965217391305</v>
      </c>
      <c r="E60" s="13">
        <f t="shared" si="7"/>
        <v>99.99965217391305</v>
      </c>
      <c r="F60" s="13">
        <f t="shared" si="7"/>
        <v>100</v>
      </c>
      <c r="G60" s="13">
        <f t="shared" si="7"/>
        <v>100</v>
      </c>
      <c r="H60" s="13">
        <f t="shared" si="7"/>
        <v>99.99101930848676</v>
      </c>
      <c r="I60" s="13">
        <f t="shared" si="7"/>
        <v>99.99789091829417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99.99789091829417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99.99965217391305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16150000</v>
      </c>
      <c r="E67" s="26">
        <v>16150000</v>
      </c>
      <c r="F67" s="26">
        <v>537379</v>
      </c>
      <c r="G67" s="26">
        <v>326205</v>
      </c>
      <c r="H67" s="26">
        <v>525149</v>
      </c>
      <c r="I67" s="26">
        <v>1388733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1388733</v>
      </c>
      <c r="W67" s="26">
        <v>4037499</v>
      </c>
      <c r="X67" s="26"/>
      <c r="Y67" s="25"/>
      <c r="Z67" s="27">
        <v>16150000</v>
      </c>
    </row>
    <row r="68" spans="1:26" ht="12.75" hidden="1">
      <c r="A68" s="37" t="s">
        <v>31</v>
      </c>
      <c r="B68" s="19"/>
      <c r="C68" s="19"/>
      <c r="D68" s="20">
        <v>15000000</v>
      </c>
      <c r="E68" s="21">
        <v>15000000</v>
      </c>
      <c r="F68" s="21">
        <v>527357</v>
      </c>
      <c r="G68" s="21">
        <v>299948</v>
      </c>
      <c r="H68" s="21">
        <v>514014</v>
      </c>
      <c r="I68" s="21">
        <v>1341319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1341319</v>
      </c>
      <c r="W68" s="21">
        <v>3750000</v>
      </c>
      <c r="X68" s="21"/>
      <c r="Y68" s="20"/>
      <c r="Z68" s="23">
        <v>15000000</v>
      </c>
    </row>
    <row r="69" spans="1:26" ht="12.75" hidden="1">
      <c r="A69" s="38" t="s">
        <v>32</v>
      </c>
      <c r="B69" s="19"/>
      <c r="C69" s="19"/>
      <c r="D69" s="20">
        <v>1150000</v>
      </c>
      <c r="E69" s="21">
        <v>1150000</v>
      </c>
      <c r="F69" s="21">
        <v>10022</v>
      </c>
      <c r="G69" s="21">
        <v>26257</v>
      </c>
      <c r="H69" s="21">
        <v>11135</v>
      </c>
      <c r="I69" s="21">
        <v>47414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47414</v>
      </c>
      <c r="W69" s="21">
        <v>287499</v>
      </c>
      <c r="X69" s="21"/>
      <c r="Y69" s="20"/>
      <c r="Z69" s="23">
        <v>1150000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287499</v>
      </c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1150000</v>
      </c>
      <c r="E74" s="21">
        <v>1150000</v>
      </c>
      <c r="F74" s="21">
        <v>10022</v>
      </c>
      <c r="G74" s="21">
        <v>26257</v>
      </c>
      <c r="H74" s="21">
        <v>11135</v>
      </c>
      <c r="I74" s="21">
        <v>47414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47414</v>
      </c>
      <c r="W74" s="21"/>
      <c r="X74" s="21"/>
      <c r="Y74" s="20"/>
      <c r="Z74" s="23">
        <v>1150000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16149996</v>
      </c>
      <c r="E76" s="34">
        <v>16149996</v>
      </c>
      <c r="F76" s="34">
        <v>537379</v>
      </c>
      <c r="G76" s="34">
        <v>326215</v>
      </c>
      <c r="H76" s="34">
        <v>525148</v>
      </c>
      <c r="I76" s="34">
        <v>1388742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1388742</v>
      </c>
      <c r="W76" s="34">
        <v>4037499</v>
      </c>
      <c r="X76" s="34"/>
      <c r="Y76" s="33"/>
      <c r="Z76" s="35">
        <v>16149996</v>
      </c>
    </row>
    <row r="77" spans="1:26" ht="12.75" hidden="1">
      <c r="A77" s="37" t="s">
        <v>31</v>
      </c>
      <c r="B77" s="19"/>
      <c r="C77" s="19"/>
      <c r="D77" s="20">
        <v>15000000</v>
      </c>
      <c r="E77" s="21">
        <v>15000000</v>
      </c>
      <c r="F77" s="21">
        <v>527357</v>
      </c>
      <c r="G77" s="21">
        <v>299958</v>
      </c>
      <c r="H77" s="21">
        <v>514014</v>
      </c>
      <c r="I77" s="21">
        <v>1341329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1341329</v>
      </c>
      <c r="W77" s="21">
        <v>3750000</v>
      </c>
      <c r="X77" s="21"/>
      <c r="Y77" s="20"/>
      <c r="Z77" s="23">
        <v>15000000</v>
      </c>
    </row>
    <row r="78" spans="1:26" ht="12.75" hidden="1">
      <c r="A78" s="38" t="s">
        <v>32</v>
      </c>
      <c r="B78" s="19"/>
      <c r="C78" s="19"/>
      <c r="D78" s="20">
        <v>1149996</v>
      </c>
      <c r="E78" s="21">
        <v>1149996</v>
      </c>
      <c r="F78" s="21">
        <v>10022</v>
      </c>
      <c r="G78" s="21">
        <v>26257</v>
      </c>
      <c r="H78" s="21">
        <v>11134</v>
      </c>
      <c r="I78" s="21">
        <v>47413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47413</v>
      </c>
      <c r="W78" s="21">
        <v>287499</v>
      </c>
      <c r="X78" s="21"/>
      <c r="Y78" s="20"/>
      <c r="Z78" s="23">
        <v>1149996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1149996</v>
      </c>
      <c r="E82" s="21">
        <v>1149996</v>
      </c>
      <c r="F82" s="21">
        <v>10022</v>
      </c>
      <c r="G82" s="21">
        <v>26257</v>
      </c>
      <c r="H82" s="21">
        <v>11134</v>
      </c>
      <c r="I82" s="21">
        <v>47413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47413</v>
      </c>
      <c r="W82" s="21">
        <v>287499</v>
      </c>
      <c r="X82" s="21"/>
      <c r="Y82" s="20"/>
      <c r="Z82" s="23">
        <v>1149996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18447555</v>
      </c>
      <c r="F5" s="358">
        <f t="shared" si="0"/>
        <v>18447555</v>
      </c>
      <c r="G5" s="358">
        <f t="shared" si="0"/>
        <v>2370112</v>
      </c>
      <c r="H5" s="356">
        <f t="shared" si="0"/>
        <v>16000</v>
      </c>
      <c r="I5" s="356">
        <f t="shared" si="0"/>
        <v>2304997</v>
      </c>
      <c r="J5" s="358">
        <f t="shared" si="0"/>
        <v>4691109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4691109</v>
      </c>
      <c r="X5" s="356">
        <f t="shared" si="0"/>
        <v>4611889</v>
      </c>
      <c r="Y5" s="358">
        <f t="shared" si="0"/>
        <v>79220</v>
      </c>
      <c r="Z5" s="359">
        <f>+IF(X5&lt;&gt;0,+(Y5/X5)*100,0)</f>
        <v>1.7177343166758785</v>
      </c>
      <c r="AA5" s="360">
        <f>+AA6+AA8+AA11+AA13+AA15</f>
        <v>18447555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17812755</v>
      </c>
      <c r="F6" s="59">
        <f t="shared" si="1"/>
        <v>17812755</v>
      </c>
      <c r="G6" s="59">
        <f t="shared" si="1"/>
        <v>2152894</v>
      </c>
      <c r="H6" s="60">
        <f t="shared" si="1"/>
        <v>0</v>
      </c>
      <c r="I6" s="60">
        <f t="shared" si="1"/>
        <v>2304997</v>
      </c>
      <c r="J6" s="59">
        <f t="shared" si="1"/>
        <v>4457891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4457891</v>
      </c>
      <c r="X6" s="60">
        <f t="shared" si="1"/>
        <v>4453189</v>
      </c>
      <c r="Y6" s="59">
        <f t="shared" si="1"/>
        <v>4702</v>
      </c>
      <c r="Z6" s="61">
        <f>+IF(X6&lt;&gt;0,+(Y6/X6)*100,0)</f>
        <v>0.10558725443721342</v>
      </c>
      <c r="AA6" s="62">
        <f t="shared" si="1"/>
        <v>17812755</v>
      </c>
    </row>
    <row r="7" spans="1:27" ht="12.75">
      <c r="A7" s="291" t="s">
        <v>229</v>
      </c>
      <c r="B7" s="142"/>
      <c r="C7" s="60"/>
      <c r="D7" s="340"/>
      <c r="E7" s="60">
        <v>17812755</v>
      </c>
      <c r="F7" s="59">
        <v>17812755</v>
      </c>
      <c r="G7" s="59">
        <v>2152894</v>
      </c>
      <c r="H7" s="60"/>
      <c r="I7" s="60">
        <v>2304997</v>
      </c>
      <c r="J7" s="59">
        <v>4457891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4457891</v>
      </c>
      <c r="X7" s="60">
        <v>4453189</v>
      </c>
      <c r="Y7" s="59">
        <v>4702</v>
      </c>
      <c r="Z7" s="61">
        <v>0.11</v>
      </c>
      <c r="AA7" s="62">
        <v>17812755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634800</v>
      </c>
      <c r="F8" s="59">
        <f t="shared" si="2"/>
        <v>634800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158700</v>
      </c>
      <c r="Y8" s="59">
        <f t="shared" si="2"/>
        <v>-158700</v>
      </c>
      <c r="Z8" s="61">
        <f>+IF(X8&lt;&gt;0,+(Y8/X8)*100,0)</f>
        <v>-100</v>
      </c>
      <c r="AA8" s="62">
        <f>SUM(AA9:AA10)</f>
        <v>634800</v>
      </c>
    </row>
    <row r="9" spans="1:27" ht="12.75">
      <c r="A9" s="291" t="s">
        <v>230</v>
      </c>
      <c r="B9" s="142"/>
      <c r="C9" s="60"/>
      <c r="D9" s="340"/>
      <c r="E9" s="60">
        <v>634800</v>
      </c>
      <c r="F9" s="59">
        <v>634800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158700</v>
      </c>
      <c r="Y9" s="59">
        <v>-158700</v>
      </c>
      <c r="Z9" s="61">
        <v>-100</v>
      </c>
      <c r="AA9" s="62">
        <v>634800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217218</v>
      </c>
      <c r="H15" s="60">
        <f t="shared" si="5"/>
        <v>16000</v>
      </c>
      <c r="I15" s="60">
        <f t="shared" si="5"/>
        <v>0</v>
      </c>
      <c r="J15" s="59">
        <f t="shared" si="5"/>
        <v>233218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233218</v>
      </c>
      <c r="X15" s="60">
        <f t="shared" si="5"/>
        <v>0</v>
      </c>
      <c r="Y15" s="59">
        <f t="shared" si="5"/>
        <v>233218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217218</v>
      </c>
      <c r="H20" s="60">
        <v>16000</v>
      </c>
      <c r="I20" s="60"/>
      <c r="J20" s="59">
        <v>233218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233218</v>
      </c>
      <c r="X20" s="60"/>
      <c r="Y20" s="59">
        <v>233218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2932283</v>
      </c>
      <c r="F40" s="345">
        <f t="shared" si="9"/>
        <v>2932283</v>
      </c>
      <c r="G40" s="345">
        <f t="shared" si="9"/>
        <v>70565</v>
      </c>
      <c r="H40" s="343">
        <f t="shared" si="9"/>
        <v>67669</v>
      </c>
      <c r="I40" s="343">
        <f t="shared" si="9"/>
        <v>398596</v>
      </c>
      <c r="J40" s="345">
        <f t="shared" si="9"/>
        <v>536830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536830</v>
      </c>
      <c r="X40" s="343">
        <f t="shared" si="9"/>
        <v>733071</v>
      </c>
      <c r="Y40" s="345">
        <f t="shared" si="9"/>
        <v>-196241</v>
      </c>
      <c r="Z40" s="336">
        <f>+IF(X40&lt;&gt;0,+(Y40/X40)*100,0)</f>
        <v>-26.76971261992358</v>
      </c>
      <c r="AA40" s="350">
        <f>SUM(AA41:AA49)</f>
        <v>2932283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>
        <v>24448</v>
      </c>
      <c r="H41" s="362"/>
      <c r="I41" s="362">
        <v>189620</v>
      </c>
      <c r="J41" s="364">
        <v>214068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214068</v>
      </c>
      <c r="X41" s="362"/>
      <c r="Y41" s="364">
        <v>214068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28250</v>
      </c>
      <c r="H43" s="305"/>
      <c r="I43" s="305"/>
      <c r="J43" s="370">
        <v>28250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28250</v>
      </c>
      <c r="X43" s="305"/>
      <c r="Y43" s="370">
        <v>28250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>
        <v>67669</v>
      </c>
      <c r="I44" s="54">
        <v>208976</v>
      </c>
      <c r="J44" s="53">
        <v>276645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276645</v>
      </c>
      <c r="X44" s="54"/>
      <c r="Y44" s="53">
        <v>276645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>
        <v>2932283</v>
      </c>
      <c r="F45" s="53">
        <v>2932283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733071</v>
      </c>
      <c r="Y45" s="53">
        <v>-733071</v>
      </c>
      <c r="Z45" s="94">
        <v>-100</v>
      </c>
      <c r="AA45" s="95">
        <v>2932283</v>
      </c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>
        <v>17867</v>
      </c>
      <c r="H49" s="54"/>
      <c r="I49" s="54"/>
      <c r="J49" s="53">
        <v>17867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17867</v>
      </c>
      <c r="X49" s="54"/>
      <c r="Y49" s="53">
        <v>17867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21379838</v>
      </c>
      <c r="F60" s="264">
        <f t="shared" si="14"/>
        <v>21379838</v>
      </c>
      <c r="G60" s="264">
        <f t="shared" si="14"/>
        <v>2440677</v>
      </c>
      <c r="H60" s="219">
        <f t="shared" si="14"/>
        <v>83669</v>
      </c>
      <c r="I60" s="219">
        <f t="shared" si="14"/>
        <v>2703593</v>
      </c>
      <c r="J60" s="264">
        <f t="shared" si="14"/>
        <v>5227939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5227939</v>
      </c>
      <c r="X60" s="219">
        <f t="shared" si="14"/>
        <v>5344960</v>
      </c>
      <c r="Y60" s="264">
        <f t="shared" si="14"/>
        <v>-117021</v>
      </c>
      <c r="Z60" s="337">
        <f>+IF(X60&lt;&gt;0,+(Y60/X60)*100,0)</f>
        <v>-2.189370921391367</v>
      </c>
      <c r="AA60" s="232">
        <f>+AA57+AA54+AA51+AA40+AA37+AA34+AA22+AA5</f>
        <v>21379838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237273199</v>
      </c>
      <c r="F5" s="100">
        <f t="shared" si="0"/>
        <v>237273199</v>
      </c>
      <c r="G5" s="100">
        <f t="shared" si="0"/>
        <v>1322314</v>
      </c>
      <c r="H5" s="100">
        <f t="shared" si="0"/>
        <v>2563786</v>
      </c>
      <c r="I5" s="100">
        <f t="shared" si="0"/>
        <v>1178289</v>
      </c>
      <c r="J5" s="100">
        <f t="shared" si="0"/>
        <v>5064389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5064389</v>
      </c>
      <c r="X5" s="100">
        <f t="shared" si="0"/>
        <v>59098563</v>
      </c>
      <c r="Y5" s="100">
        <f t="shared" si="0"/>
        <v>-54034174</v>
      </c>
      <c r="Z5" s="137">
        <f>+IF(X5&lt;&gt;0,+(Y5/X5)*100,0)</f>
        <v>-91.430605512354</v>
      </c>
      <c r="AA5" s="153">
        <f>SUM(AA6:AA8)</f>
        <v>237273199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237048943</v>
      </c>
      <c r="F7" s="159">
        <v>237048943</v>
      </c>
      <c r="G7" s="159">
        <v>1322314</v>
      </c>
      <c r="H7" s="159">
        <v>2542927</v>
      </c>
      <c r="I7" s="159">
        <v>1178289</v>
      </c>
      <c r="J7" s="159">
        <v>5043530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5043530</v>
      </c>
      <c r="X7" s="159">
        <v>59042499</v>
      </c>
      <c r="Y7" s="159">
        <v>-53998969</v>
      </c>
      <c r="Z7" s="141">
        <v>-91.46</v>
      </c>
      <c r="AA7" s="157">
        <v>237048943</v>
      </c>
    </row>
    <row r="8" spans="1:27" ht="12.75">
      <c r="A8" s="138" t="s">
        <v>77</v>
      </c>
      <c r="B8" s="136"/>
      <c r="C8" s="155"/>
      <c r="D8" s="155"/>
      <c r="E8" s="156">
        <v>224256</v>
      </c>
      <c r="F8" s="60">
        <v>224256</v>
      </c>
      <c r="G8" s="60"/>
      <c r="H8" s="60">
        <v>20859</v>
      </c>
      <c r="I8" s="60"/>
      <c r="J8" s="60">
        <v>20859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20859</v>
      </c>
      <c r="X8" s="60">
        <v>56064</v>
      </c>
      <c r="Y8" s="60">
        <v>-35205</v>
      </c>
      <c r="Z8" s="140">
        <v>-62.79</v>
      </c>
      <c r="AA8" s="155">
        <v>224256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8441407</v>
      </c>
      <c r="F9" s="100">
        <f t="shared" si="1"/>
        <v>8441407</v>
      </c>
      <c r="G9" s="100">
        <f t="shared" si="1"/>
        <v>326723</v>
      </c>
      <c r="H9" s="100">
        <f t="shared" si="1"/>
        <v>707035</v>
      </c>
      <c r="I9" s="100">
        <f t="shared" si="1"/>
        <v>361709</v>
      </c>
      <c r="J9" s="100">
        <f t="shared" si="1"/>
        <v>1395467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1395467</v>
      </c>
      <c r="X9" s="100">
        <f t="shared" si="1"/>
        <v>2110353</v>
      </c>
      <c r="Y9" s="100">
        <f t="shared" si="1"/>
        <v>-714886</v>
      </c>
      <c r="Z9" s="137">
        <f>+IF(X9&lt;&gt;0,+(Y9/X9)*100,0)</f>
        <v>-33.875185810146455</v>
      </c>
      <c r="AA9" s="153">
        <f>SUM(AA10:AA14)</f>
        <v>8441407</v>
      </c>
    </row>
    <row r="10" spans="1:27" ht="12.75">
      <c r="A10" s="138" t="s">
        <v>79</v>
      </c>
      <c r="B10" s="136"/>
      <c r="C10" s="155"/>
      <c r="D10" s="155"/>
      <c r="E10" s="156">
        <v>8441407</v>
      </c>
      <c r="F10" s="60">
        <v>8441407</v>
      </c>
      <c r="G10" s="60">
        <v>326723</v>
      </c>
      <c r="H10" s="60">
        <v>707035</v>
      </c>
      <c r="I10" s="60">
        <v>361709</v>
      </c>
      <c r="J10" s="60">
        <v>1395467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1395467</v>
      </c>
      <c r="X10" s="60">
        <v>2110353</v>
      </c>
      <c r="Y10" s="60">
        <v>-714886</v>
      </c>
      <c r="Z10" s="140">
        <v>-33.88</v>
      </c>
      <c r="AA10" s="155">
        <v>8441407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2731793</v>
      </c>
      <c r="F15" s="100">
        <f t="shared" si="2"/>
        <v>2731793</v>
      </c>
      <c r="G15" s="100">
        <f t="shared" si="2"/>
        <v>908169</v>
      </c>
      <c r="H15" s="100">
        <f t="shared" si="2"/>
        <v>81835</v>
      </c>
      <c r="I15" s="100">
        <f t="shared" si="2"/>
        <v>99156</v>
      </c>
      <c r="J15" s="100">
        <f t="shared" si="2"/>
        <v>1089160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1089160</v>
      </c>
      <c r="X15" s="100">
        <f t="shared" si="2"/>
        <v>682947</v>
      </c>
      <c r="Y15" s="100">
        <f t="shared" si="2"/>
        <v>406213</v>
      </c>
      <c r="Z15" s="137">
        <f>+IF(X15&lt;&gt;0,+(Y15/X15)*100,0)</f>
        <v>59.479432518189554</v>
      </c>
      <c r="AA15" s="153">
        <f>SUM(AA16:AA18)</f>
        <v>2731793</v>
      </c>
    </row>
    <row r="16" spans="1:27" ht="12.75">
      <c r="A16" s="138" t="s">
        <v>85</v>
      </c>
      <c r="B16" s="136"/>
      <c r="C16" s="155"/>
      <c r="D16" s="155"/>
      <c r="E16" s="156">
        <v>2731793</v>
      </c>
      <c r="F16" s="60">
        <v>2731793</v>
      </c>
      <c r="G16" s="60">
        <v>908169</v>
      </c>
      <c r="H16" s="60">
        <v>81835</v>
      </c>
      <c r="I16" s="60">
        <v>99156</v>
      </c>
      <c r="J16" s="60">
        <v>1089160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1089160</v>
      </c>
      <c r="X16" s="60">
        <v>682947</v>
      </c>
      <c r="Y16" s="60">
        <v>406213</v>
      </c>
      <c r="Z16" s="140">
        <v>59.48</v>
      </c>
      <c r="AA16" s="155">
        <v>2731793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81347354</v>
      </c>
      <c r="F19" s="100">
        <f t="shared" si="3"/>
        <v>81347354</v>
      </c>
      <c r="G19" s="100">
        <f t="shared" si="3"/>
        <v>2702</v>
      </c>
      <c r="H19" s="100">
        <f t="shared" si="3"/>
        <v>35510</v>
      </c>
      <c r="I19" s="100">
        <f t="shared" si="3"/>
        <v>2350</v>
      </c>
      <c r="J19" s="100">
        <f t="shared" si="3"/>
        <v>40562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40562</v>
      </c>
      <c r="X19" s="100">
        <f t="shared" si="3"/>
        <v>20336838</v>
      </c>
      <c r="Y19" s="100">
        <f t="shared" si="3"/>
        <v>-20296276</v>
      </c>
      <c r="Z19" s="137">
        <f>+IF(X19&lt;&gt;0,+(Y19/X19)*100,0)</f>
        <v>-99.80054913158082</v>
      </c>
      <c r="AA19" s="153">
        <f>SUM(AA20:AA23)</f>
        <v>81347354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81347354</v>
      </c>
      <c r="F23" s="60">
        <v>81347354</v>
      </c>
      <c r="G23" s="60">
        <v>2702</v>
      </c>
      <c r="H23" s="60">
        <v>35510</v>
      </c>
      <c r="I23" s="60">
        <v>2350</v>
      </c>
      <c r="J23" s="60">
        <v>40562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40562</v>
      </c>
      <c r="X23" s="60">
        <v>20336838</v>
      </c>
      <c r="Y23" s="60">
        <v>-20296276</v>
      </c>
      <c r="Z23" s="140">
        <v>-99.8</v>
      </c>
      <c r="AA23" s="155">
        <v>81347354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329793753</v>
      </c>
      <c r="F25" s="73">
        <f t="shared" si="4"/>
        <v>329793753</v>
      </c>
      <c r="G25" s="73">
        <f t="shared" si="4"/>
        <v>2559908</v>
      </c>
      <c r="H25" s="73">
        <f t="shared" si="4"/>
        <v>3388166</v>
      </c>
      <c r="I25" s="73">
        <f t="shared" si="4"/>
        <v>1641504</v>
      </c>
      <c r="J25" s="73">
        <f t="shared" si="4"/>
        <v>7589578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7589578</v>
      </c>
      <c r="X25" s="73">
        <f t="shared" si="4"/>
        <v>82228701</v>
      </c>
      <c r="Y25" s="73">
        <f t="shared" si="4"/>
        <v>-74639123</v>
      </c>
      <c r="Z25" s="170">
        <f>+IF(X25&lt;&gt;0,+(Y25/X25)*100,0)</f>
        <v>-90.77015943618032</v>
      </c>
      <c r="AA25" s="168">
        <f>+AA5+AA9+AA15+AA19+AA24</f>
        <v>329793753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106768952</v>
      </c>
      <c r="F28" s="100">
        <f t="shared" si="5"/>
        <v>106768952</v>
      </c>
      <c r="G28" s="100">
        <f t="shared" si="5"/>
        <v>9168262</v>
      </c>
      <c r="H28" s="100">
        <f t="shared" si="5"/>
        <v>5246796</v>
      </c>
      <c r="I28" s="100">
        <f t="shared" si="5"/>
        <v>8141066</v>
      </c>
      <c r="J28" s="100">
        <f t="shared" si="5"/>
        <v>22556124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22556124</v>
      </c>
      <c r="X28" s="100">
        <f t="shared" si="5"/>
        <v>27922263</v>
      </c>
      <c r="Y28" s="100">
        <f t="shared" si="5"/>
        <v>-5366139</v>
      </c>
      <c r="Z28" s="137">
        <f>+IF(X28&lt;&gt;0,+(Y28/X28)*100,0)</f>
        <v>-19.21813787084521</v>
      </c>
      <c r="AA28" s="153">
        <f>SUM(AA29:AA31)</f>
        <v>106768952</v>
      </c>
    </row>
    <row r="29" spans="1:27" ht="12.75">
      <c r="A29" s="138" t="s">
        <v>75</v>
      </c>
      <c r="B29" s="136"/>
      <c r="C29" s="155"/>
      <c r="D29" s="155"/>
      <c r="E29" s="156">
        <v>51907606</v>
      </c>
      <c r="F29" s="60">
        <v>51907606</v>
      </c>
      <c r="G29" s="60">
        <v>3658451</v>
      </c>
      <c r="H29" s="60">
        <v>2629747</v>
      </c>
      <c r="I29" s="60">
        <v>4048852</v>
      </c>
      <c r="J29" s="60">
        <v>10337050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10337050</v>
      </c>
      <c r="X29" s="60">
        <v>12715080</v>
      </c>
      <c r="Y29" s="60">
        <v>-2378030</v>
      </c>
      <c r="Z29" s="140">
        <v>-18.7</v>
      </c>
      <c r="AA29" s="155">
        <v>51907606</v>
      </c>
    </row>
    <row r="30" spans="1:27" ht="12.75">
      <c r="A30" s="138" t="s">
        <v>76</v>
      </c>
      <c r="B30" s="136"/>
      <c r="C30" s="157"/>
      <c r="D30" s="157"/>
      <c r="E30" s="158">
        <v>20907933</v>
      </c>
      <c r="F30" s="159">
        <v>20907933</v>
      </c>
      <c r="G30" s="159">
        <v>2800444</v>
      </c>
      <c r="H30" s="159">
        <v>903257</v>
      </c>
      <c r="I30" s="159">
        <v>1572221</v>
      </c>
      <c r="J30" s="159">
        <v>5275922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5275922</v>
      </c>
      <c r="X30" s="159">
        <v>5802186</v>
      </c>
      <c r="Y30" s="159">
        <v>-526264</v>
      </c>
      <c r="Z30" s="141">
        <v>-9.07</v>
      </c>
      <c r="AA30" s="157">
        <v>20907933</v>
      </c>
    </row>
    <row r="31" spans="1:27" ht="12.75">
      <c r="A31" s="138" t="s">
        <v>77</v>
      </c>
      <c r="B31" s="136"/>
      <c r="C31" s="155"/>
      <c r="D31" s="155"/>
      <c r="E31" s="156">
        <v>33953413</v>
      </c>
      <c r="F31" s="60">
        <v>33953413</v>
      </c>
      <c r="G31" s="60">
        <v>2709367</v>
      </c>
      <c r="H31" s="60">
        <v>1713792</v>
      </c>
      <c r="I31" s="60">
        <v>2519993</v>
      </c>
      <c r="J31" s="60">
        <v>6943152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6943152</v>
      </c>
      <c r="X31" s="60">
        <v>9404997</v>
      </c>
      <c r="Y31" s="60">
        <v>-2461845</v>
      </c>
      <c r="Z31" s="140">
        <v>-26.18</v>
      </c>
      <c r="AA31" s="155">
        <v>33953413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51798393</v>
      </c>
      <c r="F32" s="100">
        <f t="shared" si="6"/>
        <v>51798393</v>
      </c>
      <c r="G32" s="100">
        <f t="shared" si="6"/>
        <v>3332341</v>
      </c>
      <c r="H32" s="100">
        <f t="shared" si="6"/>
        <v>3278341</v>
      </c>
      <c r="I32" s="100">
        <f t="shared" si="6"/>
        <v>4038194</v>
      </c>
      <c r="J32" s="100">
        <f t="shared" si="6"/>
        <v>10648876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10648876</v>
      </c>
      <c r="X32" s="100">
        <f t="shared" si="6"/>
        <v>14950491</v>
      </c>
      <c r="Y32" s="100">
        <f t="shared" si="6"/>
        <v>-4301615</v>
      </c>
      <c r="Z32" s="137">
        <f>+IF(X32&lt;&gt;0,+(Y32/X32)*100,0)</f>
        <v>-28.772399515173113</v>
      </c>
      <c r="AA32" s="153">
        <f>SUM(AA33:AA37)</f>
        <v>51798393</v>
      </c>
    </row>
    <row r="33" spans="1:27" ht="12.75">
      <c r="A33" s="138" t="s">
        <v>79</v>
      </c>
      <c r="B33" s="136"/>
      <c r="C33" s="155"/>
      <c r="D33" s="155"/>
      <c r="E33" s="156">
        <v>51798393</v>
      </c>
      <c r="F33" s="60">
        <v>51798393</v>
      </c>
      <c r="G33" s="60">
        <v>3332341</v>
      </c>
      <c r="H33" s="60">
        <v>3278341</v>
      </c>
      <c r="I33" s="60">
        <v>4038194</v>
      </c>
      <c r="J33" s="60">
        <v>10648876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10648876</v>
      </c>
      <c r="X33" s="60">
        <v>14950491</v>
      </c>
      <c r="Y33" s="60">
        <v>-4301615</v>
      </c>
      <c r="Z33" s="140">
        <v>-28.77</v>
      </c>
      <c r="AA33" s="155">
        <v>51798393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14244853</v>
      </c>
      <c r="F38" s="100">
        <f t="shared" si="7"/>
        <v>14244853</v>
      </c>
      <c r="G38" s="100">
        <f t="shared" si="7"/>
        <v>875121</v>
      </c>
      <c r="H38" s="100">
        <f t="shared" si="7"/>
        <v>536651</v>
      </c>
      <c r="I38" s="100">
        <f t="shared" si="7"/>
        <v>759915</v>
      </c>
      <c r="J38" s="100">
        <f t="shared" si="7"/>
        <v>2171687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2171687</v>
      </c>
      <c r="X38" s="100">
        <f t="shared" si="7"/>
        <v>9067230</v>
      </c>
      <c r="Y38" s="100">
        <f t="shared" si="7"/>
        <v>-6895543</v>
      </c>
      <c r="Z38" s="137">
        <f>+IF(X38&lt;&gt;0,+(Y38/X38)*100,0)</f>
        <v>-76.04905798132395</v>
      </c>
      <c r="AA38" s="153">
        <f>SUM(AA39:AA41)</f>
        <v>14244853</v>
      </c>
    </row>
    <row r="39" spans="1:27" ht="12.75">
      <c r="A39" s="138" t="s">
        <v>85</v>
      </c>
      <c r="B39" s="136"/>
      <c r="C39" s="155"/>
      <c r="D39" s="155"/>
      <c r="E39" s="156">
        <v>14244853</v>
      </c>
      <c r="F39" s="60">
        <v>14244853</v>
      </c>
      <c r="G39" s="60">
        <v>875121</v>
      </c>
      <c r="H39" s="60">
        <v>536651</v>
      </c>
      <c r="I39" s="60">
        <v>759915</v>
      </c>
      <c r="J39" s="60">
        <v>2171687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2171687</v>
      </c>
      <c r="X39" s="60">
        <v>9067230</v>
      </c>
      <c r="Y39" s="60">
        <v>-6895543</v>
      </c>
      <c r="Z39" s="140">
        <v>-76.05</v>
      </c>
      <c r="AA39" s="155">
        <v>14244853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75930134</v>
      </c>
      <c r="F42" s="100">
        <f t="shared" si="8"/>
        <v>75930134</v>
      </c>
      <c r="G42" s="100">
        <f t="shared" si="8"/>
        <v>3806135</v>
      </c>
      <c r="H42" s="100">
        <f t="shared" si="8"/>
        <v>857265</v>
      </c>
      <c r="I42" s="100">
        <f t="shared" si="8"/>
        <v>3430147</v>
      </c>
      <c r="J42" s="100">
        <f t="shared" si="8"/>
        <v>8093547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8093547</v>
      </c>
      <c r="X42" s="100">
        <f t="shared" si="8"/>
        <v>29305578</v>
      </c>
      <c r="Y42" s="100">
        <f t="shared" si="8"/>
        <v>-21212031</v>
      </c>
      <c r="Z42" s="137">
        <f>+IF(X42&lt;&gt;0,+(Y42/X42)*100,0)</f>
        <v>-72.38223044090788</v>
      </c>
      <c r="AA42" s="153">
        <f>SUM(AA43:AA46)</f>
        <v>75930134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75930134</v>
      </c>
      <c r="F46" s="60">
        <v>75930134</v>
      </c>
      <c r="G46" s="60">
        <v>3806135</v>
      </c>
      <c r="H46" s="60">
        <v>857265</v>
      </c>
      <c r="I46" s="60">
        <v>3430147</v>
      </c>
      <c r="J46" s="60">
        <v>8093547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8093547</v>
      </c>
      <c r="X46" s="60">
        <v>29305578</v>
      </c>
      <c r="Y46" s="60">
        <v>-21212031</v>
      </c>
      <c r="Z46" s="140">
        <v>-72.38</v>
      </c>
      <c r="AA46" s="155">
        <v>75930134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248742332</v>
      </c>
      <c r="F48" s="73">
        <f t="shared" si="9"/>
        <v>248742332</v>
      </c>
      <c r="G48" s="73">
        <f t="shared" si="9"/>
        <v>17181859</v>
      </c>
      <c r="H48" s="73">
        <f t="shared" si="9"/>
        <v>9919053</v>
      </c>
      <c r="I48" s="73">
        <f t="shared" si="9"/>
        <v>16369322</v>
      </c>
      <c r="J48" s="73">
        <f t="shared" si="9"/>
        <v>43470234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43470234</v>
      </c>
      <c r="X48" s="73">
        <f t="shared" si="9"/>
        <v>81245562</v>
      </c>
      <c r="Y48" s="73">
        <f t="shared" si="9"/>
        <v>-37775328</v>
      </c>
      <c r="Z48" s="170">
        <f>+IF(X48&lt;&gt;0,+(Y48/X48)*100,0)</f>
        <v>-46.49525102675762</v>
      </c>
      <c r="AA48" s="168">
        <f>+AA28+AA32+AA38+AA42+AA47</f>
        <v>248742332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81051421</v>
      </c>
      <c r="F49" s="173">
        <f t="shared" si="10"/>
        <v>81051421</v>
      </c>
      <c r="G49" s="173">
        <f t="shared" si="10"/>
        <v>-14621951</v>
      </c>
      <c r="H49" s="173">
        <f t="shared" si="10"/>
        <v>-6530887</v>
      </c>
      <c r="I49" s="173">
        <f t="shared" si="10"/>
        <v>-14727818</v>
      </c>
      <c r="J49" s="173">
        <f t="shared" si="10"/>
        <v>-35880656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-35880656</v>
      </c>
      <c r="X49" s="173">
        <f>IF(F25=F48,0,X25-X48)</f>
        <v>983139</v>
      </c>
      <c r="Y49" s="173">
        <f t="shared" si="10"/>
        <v>-36863795</v>
      </c>
      <c r="Z49" s="174">
        <f>+IF(X49&lt;&gt;0,+(Y49/X49)*100,0)</f>
        <v>-3749.6015314212946</v>
      </c>
      <c r="AA49" s="171">
        <f>+AA25-AA48</f>
        <v>81051421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15000000</v>
      </c>
      <c r="F5" s="60">
        <v>15000000</v>
      </c>
      <c r="G5" s="60">
        <v>527357</v>
      </c>
      <c r="H5" s="60">
        <v>299948</v>
      </c>
      <c r="I5" s="60">
        <v>514014</v>
      </c>
      <c r="J5" s="60">
        <v>1341319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1341319</v>
      </c>
      <c r="X5" s="60">
        <v>3750000</v>
      </c>
      <c r="Y5" s="60">
        <v>-2408681</v>
      </c>
      <c r="Z5" s="140">
        <v>-64.23</v>
      </c>
      <c r="AA5" s="155">
        <v>15000000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287499</v>
      </c>
      <c r="Y10" s="54">
        <v>-287499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1150000</v>
      </c>
      <c r="F11" s="60">
        <v>1150000</v>
      </c>
      <c r="G11" s="60">
        <v>10022</v>
      </c>
      <c r="H11" s="60">
        <v>26257</v>
      </c>
      <c r="I11" s="60">
        <v>11135</v>
      </c>
      <c r="J11" s="60">
        <v>47414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47414</v>
      </c>
      <c r="X11" s="60"/>
      <c r="Y11" s="60">
        <v>47414</v>
      </c>
      <c r="Z11" s="140">
        <v>0</v>
      </c>
      <c r="AA11" s="155">
        <v>1150000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50000</v>
      </c>
      <c r="F12" s="60">
        <v>50000</v>
      </c>
      <c r="G12" s="60">
        <v>1108</v>
      </c>
      <c r="H12" s="60">
        <v>1108</v>
      </c>
      <c r="I12" s="60">
        <v>816</v>
      </c>
      <c r="J12" s="60">
        <v>3032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3032</v>
      </c>
      <c r="X12" s="60"/>
      <c r="Y12" s="60">
        <v>3032</v>
      </c>
      <c r="Z12" s="140">
        <v>0</v>
      </c>
      <c r="AA12" s="155">
        <v>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4000000</v>
      </c>
      <c r="F13" s="60">
        <v>4000000</v>
      </c>
      <c r="G13" s="60">
        <v>777558</v>
      </c>
      <c r="H13" s="60">
        <v>545053</v>
      </c>
      <c r="I13" s="60">
        <v>654434</v>
      </c>
      <c r="J13" s="60">
        <v>1977045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1977045</v>
      </c>
      <c r="X13" s="60">
        <v>999999</v>
      </c>
      <c r="Y13" s="60">
        <v>977046</v>
      </c>
      <c r="Z13" s="140">
        <v>97.7</v>
      </c>
      <c r="AA13" s="155">
        <v>4000000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500000</v>
      </c>
      <c r="F16" s="60">
        <v>500000</v>
      </c>
      <c r="G16" s="60">
        <v>6950</v>
      </c>
      <c r="H16" s="60">
        <v>19350</v>
      </c>
      <c r="I16" s="60">
        <v>43620</v>
      </c>
      <c r="J16" s="60">
        <v>69920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69920</v>
      </c>
      <c r="X16" s="60">
        <v>125001</v>
      </c>
      <c r="Y16" s="60">
        <v>-55081</v>
      </c>
      <c r="Z16" s="140">
        <v>-44.06</v>
      </c>
      <c r="AA16" s="155">
        <v>500000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5934080</v>
      </c>
      <c r="F18" s="60">
        <v>5934080</v>
      </c>
      <c r="G18" s="60">
        <v>307931</v>
      </c>
      <c r="H18" s="60">
        <v>336203</v>
      </c>
      <c r="I18" s="60">
        <v>305837</v>
      </c>
      <c r="J18" s="60">
        <v>949971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949971</v>
      </c>
      <c r="X18" s="60">
        <v>1483518</v>
      </c>
      <c r="Y18" s="60">
        <v>-533547</v>
      </c>
      <c r="Z18" s="140">
        <v>-35.96</v>
      </c>
      <c r="AA18" s="155">
        <v>5934080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199560000</v>
      </c>
      <c r="F19" s="60">
        <v>199560000</v>
      </c>
      <c r="G19" s="60">
        <v>0</v>
      </c>
      <c r="H19" s="60">
        <v>1942000</v>
      </c>
      <c r="I19" s="60">
        <v>0</v>
      </c>
      <c r="J19" s="60">
        <v>1942000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1942000</v>
      </c>
      <c r="X19" s="60">
        <v>49789998</v>
      </c>
      <c r="Y19" s="60">
        <v>-47847998</v>
      </c>
      <c r="Z19" s="140">
        <v>-96.1</v>
      </c>
      <c r="AA19" s="155">
        <v>199560000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44542673</v>
      </c>
      <c r="F20" s="54">
        <v>44542673</v>
      </c>
      <c r="G20" s="54">
        <v>928982</v>
      </c>
      <c r="H20" s="54">
        <v>218247</v>
      </c>
      <c r="I20" s="54">
        <v>111648</v>
      </c>
      <c r="J20" s="54">
        <v>1258877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1258877</v>
      </c>
      <c r="X20" s="54">
        <v>17401296</v>
      </c>
      <c r="Y20" s="54">
        <v>-16142419</v>
      </c>
      <c r="Z20" s="184">
        <v>-92.77</v>
      </c>
      <c r="AA20" s="130">
        <v>44542673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270736753</v>
      </c>
      <c r="F22" s="190">
        <f t="shared" si="0"/>
        <v>270736753</v>
      </c>
      <c r="G22" s="190">
        <f t="shared" si="0"/>
        <v>2559908</v>
      </c>
      <c r="H22" s="190">
        <f t="shared" si="0"/>
        <v>3388166</v>
      </c>
      <c r="I22" s="190">
        <f t="shared" si="0"/>
        <v>1641504</v>
      </c>
      <c r="J22" s="190">
        <f t="shared" si="0"/>
        <v>7589578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7589578</v>
      </c>
      <c r="X22" s="190">
        <f t="shared" si="0"/>
        <v>73837311</v>
      </c>
      <c r="Y22" s="190">
        <f t="shared" si="0"/>
        <v>-66247733</v>
      </c>
      <c r="Z22" s="191">
        <f>+IF(X22&lt;&gt;0,+(Y22/X22)*100,0)</f>
        <v>-89.72121560602335</v>
      </c>
      <c r="AA22" s="188">
        <f>SUM(AA5:AA21)</f>
        <v>270736753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107425263</v>
      </c>
      <c r="F25" s="60">
        <v>107425263</v>
      </c>
      <c r="G25" s="60">
        <v>6929730</v>
      </c>
      <c r="H25" s="60">
        <v>6673301</v>
      </c>
      <c r="I25" s="60">
        <v>7256068</v>
      </c>
      <c r="J25" s="60">
        <v>20859099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20859099</v>
      </c>
      <c r="X25" s="60">
        <v>30293100</v>
      </c>
      <c r="Y25" s="60">
        <v>-9434001</v>
      </c>
      <c r="Z25" s="140">
        <v>-31.14</v>
      </c>
      <c r="AA25" s="155">
        <v>107425263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18549201</v>
      </c>
      <c r="F26" s="60">
        <v>18549201</v>
      </c>
      <c r="G26" s="60">
        <v>1436546</v>
      </c>
      <c r="H26" s="60">
        <v>1486605</v>
      </c>
      <c r="I26" s="60">
        <v>1498883</v>
      </c>
      <c r="J26" s="60">
        <v>4422034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4422034</v>
      </c>
      <c r="X26" s="60">
        <v>4637301</v>
      </c>
      <c r="Y26" s="60">
        <v>-215267</v>
      </c>
      <c r="Z26" s="140">
        <v>-4.64</v>
      </c>
      <c r="AA26" s="155">
        <v>18549201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24990</v>
      </c>
      <c r="Y29" s="60">
        <v>-24990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121500</v>
      </c>
      <c r="Y30" s="60">
        <v>-121500</v>
      </c>
      <c r="Z30" s="140">
        <v>-100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21379989</v>
      </c>
      <c r="F31" s="60">
        <v>21379989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5344998</v>
      </c>
      <c r="Y31" s="60">
        <v>-5344998</v>
      </c>
      <c r="Z31" s="140">
        <v>-100</v>
      </c>
      <c r="AA31" s="155">
        <v>21379989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901788</v>
      </c>
      <c r="Y32" s="60">
        <v>-901788</v>
      </c>
      <c r="Z32" s="140">
        <v>-100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101387879</v>
      </c>
      <c r="F34" s="60">
        <v>101387879</v>
      </c>
      <c r="G34" s="60">
        <v>8815583</v>
      </c>
      <c r="H34" s="60">
        <v>1759147</v>
      </c>
      <c r="I34" s="60">
        <v>7614371</v>
      </c>
      <c r="J34" s="60">
        <v>18189101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18189101</v>
      </c>
      <c r="X34" s="60">
        <v>10205388</v>
      </c>
      <c r="Y34" s="60">
        <v>7983713</v>
      </c>
      <c r="Z34" s="140">
        <v>78.23</v>
      </c>
      <c r="AA34" s="155">
        <v>101387879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248742332</v>
      </c>
      <c r="F36" s="190">
        <f t="shared" si="1"/>
        <v>248742332</v>
      </c>
      <c r="G36" s="190">
        <f t="shared" si="1"/>
        <v>17181859</v>
      </c>
      <c r="H36" s="190">
        <f t="shared" si="1"/>
        <v>9919053</v>
      </c>
      <c r="I36" s="190">
        <f t="shared" si="1"/>
        <v>16369322</v>
      </c>
      <c r="J36" s="190">
        <f t="shared" si="1"/>
        <v>43470234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43470234</v>
      </c>
      <c r="X36" s="190">
        <f t="shared" si="1"/>
        <v>51529065</v>
      </c>
      <c r="Y36" s="190">
        <f t="shared" si="1"/>
        <v>-8058831</v>
      </c>
      <c r="Z36" s="191">
        <f>+IF(X36&lt;&gt;0,+(Y36/X36)*100,0)</f>
        <v>-15.639389148629032</v>
      </c>
      <c r="AA36" s="188">
        <f>SUM(AA25:AA35)</f>
        <v>248742332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21994421</v>
      </c>
      <c r="F38" s="106">
        <f t="shared" si="2"/>
        <v>21994421</v>
      </c>
      <c r="G38" s="106">
        <f t="shared" si="2"/>
        <v>-14621951</v>
      </c>
      <c r="H38" s="106">
        <f t="shared" si="2"/>
        <v>-6530887</v>
      </c>
      <c r="I38" s="106">
        <f t="shared" si="2"/>
        <v>-14727818</v>
      </c>
      <c r="J38" s="106">
        <f t="shared" si="2"/>
        <v>-35880656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-35880656</v>
      </c>
      <c r="X38" s="106">
        <f>IF(F22=F36,0,X22-X36)</f>
        <v>22308246</v>
      </c>
      <c r="Y38" s="106">
        <f t="shared" si="2"/>
        <v>-58188902</v>
      </c>
      <c r="Z38" s="201">
        <f>+IF(X38&lt;&gt;0,+(Y38/X38)*100,0)</f>
        <v>-260.8403278321389</v>
      </c>
      <c r="AA38" s="199">
        <f>+AA22-AA36</f>
        <v>21994421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59057000</v>
      </c>
      <c r="F39" s="60">
        <v>59057000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12214749</v>
      </c>
      <c r="Y39" s="60">
        <v>-12214749</v>
      </c>
      <c r="Z39" s="140">
        <v>-100</v>
      </c>
      <c r="AA39" s="155">
        <v>59057000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81051421</v>
      </c>
      <c r="F42" s="88">
        <f t="shared" si="3"/>
        <v>81051421</v>
      </c>
      <c r="G42" s="88">
        <f t="shared" si="3"/>
        <v>-14621951</v>
      </c>
      <c r="H42" s="88">
        <f t="shared" si="3"/>
        <v>-6530887</v>
      </c>
      <c r="I42" s="88">
        <f t="shared" si="3"/>
        <v>-14727818</v>
      </c>
      <c r="J42" s="88">
        <f t="shared" si="3"/>
        <v>-35880656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-35880656</v>
      </c>
      <c r="X42" s="88">
        <f t="shared" si="3"/>
        <v>34522995</v>
      </c>
      <c r="Y42" s="88">
        <f t="shared" si="3"/>
        <v>-70403651</v>
      </c>
      <c r="Z42" s="208">
        <f>+IF(X42&lt;&gt;0,+(Y42/X42)*100,0)</f>
        <v>-203.93262809324625</v>
      </c>
      <c r="AA42" s="206">
        <f>SUM(AA38:AA41)</f>
        <v>81051421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81051421</v>
      </c>
      <c r="F44" s="77">
        <f t="shared" si="4"/>
        <v>81051421</v>
      </c>
      <c r="G44" s="77">
        <f t="shared" si="4"/>
        <v>-14621951</v>
      </c>
      <c r="H44" s="77">
        <f t="shared" si="4"/>
        <v>-6530887</v>
      </c>
      <c r="I44" s="77">
        <f t="shared" si="4"/>
        <v>-14727818</v>
      </c>
      <c r="J44" s="77">
        <f t="shared" si="4"/>
        <v>-35880656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-35880656</v>
      </c>
      <c r="X44" s="77">
        <f t="shared" si="4"/>
        <v>34522995</v>
      </c>
      <c r="Y44" s="77">
        <f t="shared" si="4"/>
        <v>-70403651</v>
      </c>
      <c r="Z44" s="212">
        <f>+IF(X44&lt;&gt;0,+(Y44/X44)*100,0)</f>
        <v>-203.93262809324625</v>
      </c>
      <c r="AA44" s="210">
        <f>+AA42-AA43</f>
        <v>81051421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81051421</v>
      </c>
      <c r="F46" s="88">
        <f t="shared" si="5"/>
        <v>81051421</v>
      </c>
      <c r="G46" s="88">
        <f t="shared" si="5"/>
        <v>-14621951</v>
      </c>
      <c r="H46" s="88">
        <f t="shared" si="5"/>
        <v>-6530887</v>
      </c>
      <c r="I46" s="88">
        <f t="shared" si="5"/>
        <v>-14727818</v>
      </c>
      <c r="J46" s="88">
        <f t="shared" si="5"/>
        <v>-35880656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-35880656</v>
      </c>
      <c r="X46" s="88">
        <f t="shared" si="5"/>
        <v>34522995</v>
      </c>
      <c r="Y46" s="88">
        <f t="shared" si="5"/>
        <v>-70403651</v>
      </c>
      <c r="Z46" s="208">
        <f>+IF(X46&lt;&gt;0,+(Y46/X46)*100,0)</f>
        <v>-203.93262809324625</v>
      </c>
      <c r="AA46" s="206">
        <f>SUM(AA44:AA45)</f>
        <v>81051421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81051421</v>
      </c>
      <c r="F48" s="219">
        <f t="shared" si="6"/>
        <v>81051421</v>
      </c>
      <c r="G48" s="219">
        <f t="shared" si="6"/>
        <v>-14621951</v>
      </c>
      <c r="H48" s="220">
        <f t="shared" si="6"/>
        <v>-6530887</v>
      </c>
      <c r="I48" s="220">
        <f t="shared" si="6"/>
        <v>-14727818</v>
      </c>
      <c r="J48" s="220">
        <f t="shared" si="6"/>
        <v>-35880656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-35880656</v>
      </c>
      <c r="X48" s="220">
        <f t="shared" si="6"/>
        <v>34522995</v>
      </c>
      <c r="Y48" s="220">
        <f t="shared" si="6"/>
        <v>-70403651</v>
      </c>
      <c r="Z48" s="221">
        <f>+IF(X48&lt;&gt;0,+(Y48/X48)*100,0)</f>
        <v>-203.93262809324625</v>
      </c>
      <c r="AA48" s="222">
        <f>SUM(AA46:AA47)</f>
        <v>81051421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6120000</v>
      </c>
      <c r="F5" s="100">
        <f t="shared" si="0"/>
        <v>6120000</v>
      </c>
      <c r="G5" s="100">
        <f t="shared" si="0"/>
        <v>0</v>
      </c>
      <c r="H5" s="100">
        <f t="shared" si="0"/>
        <v>0</v>
      </c>
      <c r="I5" s="100">
        <f t="shared" si="0"/>
        <v>75346</v>
      </c>
      <c r="J5" s="100">
        <f t="shared" si="0"/>
        <v>75346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75346</v>
      </c>
      <c r="X5" s="100">
        <f t="shared" si="0"/>
        <v>1530000</v>
      </c>
      <c r="Y5" s="100">
        <f t="shared" si="0"/>
        <v>-1454654</v>
      </c>
      <c r="Z5" s="137">
        <f>+IF(X5&lt;&gt;0,+(Y5/X5)*100,0)</f>
        <v>-95.07542483660131</v>
      </c>
      <c r="AA5" s="153">
        <f>SUM(AA6:AA8)</f>
        <v>6120000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6120000</v>
      </c>
      <c r="F8" s="60">
        <v>6120000</v>
      </c>
      <c r="G8" s="60"/>
      <c r="H8" s="60"/>
      <c r="I8" s="60">
        <v>75346</v>
      </c>
      <c r="J8" s="60">
        <v>75346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75346</v>
      </c>
      <c r="X8" s="60">
        <v>1530000</v>
      </c>
      <c r="Y8" s="60">
        <v>-1454654</v>
      </c>
      <c r="Z8" s="140">
        <v>-95.08</v>
      </c>
      <c r="AA8" s="62">
        <v>6120000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11697661</v>
      </c>
      <c r="F9" s="100">
        <f t="shared" si="1"/>
        <v>11697661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2924415</v>
      </c>
      <c r="Y9" s="100">
        <f t="shared" si="1"/>
        <v>-2924415</v>
      </c>
      <c r="Z9" s="137">
        <f>+IF(X9&lt;&gt;0,+(Y9/X9)*100,0)</f>
        <v>-100</v>
      </c>
      <c r="AA9" s="102">
        <f>SUM(AA10:AA14)</f>
        <v>11697661</v>
      </c>
    </row>
    <row r="10" spans="1:27" ht="12.75">
      <c r="A10" s="138" t="s">
        <v>79</v>
      </c>
      <c r="B10" s="136"/>
      <c r="C10" s="155"/>
      <c r="D10" s="155"/>
      <c r="E10" s="156">
        <v>11697661</v>
      </c>
      <c r="F10" s="60">
        <v>11697661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2924415</v>
      </c>
      <c r="Y10" s="60">
        <v>-2924415</v>
      </c>
      <c r="Z10" s="140">
        <v>-100</v>
      </c>
      <c r="AA10" s="62">
        <v>11697661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21500000</v>
      </c>
      <c r="F15" s="100">
        <f t="shared" si="2"/>
        <v>21500000</v>
      </c>
      <c r="G15" s="100">
        <f t="shared" si="2"/>
        <v>0</v>
      </c>
      <c r="H15" s="100">
        <f t="shared" si="2"/>
        <v>0</v>
      </c>
      <c r="I15" s="100">
        <f t="shared" si="2"/>
        <v>2267201</v>
      </c>
      <c r="J15" s="100">
        <f t="shared" si="2"/>
        <v>2267201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2267201</v>
      </c>
      <c r="X15" s="100">
        <f t="shared" si="2"/>
        <v>5375001</v>
      </c>
      <c r="Y15" s="100">
        <f t="shared" si="2"/>
        <v>-3107800</v>
      </c>
      <c r="Z15" s="137">
        <f>+IF(X15&lt;&gt;0,+(Y15/X15)*100,0)</f>
        <v>-57.819524126600164</v>
      </c>
      <c r="AA15" s="102">
        <f>SUM(AA16:AA18)</f>
        <v>21500000</v>
      </c>
    </row>
    <row r="16" spans="1:27" ht="12.75">
      <c r="A16" s="138" t="s">
        <v>85</v>
      </c>
      <c r="B16" s="136"/>
      <c r="C16" s="155"/>
      <c r="D16" s="155"/>
      <c r="E16" s="156">
        <v>21500000</v>
      </c>
      <c r="F16" s="60">
        <v>21500000</v>
      </c>
      <c r="G16" s="60"/>
      <c r="H16" s="60"/>
      <c r="I16" s="60">
        <v>2267201</v>
      </c>
      <c r="J16" s="60">
        <v>2267201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2267201</v>
      </c>
      <c r="X16" s="60">
        <v>5375001</v>
      </c>
      <c r="Y16" s="60">
        <v>-3107800</v>
      </c>
      <c r="Z16" s="140">
        <v>-57.82</v>
      </c>
      <c r="AA16" s="62">
        <v>21500000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75459339</v>
      </c>
      <c r="F19" s="100">
        <f t="shared" si="3"/>
        <v>75459339</v>
      </c>
      <c r="G19" s="100">
        <f t="shared" si="3"/>
        <v>9205306</v>
      </c>
      <c r="H19" s="100">
        <f t="shared" si="3"/>
        <v>3991803</v>
      </c>
      <c r="I19" s="100">
        <f t="shared" si="3"/>
        <v>4673372</v>
      </c>
      <c r="J19" s="100">
        <f t="shared" si="3"/>
        <v>17870481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17870481</v>
      </c>
      <c r="X19" s="100">
        <f t="shared" si="3"/>
        <v>18864834</v>
      </c>
      <c r="Y19" s="100">
        <f t="shared" si="3"/>
        <v>-994353</v>
      </c>
      <c r="Z19" s="137">
        <f>+IF(X19&lt;&gt;0,+(Y19/X19)*100,0)</f>
        <v>-5.2709342684913105</v>
      </c>
      <c r="AA19" s="102">
        <f>SUM(AA20:AA23)</f>
        <v>75459339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75459339</v>
      </c>
      <c r="F23" s="60">
        <v>75459339</v>
      </c>
      <c r="G23" s="60">
        <v>9205306</v>
      </c>
      <c r="H23" s="60">
        <v>3991803</v>
      </c>
      <c r="I23" s="60">
        <v>4673372</v>
      </c>
      <c r="J23" s="60">
        <v>17870481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17870481</v>
      </c>
      <c r="X23" s="60">
        <v>18864834</v>
      </c>
      <c r="Y23" s="60">
        <v>-994353</v>
      </c>
      <c r="Z23" s="140">
        <v>-5.27</v>
      </c>
      <c r="AA23" s="62">
        <v>75459339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114777000</v>
      </c>
      <c r="F25" s="219">
        <f t="shared" si="4"/>
        <v>114777000</v>
      </c>
      <c r="G25" s="219">
        <f t="shared" si="4"/>
        <v>9205306</v>
      </c>
      <c r="H25" s="219">
        <f t="shared" si="4"/>
        <v>3991803</v>
      </c>
      <c r="I25" s="219">
        <f t="shared" si="4"/>
        <v>7015919</v>
      </c>
      <c r="J25" s="219">
        <f t="shared" si="4"/>
        <v>20213028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20213028</v>
      </c>
      <c r="X25" s="219">
        <f t="shared" si="4"/>
        <v>28694250</v>
      </c>
      <c r="Y25" s="219">
        <f t="shared" si="4"/>
        <v>-8481222</v>
      </c>
      <c r="Z25" s="231">
        <f>+IF(X25&lt;&gt;0,+(Y25/X25)*100,0)</f>
        <v>-29.557217909511486</v>
      </c>
      <c r="AA25" s="232">
        <f>+AA5+AA9+AA15+AA19+AA24</f>
        <v>114777000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114777000</v>
      </c>
      <c r="F28" s="60">
        <v>114777000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28694250</v>
      </c>
      <c r="Y28" s="60">
        <v>-28694250</v>
      </c>
      <c r="Z28" s="140">
        <v>-100</v>
      </c>
      <c r="AA28" s="155">
        <v>114777000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>
        <v>9205306</v>
      </c>
      <c r="H29" s="60">
        <v>3991803</v>
      </c>
      <c r="I29" s="60">
        <v>7015920</v>
      </c>
      <c r="J29" s="60">
        <v>20213029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20213029</v>
      </c>
      <c r="X29" s="60"/>
      <c r="Y29" s="60">
        <v>20213029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114777000</v>
      </c>
      <c r="F32" s="77">
        <f t="shared" si="5"/>
        <v>114777000</v>
      </c>
      <c r="G32" s="77">
        <f t="shared" si="5"/>
        <v>9205306</v>
      </c>
      <c r="H32" s="77">
        <f t="shared" si="5"/>
        <v>3991803</v>
      </c>
      <c r="I32" s="77">
        <f t="shared" si="5"/>
        <v>7015920</v>
      </c>
      <c r="J32" s="77">
        <f t="shared" si="5"/>
        <v>20213029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20213029</v>
      </c>
      <c r="X32" s="77">
        <f t="shared" si="5"/>
        <v>28694250</v>
      </c>
      <c r="Y32" s="77">
        <f t="shared" si="5"/>
        <v>-8481221</v>
      </c>
      <c r="Z32" s="212">
        <f>+IF(X32&lt;&gt;0,+(Y32/X32)*100,0)</f>
        <v>-29.557214424492713</v>
      </c>
      <c r="AA32" s="79">
        <f>SUM(AA28:AA31)</f>
        <v>114777000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114777000</v>
      </c>
      <c r="F36" s="220">
        <f t="shared" si="6"/>
        <v>114777000</v>
      </c>
      <c r="G36" s="220">
        <f t="shared" si="6"/>
        <v>9205306</v>
      </c>
      <c r="H36" s="220">
        <f t="shared" si="6"/>
        <v>3991803</v>
      </c>
      <c r="I36" s="220">
        <f t="shared" si="6"/>
        <v>7015920</v>
      </c>
      <c r="J36" s="220">
        <f t="shared" si="6"/>
        <v>20213029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20213029</v>
      </c>
      <c r="X36" s="220">
        <f t="shared" si="6"/>
        <v>28694250</v>
      </c>
      <c r="Y36" s="220">
        <f t="shared" si="6"/>
        <v>-8481221</v>
      </c>
      <c r="Z36" s="221">
        <f>+IF(X36&lt;&gt;0,+(Y36/X36)*100,0)</f>
        <v>-29.557214424492713</v>
      </c>
      <c r="AA36" s="239">
        <f>SUM(AA32:AA35)</f>
        <v>114777000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95165625</v>
      </c>
      <c r="F6" s="60">
        <v>95165625</v>
      </c>
      <c r="G6" s="60">
        <v>27009316</v>
      </c>
      <c r="H6" s="60">
        <v>7689116</v>
      </c>
      <c r="I6" s="60">
        <v>27258878</v>
      </c>
      <c r="J6" s="60">
        <v>27258878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27258878</v>
      </c>
      <c r="X6" s="60">
        <v>23791406</v>
      </c>
      <c r="Y6" s="60">
        <v>3467472</v>
      </c>
      <c r="Z6" s="140">
        <v>14.57</v>
      </c>
      <c r="AA6" s="62">
        <v>95165625</v>
      </c>
    </row>
    <row r="7" spans="1:27" ht="12.75">
      <c r="A7" s="249" t="s">
        <v>144</v>
      </c>
      <c r="B7" s="182"/>
      <c r="C7" s="155"/>
      <c r="D7" s="155"/>
      <c r="E7" s="59">
        <v>44160375</v>
      </c>
      <c r="F7" s="60">
        <v>44160375</v>
      </c>
      <c r="G7" s="60">
        <v>52125416</v>
      </c>
      <c r="H7" s="60">
        <v>127178033</v>
      </c>
      <c r="I7" s="60">
        <v>94754896</v>
      </c>
      <c r="J7" s="60">
        <v>94754896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94754896</v>
      </c>
      <c r="X7" s="60">
        <v>11040094</v>
      </c>
      <c r="Y7" s="60">
        <v>83714802</v>
      </c>
      <c r="Z7" s="140">
        <v>758.28</v>
      </c>
      <c r="AA7" s="62">
        <v>44160375</v>
      </c>
    </row>
    <row r="8" spans="1:27" ht="12.75">
      <c r="A8" s="249" t="s">
        <v>145</v>
      </c>
      <c r="B8" s="182"/>
      <c r="C8" s="155"/>
      <c r="D8" s="155"/>
      <c r="E8" s="59">
        <v>49353893</v>
      </c>
      <c r="F8" s="60">
        <v>49353893</v>
      </c>
      <c r="G8" s="60">
        <v>50664209</v>
      </c>
      <c r="H8" s="60">
        <v>71407734</v>
      </c>
      <c r="I8" s="60">
        <v>71034553</v>
      </c>
      <c r="J8" s="60">
        <v>71034553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71034553</v>
      </c>
      <c r="X8" s="60">
        <v>12338473</v>
      </c>
      <c r="Y8" s="60">
        <v>58696080</v>
      </c>
      <c r="Z8" s="140">
        <v>475.72</v>
      </c>
      <c r="AA8" s="62">
        <v>49353893</v>
      </c>
    </row>
    <row r="9" spans="1:27" ht="12.75">
      <c r="A9" s="249" t="s">
        <v>146</v>
      </c>
      <c r="B9" s="182"/>
      <c r="C9" s="155"/>
      <c r="D9" s="155"/>
      <c r="E9" s="59">
        <v>29572148</v>
      </c>
      <c r="F9" s="60">
        <v>29572148</v>
      </c>
      <c r="G9" s="60">
        <v>32197193</v>
      </c>
      <c r="H9" s="60">
        <v>27109279</v>
      </c>
      <c r="I9" s="60">
        <v>28264424</v>
      </c>
      <c r="J9" s="60">
        <v>28264424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28264424</v>
      </c>
      <c r="X9" s="60">
        <v>7393037</v>
      </c>
      <c r="Y9" s="60">
        <v>20871387</v>
      </c>
      <c r="Z9" s="140">
        <v>282.31</v>
      </c>
      <c r="AA9" s="62">
        <v>29572148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12977978</v>
      </c>
      <c r="F11" s="60">
        <v>12977978</v>
      </c>
      <c r="G11" s="60">
        <v>15456338</v>
      </c>
      <c r="H11" s="60">
        <v>15456338</v>
      </c>
      <c r="I11" s="60">
        <v>15456338</v>
      </c>
      <c r="J11" s="60">
        <v>15456338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15456338</v>
      </c>
      <c r="X11" s="60">
        <v>3244495</v>
      </c>
      <c r="Y11" s="60">
        <v>12211843</v>
      </c>
      <c r="Z11" s="140">
        <v>376.39</v>
      </c>
      <c r="AA11" s="62">
        <v>12977978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231230019</v>
      </c>
      <c r="F12" s="73">
        <f t="shared" si="0"/>
        <v>231230019</v>
      </c>
      <c r="G12" s="73">
        <f t="shared" si="0"/>
        <v>177452472</v>
      </c>
      <c r="H12" s="73">
        <f t="shared" si="0"/>
        <v>248840500</v>
      </c>
      <c r="I12" s="73">
        <f t="shared" si="0"/>
        <v>236769089</v>
      </c>
      <c r="J12" s="73">
        <f t="shared" si="0"/>
        <v>236769089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236769089</v>
      </c>
      <c r="X12" s="73">
        <f t="shared" si="0"/>
        <v>57807505</v>
      </c>
      <c r="Y12" s="73">
        <f t="shared" si="0"/>
        <v>178961584</v>
      </c>
      <c r="Z12" s="170">
        <f>+IF(X12&lt;&gt;0,+(Y12/X12)*100,0)</f>
        <v>309.5819202022298</v>
      </c>
      <c r="AA12" s="74">
        <f>SUM(AA6:AA11)</f>
        <v>231230019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459341100</v>
      </c>
      <c r="F17" s="60">
        <v>459341100</v>
      </c>
      <c r="G17" s="60">
        <v>439966630</v>
      </c>
      <c r="H17" s="60">
        <v>439966630</v>
      </c>
      <c r="I17" s="60">
        <v>439966630</v>
      </c>
      <c r="J17" s="60">
        <v>439966630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439966630</v>
      </c>
      <c r="X17" s="60">
        <v>114835275</v>
      </c>
      <c r="Y17" s="60">
        <v>325131355</v>
      </c>
      <c r="Z17" s="140">
        <v>283.13</v>
      </c>
      <c r="AA17" s="62">
        <v>459341100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436898653</v>
      </c>
      <c r="F19" s="60">
        <v>436898653</v>
      </c>
      <c r="G19" s="60">
        <v>491752212</v>
      </c>
      <c r="H19" s="60">
        <v>491302394</v>
      </c>
      <c r="I19" s="60">
        <v>491302394</v>
      </c>
      <c r="J19" s="60">
        <v>491302394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491302394</v>
      </c>
      <c r="X19" s="60">
        <v>109224663</v>
      </c>
      <c r="Y19" s="60">
        <v>382077731</v>
      </c>
      <c r="Z19" s="140">
        <v>349.81</v>
      </c>
      <c r="AA19" s="62">
        <v>436898653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52350</v>
      </c>
      <c r="F22" s="60">
        <v>52350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13088</v>
      </c>
      <c r="Y22" s="60">
        <v>-13088</v>
      </c>
      <c r="Z22" s="140">
        <v>-100</v>
      </c>
      <c r="AA22" s="62">
        <v>52350</v>
      </c>
    </row>
    <row r="23" spans="1:27" ht="12.75">
      <c r="A23" s="249" t="s">
        <v>158</v>
      </c>
      <c r="B23" s="182"/>
      <c r="C23" s="155"/>
      <c r="D23" s="155"/>
      <c r="E23" s="59">
        <v>12969117</v>
      </c>
      <c r="F23" s="60">
        <v>12969117</v>
      </c>
      <c r="G23" s="159">
        <v>22596927</v>
      </c>
      <c r="H23" s="159">
        <v>22596927</v>
      </c>
      <c r="I23" s="159">
        <v>22596927</v>
      </c>
      <c r="J23" s="60">
        <v>22596927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22596927</v>
      </c>
      <c r="X23" s="60">
        <v>3242279</v>
      </c>
      <c r="Y23" s="159">
        <v>19354648</v>
      </c>
      <c r="Z23" s="141">
        <v>596.95</v>
      </c>
      <c r="AA23" s="225">
        <v>12969117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909261220</v>
      </c>
      <c r="F24" s="77">
        <f t="shared" si="1"/>
        <v>909261220</v>
      </c>
      <c r="G24" s="77">
        <f t="shared" si="1"/>
        <v>954315769</v>
      </c>
      <c r="H24" s="77">
        <f t="shared" si="1"/>
        <v>953865951</v>
      </c>
      <c r="I24" s="77">
        <f t="shared" si="1"/>
        <v>953865951</v>
      </c>
      <c r="J24" s="77">
        <f t="shared" si="1"/>
        <v>953865951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953865951</v>
      </c>
      <c r="X24" s="77">
        <f t="shared" si="1"/>
        <v>227315305</v>
      </c>
      <c r="Y24" s="77">
        <f t="shared" si="1"/>
        <v>726550646</v>
      </c>
      <c r="Z24" s="212">
        <f>+IF(X24&lt;&gt;0,+(Y24/X24)*100,0)</f>
        <v>319.62240553930144</v>
      </c>
      <c r="AA24" s="79">
        <f>SUM(AA15:AA23)</f>
        <v>909261220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1140491239</v>
      </c>
      <c r="F25" s="73">
        <f t="shared" si="2"/>
        <v>1140491239</v>
      </c>
      <c r="G25" s="73">
        <f t="shared" si="2"/>
        <v>1131768241</v>
      </c>
      <c r="H25" s="73">
        <f t="shared" si="2"/>
        <v>1202706451</v>
      </c>
      <c r="I25" s="73">
        <f t="shared" si="2"/>
        <v>1190635040</v>
      </c>
      <c r="J25" s="73">
        <f t="shared" si="2"/>
        <v>1190635040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1190635040</v>
      </c>
      <c r="X25" s="73">
        <f t="shared" si="2"/>
        <v>285122810</v>
      </c>
      <c r="Y25" s="73">
        <f t="shared" si="2"/>
        <v>905512230</v>
      </c>
      <c r="Z25" s="170">
        <f>+IF(X25&lt;&gt;0,+(Y25/X25)*100,0)</f>
        <v>317.5867374483297</v>
      </c>
      <c r="AA25" s="74">
        <f>+AA12+AA24</f>
        <v>1140491239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114870</v>
      </c>
      <c r="F31" s="60">
        <v>114870</v>
      </c>
      <c r="G31" s="60">
        <v>114870</v>
      </c>
      <c r="H31" s="60">
        <v>114870</v>
      </c>
      <c r="I31" s="60">
        <v>114870</v>
      </c>
      <c r="J31" s="60">
        <v>114870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114870</v>
      </c>
      <c r="X31" s="60">
        <v>28718</v>
      </c>
      <c r="Y31" s="60">
        <v>86152</v>
      </c>
      <c r="Z31" s="140">
        <v>299.99</v>
      </c>
      <c r="AA31" s="62">
        <v>114870</v>
      </c>
    </row>
    <row r="32" spans="1:27" ht="12.75">
      <c r="A32" s="249" t="s">
        <v>164</v>
      </c>
      <c r="B32" s="182"/>
      <c r="C32" s="155"/>
      <c r="D32" s="155"/>
      <c r="E32" s="59">
        <v>24862986</v>
      </c>
      <c r="F32" s="60">
        <v>24862986</v>
      </c>
      <c r="G32" s="60">
        <v>34199461</v>
      </c>
      <c r="H32" s="60">
        <v>34482877</v>
      </c>
      <c r="I32" s="60">
        <v>39764693</v>
      </c>
      <c r="J32" s="60">
        <v>39764693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39764693</v>
      </c>
      <c r="X32" s="60">
        <v>6215747</v>
      </c>
      <c r="Y32" s="60">
        <v>33548946</v>
      </c>
      <c r="Z32" s="140">
        <v>539.74</v>
      </c>
      <c r="AA32" s="62">
        <v>24862986</v>
      </c>
    </row>
    <row r="33" spans="1:27" ht="12.75">
      <c r="A33" s="249" t="s">
        <v>165</v>
      </c>
      <c r="B33" s="182"/>
      <c r="C33" s="155"/>
      <c r="D33" s="155"/>
      <c r="E33" s="59">
        <v>50841174</v>
      </c>
      <c r="F33" s="60">
        <v>50841174</v>
      </c>
      <c r="G33" s="60">
        <v>54872290</v>
      </c>
      <c r="H33" s="60">
        <v>59144334</v>
      </c>
      <c r="I33" s="60">
        <v>54872290</v>
      </c>
      <c r="J33" s="60">
        <v>54872290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54872290</v>
      </c>
      <c r="X33" s="60">
        <v>12710294</v>
      </c>
      <c r="Y33" s="60">
        <v>42161996</v>
      </c>
      <c r="Z33" s="140">
        <v>331.72</v>
      </c>
      <c r="AA33" s="62">
        <v>50841174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75819030</v>
      </c>
      <c r="F34" s="73">
        <f t="shared" si="3"/>
        <v>75819030</v>
      </c>
      <c r="G34" s="73">
        <f t="shared" si="3"/>
        <v>89186621</v>
      </c>
      <c r="H34" s="73">
        <f t="shared" si="3"/>
        <v>93742081</v>
      </c>
      <c r="I34" s="73">
        <f t="shared" si="3"/>
        <v>94751853</v>
      </c>
      <c r="J34" s="73">
        <f t="shared" si="3"/>
        <v>94751853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94751853</v>
      </c>
      <c r="X34" s="73">
        <f t="shared" si="3"/>
        <v>18954759</v>
      </c>
      <c r="Y34" s="73">
        <f t="shared" si="3"/>
        <v>75797094</v>
      </c>
      <c r="Z34" s="170">
        <f>+IF(X34&lt;&gt;0,+(Y34/X34)*100,0)</f>
        <v>399.88424015309295</v>
      </c>
      <c r="AA34" s="74">
        <f>SUM(AA29:AA33)</f>
        <v>75819030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6825840</v>
      </c>
      <c r="X37" s="60">
        <v>1706460</v>
      </c>
      <c r="Y37" s="60">
        <v>5119380</v>
      </c>
      <c r="Z37" s="140">
        <v>300</v>
      </c>
      <c r="AA37" s="62">
        <v>6825840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6825840</v>
      </c>
      <c r="I39" s="77">
        <f t="shared" si="4"/>
        <v>6825840</v>
      </c>
      <c r="J39" s="77">
        <f t="shared" si="4"/>
        <v>6825840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6825840</v>
      </c>
      <c r="X39" s="77">
        <f t="shared" si="4"/>
        <v>1706460</v>
      </c>
      <c r="Y39" s="77">
        <f t="shared" si="4"/>
        <v>5119380</v>
      </c>
      <c r="Z39" s="212">
        <f>+IF(X39&lt;&gt;0,+(Y39/X39)*100,0)</f>
        <v>300</v>
      </c>
      <c r="AA39" s="79">
        <f>SUM(AA37:AA38)</f>
        <v>6825840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82644870</v>
      </c>
      <c r="F40" s="73">
        <f t="shared" si="5"/>
        <v>82644870</v>
      </c>
      <c r="G40" s="73">
        <f t="shared" si="5"/>
        <v>96012461</v>
      </c>
      <c r="H40" s="73">
        <f t="shared" si="5"/>
        <v>100567921</v>
      </c>
      <c r="I40" s="73">
        <f t="shared" si="5"/>
        <v>101577693</v>
      </c>
      <c r="J40" s="73">
        <f t="shared" si="5"/>
        <v>101577693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101577693</v>
      </c>
      <c r="X40" s="73">
        <f t="shared" si="5"/>
        <v>20661219</v>
      </c>
      <c r="Y40" s="73">
        <f t="shared" si="5"/>
        <v>80916474</v>
      </c>
      <c r="Z40" s="170">
        <f>+IF(X40&lt;&gt;0,+(Y40/X40)*100,0)</f>
        <v>391.6345594129756</v>
      </c>
      <c r="AA40" s="74">
        <f>+AA34+AA39</f>
        <v>82644870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1057846369</v>
      </c>
      <c r="F42" s="259">
        <f t="shared" si="6"/>
        <v>1057846369</v>
      </c>
      <c r="G42" s="259">
        <f t="shared" si="6"/>
        <v>1035755780</v>
      </c>
      <c r="H42" s="259">
        <f t="shared" si="6"/>
        <v>1102138530</v>
      </c>
      <c r="I42" s="259">
        <f t="shared" si="6"/>
        <v>1089057347</v>
      </c>
      <c r="J42" s="259">
        <f t="shared" si="6"/>
        <v>1089057347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1089057347</v>
      </c>
      <c r="X42" s="259">
        <f t="shared" si="6"/>
        <v>264461591</v>
      </c>
      <c r="Y42" s="259">
        <f t="shared" si="6"/>
        <v>824595756</v>
      </c>
      <c r="Z42" s="260">
        <f>+IF(X42&lt;&gt;0,+(Y42/X42)*100,0)</f>
        <v>311.8017073413129</v>
      </c>
      <c r="AA42" s="261">
        <f>+AA25-AA40</f>
        <v>1057846369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1057846369</v>
      </c>
      <c r="F45" s="60">
        <v>1057846369</v>
      </c>
      <c r="G45" s="60">
        <v>1035755780</v>
      </c>
      <c r="H45" s="60">
        <v>1102138530</v>
      </c>
      <c r="I45" s="60">
        <v>1089057347</v>
      </c>
      <c r="J45" s="60">
        <v>1089057347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1089057347</v>
      </c>
      <c r="X45" s="60">
        <v>264461592</v>
      </c>
      <c r="Y45" s="60">
        <v>824595755</v>
      </c>
      <c r="Z45" s="139">
        <v>311.8</v>
      </c>
      <c r="AA45" s="62">
        <v>1057846369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1057846369</v>
      </c>
      <c r="F48" s="219">
        <f t="shared" si="7"/>
        <v>1057846369</v>
      </c>
      <c r="G48" s="219">
        <f t="shared" si="7"/>
        <v>1035755780</v>
      </c>
      <c r="H48" s="219">
        <f t="shared" si="7"/>
        <v>1102138530</v>
      </c>
      <c r="I48" s="219">
        <f t="shared" si="7"/>
        <v>1089057347</v>
      </c>
      <c r="J48" s="219">
        <f t="shared" si="7"/>
        <v>1089057347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1089057347</v>
      </c>
      <c r="X48" s="219">
        <f t="shared" si="7"/>
        <v>264461592</v>
      </c>
      <c r="Y48" s="219">
        <f t="shared" si="7"/>
        <v>824595755</v>
      </c>
      <c r="Z48" s="265">
        <f>+IF(X48&lt;&gt;0,+(Y48/X48)*100,0)</f>
        <v>311.80170578418057</v>
      </c>
      <c r="AA48" s="232">
        <f>SUM(AA45:AA47)</f>
        <v>1057846369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15000000</v>
      </c>
      <c r="F6" s="60">
        <v>15000000</v>
      </c>
      <c r="G6" s="60">
        <v>527357</v>
      </c>
      <c r="H6" s="60">
        <v>299958</v>
      </c>
      <c r="I6" s="60">
        <v>514014</v>
      </c>
      <c r="J6" s="60">
        <v>1341329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1341329</v>
      </c>
      <c r="X6" s="60">
        <v>3750000</v>
      </c>
      <c r="Y6" s="60">
        <v>-2408671</v>
      </c>
      <c r="Z6" s="140">
        <v>-64.23</v>
      </c>
      <c r="AA6" s="62">
        <v>15000000</v>
      </c>
    </row>
    <row r="7" spans="1:27" ht="12.75">
      <c r="A7" s="249" t="s">
        <v>32</v>
      </c>
      <c r="B7" s="182"/>
      <c r="C7" s="155"/>
      <c r="D7" s="155"/>
      <c r="E7" s="59">
        <v>1149996</v>
      </c>
      <c r="F7" s="60">
        <v>1149996</v>
      </c>
      <c r="G7" s="60">
        <v>10022</v>
      </c>
      <c r="H7" s="60">
        <v>26257</v>
      </c>
      <c r="I7" s="60">
        <v>11134</v>
      </c>
      <c r="J7" s="60">
        <v>47413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47413</v>
      </c>
      <c r="X7" s="60">
        <v>287499</v>
      </c>
      <c r="Y7" s="60">
        <v>-240086</v>
      </c>
      <c r="Z7" s="140">
        <v>-83.51</v>
      </c>
      <c r="AA7" s="62">
        <v>1149996</v>
      </c>
    </row>
    <row r="8" spans="1:27" ht="12.75">
      <c r="A8" s="249" t="s">
        <v>178</v>
      </c>
      <c r="B8" s="182"/>
      <c r="C8" s="155"/>
      <c r="D8" s="155"/>
      <c r="E8" s="59">
        <v>49926833</v>
      </c>
      <c r="F8" s="60">
        <v>49926833</v>
      </c>
      <c r="G8" s="60">
        <v>1244971</v>
      </c>
      <c r="H8" s="60">
        <v>574897</v>
      </c>
      <c r="I8" s="60">
        <v>1116356</v>
      </c>
      <c r="J8" s="60">
        <v>2936224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2936224</v>
      </c>
      <c r="X8" s="60">
        <v>12636975</v>
      </c>
      <c r="Y8" s="60">
        <v>-9700751</v>
      </c>
      <c r="Z8" s="140">
        <v>-76.76</v>
      </c>
      <c r="AA8" s="62">
        <v>49926833</v>
      </c>
    </row>
    <row r="9" spans="1:27" ht="12.75">
      <c r="A9" s="249" t="s">
        <v>179</v>
      </c>
      <c r="B9" s="182"/>
      <c r="C9" s="155"/>
      <c r="D9" s="155"/>
      <c r="E9" s="59">
        <v>199160000</v>
      </c>
      <c r="F9" s="60">
        <v>199160000</v>
      </c>
      <c r="G9" s="60">
        <v>81643000</v>
      </c>
      <c r="H9" s="60">
        <v>1942000</v>
      </c>
      <c r="I9" s="60"/>
      <c r="J9" s="60">
        <v>83585000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83585000</v>
      </c>
      <c r="X9" s="60">
        <v>49790001</v>
      </c>
      <c r="Y9" s="60">
        <v>33794999</v>
      </c>
      <c r="Z9" s="140">
        <v>67.88</v>
      </c>
      <c r="AA9" s="62">
        <v>199160000</v>
      </c>
    </row>
    <row r="10" spans="1:27" ht="12.75">
      <c r="A10" s="249" t="s">
        <v>180</v>
      </c>
      <c r="B10" s="182"/>
      <c r="C10" s="155"/>
      <c r="D10" s="155"/>
      <c r="E10" s="59">
        <v>59057004</v>
      </c>
      <c r="F10" s="60">
        <v>59057004</v>
      </c>
      <c r="G10" s="60">
        <v>10762000</v>
      </c>
      <c r="H10" s="60"/>
      <c r="I10" s="60">
        <v>5332000</v>
      </c>
      <c r="J10" s="60">
        <v>16094000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16094000</v>
      </c>
      <c r="X10" s="60">
        <v>14764251</v>
      </c>
      <c r="Y10" s="60">
        <v>1329749</v>
      </c>
      <c r="Z10" s="140">
        <v>9.01</v>
      </c>
      <c r="AA10" s="62">
        <v>59057004</v>
      </c>
    </row>
    <row r="11" spans="1:27" ht="12.75">
      <c r="A11" s="249" t="s">
        <v>181</v>
      </c>
      <c r="B11" s="182"/>
      <c r="C11" s="155"/>
      <c r="D11" s="155"/>
      <c r="E11" s="59">
        <v>4000000</v>
      </c>
      <c r="F11" s="60">
        <v>4000000</v>
      </c>
      <c r="G11" s="60">
        <v>777558</v>
      </c>
      <c r="H11" s="60">
        <v>545053</v>
      </c>
      <c r="I11" s="60"/>
      <c r="J11" s="60">
        <v>1322611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1322611</v>
      </c>
      <c r="X11" s="60">
        <v>999999</v>
      </c>
      <c r="Y11" s="60">
        <v>322612</v>
      </c>
      <c r="Z11" s="140">
        <v>32.26</v>
      </c>
      <c r="AA11" s="62">
        <v>4000000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-200595472</v>
      </c>
      <c r="F14" s="60">
        <v>-200595472</v>
      </c>
      <c r="G14" s="60">
        <v>-17639719</v>
      </c>
      <c r="H14" s="60">
        <v>-8353668</v>
      </c>
      <c r="I14" s="60">
        <v>-19506696</v>
      </c>
      <c r="J14" s="60">
        <v>-45500083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-45500083</v>
      </c>
      <c r="X14" s="60">
        <v>-54707856</v>
      </c>
      <c r="Y14" s="60">
        <v>9207773</v>
      </c>
      <c r="Z14" s="140">
        <v>-16.83</v>
      </c>
      <c r="AA14" s="62">
        <v>-200595472</v>
      </c>
    </row>
    <row r="15" spans="1:27" ht="12.75">
      <c r="A15" s="249" t="s">
        <v>40</v>
      </c>
      <c r="B15" s="182"/>
      <c r="C15" s="155"/>
      <c r="D15" s="155"/>
      <c r="E15" s="59">
        <v>-99957</v>
      </c>
      <c r="F15" s="60">
        <v>-99957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-27261</v>
      </c>
      <c r="Y15" s="60">
        <v>27261</v>
      </c>
      <c r="Z15" s="140">
        <v>-100</v>
      </c>
      <c r="AA15" s="62">
        <v>-99957</v>
      </c>
    </row>
    <row r="16" spans="1:27" ht="12.75">
      <c r="A16" s="249" t="s">
        <v>42</v>
      </c>
      <c r="B16" s="182"/>
      <c r="C16" s="155"/>
      <c r="D16" s="155"/>
      <c r="E16" s="59">
        <v>-26808500</v>
      </c>
      <c r="F16" s="60">
        <v>-26808500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-2071500</v>
      </c>
      <c r="Y16" s="60">
        <v>2071500</v>
      </c>
      <c r="Z16" s="140">
        <v>-100</v>
      </c>
      <c r="AA16" s="62">
        <v>-26808500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100789904</v>
      </c>
      <c r="F17" s="73">
        <f t="shared" si="0"/>
        <v>100789904</v>
      </c>
      <c r="G17" s="73">
        <f t="shared" si="0"/>
        <v>77325189</v>
      </c>
      <c r="H17" s="73">
        <f t="shared" si="0"/>
        <v>-4965503</v>
      </c>
      <c r="I17" s="73">
        <f t="shared" si="0"/>
        <v>-12533192</v>
      </c>
      <c r="J17" s="73">
        <f t="shared" si="0"/>
        <v>59826494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59826494</v>
      </c>
      <c r="X17" s="73">
        <f t="shared" si="0"/>
        <v>25422108</v>
      </c>
      <c r="Y17" s="73">
        <f t="shared" si="0"/>
        <v>34404386</v>
      </c>
      <c r="Z17" s="170">
        <f>+IF(X17&lt;&gt;0,+(Y17/X17)*100,0)</f>
        <v>135.33254598713845</v>
      </c>
      <c r="AA17" s="74">
        <f>SUM(AA6:AA16)</f>
        <v>100789904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20812752</v>
      </c>
      <c r="F21" s="60">
        <v>20812752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5203188</v>
      </c>
      <c r="Y21" s="159">
        <v>-5203188</v>
      </c>
      <c r="Z21" s="141">
        <v>-100</v>
      </c>
      <c r="AA21" s="225">
        <v>20812752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-114777000</v>
      </c>
      <c r="F26" s="60">
        <v>-114777000</v>
      </c>
      <c r="G26" s="60"/>
      <c r="H26" s="60">
        <v>-4007803</v>
      </c>
      <c r="I26" s="60">
        <v>-6795648</v>
      </c>
      <c r="J26" s="60">
        <v>-10803451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-10803451</v>
      </c>
      <c r="X26" s="60">
        <v>-28694250</v>
      </c>
      <c r="Y26" s="60">
        <v>17890799</v>
      </c>
      <c r="Z26" s="140">
        <v>-62.35</v>
      </c>
      <c r="AA26" s="62">
        <v>-114777000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-93964248</v>
      </c>
      <c r="F27" s="73">
        <f t="shared" si="1"/>
        <v>-93964248</v>
      </c>
      <c r="G27" s="73">
        <f t="shared" si="1"/>
        <v>0</v>
      </c>
      <c r="H27" s="73">
        <f t="shared" si="1"/>
        <v>-4007803</v>
      </c>
      <c r="I27" s="73">
        <f t="shared" si="1"/>
        <v>-6795648</v>
      </c>
      <c r="J27" s="73">
        <f t="shared" si="1"/>
        <v>-10803451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-10803451</v>
      </c>
      <c r="X27" s="73">
        <f t="shared" si="1"/>
        <v>-23491062</v>
      </c>
      <c r="Y27" s="73">
        <f t="shared" si="1"/>
        <v>12687611</v>
      </c>
      <c r="Z27" s="170">
        <f>+IF(X27&lt;&gt;0,+(Y27/X27)*100,0)</f>
        <v>-54.01037637208569</v>
      </c>
      <c r="AA27" s="74">
        <f>SUM(AA21:AA26)</f>
        <v>-93964248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-6825840</v>
      </c>
      <c r="F35" s="60">
        <v>-6825840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-129486</v>
      </c>
      <c r="Y35" s="60">
        <v>129486</v>
      </c>
      <c r="Z35" s="140">
        <v>-100</v>
      </c>
      <c r="AA35" s="62">
        <v>-6825840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-6825840</v>
      </c>
      <c r="F36" s="73">
        <f t="shared" si="2"/>
        <v>-6825840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-129486</v>
      </c>
      <c r="Y36" s="73">
        <f t="shared" si="2"/>
        <v>129486</v>
      </c>
      <c r="Z36" s="170">
        <f>+IF(X36&lt;&gt;0,+(Y36/X36)*100,0)</f>
        <v>-100</v>
      </c>
      <c r="AA36" s="74">
        <f>SUM(AA31:AA35)</f>
        <v>-6825840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-184</v>
      </c>
      <c r="F38" s="100">
        <f t="shared" si="3"/>
        <v>-184</v>
      </c>
      <c r="G38" s="100">
        <f t="shared" si="3"/>
        <v>77325189</v>
      </c>
      <c r="H38" s="100">
        <f t="shared" si="3"/>
        <v>-8973306</v>
      </c>
      <c r="I38" s="100">
        <f t="shared" si="3"/>
        <v>-19328840</v>
      </c>
      <c r="J38" s="100">
        <f t="shared" si="3"/>
        <v>49023043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49023043</v>
      </c>
      <c r="X38" s="100">
        <f t="shared" si="3"/>
        <v>1801560</v>
      </c>
      <c r="Y38" s="100">
        <f t="shared" si="3"/>
        <v>47221483</v>
      </c>
      <c r="Z38" s="137">
        <f>+IF(X38&lt;&gt;0,+(Y38/X38)*100,0)</f>
        <v>2621.144064033393</v>
      </c>
      <c r="AA38" s="102">
        <f>+AA17+AA27+AA36</f>
        <v>-184</v>
      </c>
    </row>
    <row r="39" spans="1:27" ht="12.75">
      <c r="A39" s="249" t="s">
        <v>200</v>
      </c>
      <c r="B39" s="182"/>
      <c r="C39" s="153"/>
      <c r="D39" s="153"/>
      <c r="E39" s="99">
        <v>139326000</v>
      </c>
      <c r="F39" s="100">
        <v>139326000</v>
      </c>
      <c r="G39" s="100">
        <v>139326000</v>
      </c>
      <c r="H39" s="100">
        <v>216651189</v>
      </c>
      <c r="I39" s="100">
        <v>207677883</v>
      </c>
      <c r="J39" s="100">
        <v>139326000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139326000</v>
      </c>
      <c r="X39" s="100">
        <v>139326000</v>
      </c>
      <c r="Y39" s="100"/>
      <c r="Z39" s="137"/>
      <c r="AA39" s="102">
        <v>139326000</v>
      </c>
    </row>
    <row r="40" spans="1:27" ht="12.75">
      <c r="A40" s="269" t="s">
        <v>201</v>
      </c>
      <c r="B40" s="256"/>
      <c r="C40" s="257"/>
      <c r="D40" s="257"/>
      <c r="E40" s="258">
        <v>139325816</v>
      </c>
      <c r="F40" s="259">
        <v>139325816</v>
      </c>
      <c r="G40" s="259">
        <v>216651189</v>
      </c>
      <c r="H40" s="259">
        <v>207677883</v>
      </c>
      <c r="I40" s="259">
        <v>188349043</v>
      </c>
      <c r="J40" s="259">
        <v>188349043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188349043</v>
      </c>
      <c r="X40" s="259">
        <v>141127560</v>
      </c>
      <c r="Y40" s="259">
        <v>47221483</v>
      </c>
      <c r="Z40" s="260">
        <v>33.46</v>
      </c>
      <c r="AA40" s="261">
        <v>139325816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114777000</v>
      </c>
      <c r="F5" s="106">
        <f t="shared" si="0"/>
        <v>114777000</v>
      </c>
      <c r="G5" s="106">
        <f t="shared" si="0"/>
        <v>9205306</v>
      </c>
      <c r="H5" s="106">
        <f t="shared" si="0"/>
        <v>3991803</v>
      </c>
      <c r="I5" s="106">
        <f t="shared" si="0"/>
        <v>7015919</v>
      </c>
      <c r="J5" s="106">
        <f t="shared" si="0"/>
        <v>20213028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20213028</v>
      </c>
      <c r="X5" s="106">
        <f t="shared" si="0"/>
        <v>28694250</v>
      </c>
      <c r="Y5" s="106">
        <f t="shared" si="0"/>
        <v>-8481222</v>
      </c>
      <c r="Z5" s="201">
        <f>+IF(X5&lt;&gt;0,+(Y5/X5)*100,0)</f>
        <v>-29.557217909511486</v>
      </c>
      <c r="AA5" s="199">
        <f>SUM(AA11:AA18)</f>
        <v>114777000</v>
      </c>
    </row>
    <row r="6" spans="1:27" ht="12.75">
      <c r="A6" s="291" t="s">
        <v>205</v>
      </c>
      <c r="B6" s="142"/>
      <c r="C6" s="62"/>
      <c r="D6" s="156"/>
      <c r="E6" s="60">
        <v>41827339</v>
      </c>
      <c r="F6" s="60">
        <v>41827339</v>
      </c>
      <c r="G6" s="60">
        <v>5928486</v>
      </c>
      <c r="H6" s="60">
        <v>708565</v>
      </c>
      <c r="I6" s="60">
        <v>2506004</v>
      </c>
      <c r="J6" s="60">
        <v>9143055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9143055</v>
      </c>
      <c r="X6" s="60">
        <v>10456835</v>
      </c>
      <c r="Y6" s="60">
        <v>-1313780</v>
      </c>
      <c r="Z6" s="140">
        <v>-12.56</v>
      </c>
      <c r="AA6" s="155">
        <v>41827339</v>
      </c>
    </row>
    <row r="7" spans="1:27" ht="12.75">
      <c r="A7" s="291" t="s">
        <v>206</v>
      </c>
      <c r="B7" s="142"/>
      <c r="C7" s="62"/>
      <c r="D7" s="156"/>
      <c r="E7" s="60">
        <v>11032000</v>
      </c>
      <c r="F7" s="60">
        <v>11032000</v>
      </c>
      <c r="G7" s="60">
        <v>2025584</v>
      </c>
      <c r="H7" s="60"/>
      <c r="I7" s="60">
        <v>741699</v>
      </c>
      <c r="J7" s="60">
        <v>2767283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2767283</v>
      </c>
      <c r="X7" s="60">
        <v>2758000</v>
      </c>
      <c r="Y7" s="60">
        <v>9283</v>
      </c>
      <c r="Z7" s="140">
        <v>0.34</v>
      </c>
      <c r="AA7" s="155">
        <v>11032000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9600000</v>
      </c>
      <c r="F10" s="60">
        <v>9600000</v>
      </c>
      <c r="G10" s="60"/>
      <c r="H10" s="60">
        <v>1543505</v>
      </c>
      <c r="I10" s="60">
        <v>2689900</v>
      </c>
      <c r="J10" s="60">
        <v>4233405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4233405</v>
      </c>
      <c r="X10" s="60">
        <v>2400000</v>
      </c>
      <c r="Y10" s="60">
        <v>1833405</v>
      </c>
      <c r="Z10" s="140">
        <v>76.39</v>
      </c>
      <c r="AA10" s="155">
        <v>9600000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62459339</v>
      </c>
      <c r="F11" s="295">
        <f t="shared" si="1"/>
        <v>62459339</v>
      </c>
      <c r="G11" s="295">
        <f t="shared" si="1"/>
        <v>7954070</v>
      </c>
      <c r="H11" s="295">
        <f t="shared" si="1"/>
        <v>2252070</v>
      </c>
      <c r="I11" s="295">
        <f t="shared" si="1"/>
        <v>5937603</v>
      </c>
      <c r="J11" s="295">
        <f t="shared" si="1"/>
        <v>16143743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16143743</v>
      </c>
      <c r="X11" s="295">
        <f t="shared" si="1"/>
        <v>15614835</v>
      </c>
      <c r="Y11" s="295">
        <f t="shared" si="1"/>
        <v>528908</v>
      </c>
      <c r="Z11" s="296">
        <f>+IF(X11&lt;&gt;0,+(Y11/X11)*100,0)</f>
        <v>3.3872147864514734</v>
      </c>
      <c r="AA11" s="297">
        <f>SUM(AA6:AA10)</f>
        <v>62459339</v>
      </c>
    </row>
    <row r="12" spans="1:27" ht="12.75">
      <c r="A12" s="298" t="s">
        <v>211</v>
      </c>
      <c r="B12" s="136"/>
      <c r="C12" s="62"/>
      <c r="D12" s="156"/>
      <c r="E12" s="60">
        <v>19697661</v>
      </c>
      <c r="F12" s="60">
        <v>19697661</v>
      </c>
      <c r="G12" s="60"/>
      <c r="H12" s="60">
        <v>281580</v>
      </c>
      <c r="I12" s="60"/>
      <c r="J12" s="60">
        <v>281580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281580</v>
      </c>
      <c r="X12" s="60">
        <v>4924415</v>
      </c>
      <c r="Y12" s="60">
        <v>-4642835</v>
      </c>
      <c r="Z12" s="140">
        <v>-94.28</v>
      </c>
      <c r="AA12" s="155">
        <v>19697661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32620000</v>
      </c>
      <c r="F15" s="60">
        <v>32620000</v>
      </c>
      <c r="G15" s="60">
        <v>1251236</v>
      </c>
      <c r="H15" s="60">
        <v>1458153</v>
      </c>
      <c r="I15" s="60">
        <v>1078316</v>
      </c>
      <c r="J15" s="60">
        <v>3787705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3787705</v>
      </c>
      <c r="X15" s="60">
        <v>8155000</v>
      </c>
      <c r="Y15" s="60">
        <v>-4367295</v>
      </c>
      <c r="Z15" s="140">
        <v>-53.55</v>
      </c>
      <c r="AA15" s="155">
        <v>32620000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41827339</v>
      </c>
      <c r="F36" s="60">
        <f t="shared" si="4"/>
        <v>41827339</v>
      </c>
      <c r="G36" s="60">
        <f t="shared" si="4"/>
        <v>5928486</v>
      </c>
      <c r="H36" s="60">
        <f t="shared" si="4"/>
        <v>708565</v>
      </c>
      <c r="I36" s="60">
        <f t="shared" si="4"/>
        <v>2506004</v>
      </c>
      <c r="J36" s="60">
        <f t="shared" si="4"/>
        <v>9143055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9143055</v>
      </c>
      <c r="X36" s="60">
        <f t="shared" si="4"/>
        <v>10456835</v>
      </c>
      <c r="Y36" s="60">
        <f t="shared" si="4"/>
        <v>-1313780</v>
      </c>
      <c r="Z36" s="140">
        <f aca="true" t="shared" si="5" ref="Z36:Z49">+IF(X36&lt;&gt;0,+(Y36/X36)*100,0)</f>
        <v>-12.563839823426495</v>
      </c>
      <c r="AA36" s="155">
        <f>AA6+AA21</f>
        <v>41827339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11032000</v>
      </c>
      <c r="F37" s="60">
        <f t="shared" si="4"/>
        <v>11032000</v>
      </c>
      <c r="G37" s="60">
        <f t="shared" si="4"/>
        <v>2025584</v>
      </c>
      <c r="H37" s="60">
        <f t="shared" si="4"/>
        <v>0</v>
      </c>
      <c r="I37" s="60">
        <f t="shared" si="4"/>
        <v>741699</v>
      </c>
      <c r="J37" s="60">
        <f t="shared" si="4"/>
        <v>2767283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2767283</v>
      </c>
      <c r="X37" s="60">
        <f t="shared" si="4"/>
        <v>2758000</v>
      </c>
      <c r="Y37" s="60">
        <f t="shared" si="4"/>
        <v>9283</v>
      </c>
      <c r="Z37" s="140">
        <f t="shared" si="5"/>
        <v>0.33658448150833936</v>
      </c>
      <c r="AA37" s="155">
        <f>AA7+AA22</f>
        <v>11032000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9600000</v>
      </c>
      <c r="F40" s="60">
        <f t="shared" si="4"/>
        <v>9600000</v>
      </c>
      <c r="G40" s="60">
        <f t="shared" si="4"/>
        <v>0</v>
      </c>
      <c r="H40" s="60">
        <f t="shared" si="4"/>
        <v>1543505</v>
      </c>
      <c r="I40" s="60">
        <f t="shared" si="4"/>
        <v>2689900</v>
      </c>
      <c r="J40" s="60">
        <f t="shared" si="4"/>
        <v>4233405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4233405</v>
      </c>
      <c r="X40" s="60">
        <f t="shared" si="4"/>
        <v>2400000</v>
      </c>
      <c r="Y40" s="60">
        <f t="shared" si="4"/>
        <v>1833405</v>
      </c>
      <c r="Z40" s="140">
        <f t="shared" si="5"/>
        <v>76.391875</v>
      </c>
      <c r="AA40" s="155">
        <f>AA10+AA25</f>
        <v>9600000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62459339</v>
      </c>
      <c r="F41" s="295">
        <f t="shared" si="6"/>
        <v>62459339</v>
      </c>
      <c r="G41" s="295">
        <f t="shared" si="6"/>
        <v>7954070</v>
      </c>
      <c r="H41" s="295">
        <f t="shared" si="6"/>
        <v>2252070</v>
      </c>
      <c r="I41" s="295">
        <f t="shared" si="6"/>
        <v>5937603</v>
      </c>
      <c r="J41" s="295">
        <f t="shared" si="6"/>
        <v>16143743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16143743</v>
      </c>
      <c r="X41" s="295">
        <f t="shared" si="6"/>
        <v>15614835</v>
      </c>
      <c r="Y41" s="295">
        <f t="shared" si="6"/>
        <v>528908</v>
      </c>
      <c r="Z41" s="296">
        <f t="shared" si="5"/>
        <v>3.3872147864514734</v>
      </c>
      <c r="AA41" s="297">
        <f>SUM(AA36:AA40)</f>
        <v>62459339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19697661</v>
      </c>
      <c r="F42" s="54">
        <f t="shared" si="7"/>
        <v>19697661</v>
      </c>
      <c r="G42" s="54">
        <f t="shared" si="7"/>
        <v>0</v>
      </c>
      <c r="H42" s="54">
        <f t="shared" si="7"/>
        <v>281580</v>
      </c>
      <c r="I42" s="54">
        <f t="shared" si="7"/>
        <v>0</v>
      </c>
      <c r="J42" s="54">
        <f t="shared" si="7"/>
        <v>281580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281580</v>
      </c>
      <c r="X42" s="54">
        <f t="shared" si="7"/>
        <v>4924415</v>
      </c>
      <c r="Y42" s="54">
        <f t="shared" si="7"/>
        <v>-4642835</v>
      </c>
      <c r="Z42" s="184">
        <f t="shared" si="5"/>
        <v>-94.28196039529568</v>
      </c>
      <c r="AA42" s="130">
        <f aca="true" t="shared" si="8" ref="AA42:AA48">AA12+AA27</f>
        <v>19697661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32620000</v>
      </c>
      <c r="F45" s="54">
        <f t="shared" si="7"/>
        <v>32620000</v>
      </c>
      <c r="G45" s="54">
        <f t="shared" si="7"/>
        <v>1251236</v>
      </c>
      <c r="H45" s="54">
        <f t="shared" si="7"/>
        <v>1458153</v>
      </c>
      <c r="I45" s="54">
        <f t="shared" si="7"/>
        <v>1078316</v>
      </c>
      <c r="J45" s="54">
        <f t="shared" si="7"/>
        <v>3787705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3787705</v>
      </c>
      <c r="X45" s="54">
        <f t="shared" si="7"/>
        <v>8155000</v>
      </c>
      <c r="Y45" s="54">
        <f t="shared" si="7"/>
        <v>-4367295</v>
      </c>
      <c r="Z45" s="184">
        <f t="shared" si="5"/>
        <v>-53.55358675659105</v>
      </c>
      <c r="AA45" s="130">
        <f t="shared" si="8"/>
        <v>32620000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114777000</v>
      </c>
      <c r="F49" s="220">
        <f t="shared" si="9"/>
        <v>114777000</v>
      </c>
      <c r="G49" s="220">
        <f t="shared" si="9"/>
        <v>9205306</v>
      </c>
      <c r="H49" s="220">
        <f t="shared" si="9"/>
        <v>3991803</v>
      </c>
      <c r="I49" s="220">
        <f t="shared" si="9"/>
        <v>7015919</v>
      </c>
      <c r="J49" s="220">
        <f t="shared" si="9"/>
        <v>20213028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20213028</v>
      </c>
      <c r="X49" s="220">
        <f t="shared" si="9"/>
        <v>28694250</v>
      </c>
      <c r="Y49" s="220">
        <f t="shared" si="9"/>
        <v>-8481222</v>
      </c>
      <c r="Z49" s="221">
        <f t="shared" si="5"/>
        <v>-29.557217909511486</v>
      </c>
      <c r="AA49" s="222">
        <f>SUM(AA41:AA48)</f>
        <v>114777000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21379838</v>
      </c>
      <c r="F51" s="54">
        <f t="shared" si="10"/>
        <v>21379838</v>
      </c>
      <c r="G51" s="54">
        <f t="shared" si="10"/>
        <v>2440677</v>
      </c>
      <c r="H51" s="54">
        <f t="shared" si="10"/>
        <v>83669</v>
      </c>
      <c r="I51" s="54">
        <f t="shared" si="10"/>
        <v>2703593</v>
      </c>
      <c r="J51" s="54">
        <f t="shared" si="10"/>
        <v>5227939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5227939</v>
      </c>
      <c r="X51" s="54">
        <f t="shared" si="10"/>
        <v>5344960</v>
      </c>
      <c r="Y51" s="54">
        <f t="shared" si="10"/>
        <v>-117021</v>
      </c>
      <c r="Z51" s="184">
        <f>+IF(X51&lt;&gt;0,+(Y51/X51)*100,0)</f>
        <v>-2.189370921391367</v>
      </c>
      <c r="AA51" s="130">
        <f>SUM(AA57:AA61)</f>
        <v>21379838</v>
      </c>
    </row>
    <row r="52" spans="1:27" ht="12.75">
      <c r="A52" s="310" t="s">
        <v>205</v>
      </c>
      <c r="B52" s="142"/>
      <c r="C52" s="62"/>
      <c r="D52" s="156"/>
      <c r="E52" s="60">
        <v>17812755</v>
      </c>
      <c r="F52" s="60">
        <v>17812755</v>
      </c>
      <c r="G52" s="60">
        <v>2152894</v>
      </c>
      <c r="H52" s="60"/>
      <c r="I52" s="60">
        <v>2304997</v>
      </c>
      <c r="J52" s="60">
        <v>4457891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4457891</v>
      </c>
      <c r="X52" s="60">
        <v>4453189</v>
      </c>
      <c r="Y52" s="60">
        <v>4702</v>
      </c>
      <c r="Z52" s="140">
        <v>0.11</v>
      </c>
      <c r="AA52" s="155">
        <v>17812755</v>
      </c>
    </row>
    <row r="53" spans="1:27" ht="12.75">
      <c r="A53" s="310" t="s">
        <v>206</v>
      </c>
      <c r="B53" s="142"/>
      <c r="C53" s="62"/>
      <c r="D53" s="156"/>
      <c r="E53" s="60">
        <v>634800</v>
      </c>
      <c r="F53" s="60">
        <v>634800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158700</v>
      </c>
      <c r="Y53" s="60">
        <v>-158700</v>
      </c>
      <c r="Z53" s="140">
        <v>-100</v>
      </c>
      <c r="AA53" s="155">
        <v>634800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>
        <v>217218</v>
      </c>
      <c r="H56" s="60">
        <v>16000</v>
      </c>
      <c r="I56" s="60"/>
      <c r="J56" s="60">
        <v>233218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233218</v>
      </c>
      <c r="X56" s="60"/>
      <c r="Y56" s="60">
        <v>233218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18447555</v>
      </c>
      <c r="F57" s="295">
        <f t="shared" si="11"/>
        <v>18447555</v>
      </c>
      <c r="G57" s="295">
        <f t="shared" si="11"/>
        <v>2370112</v>
      </c>
      <c r="H57" s="295">
        <f t="shared" si="11"/>
        <v>16000</v>
      </c>
      <c r="I57" s="295">
        <f t="shared" si="11"/>
        <v>2304997</v>
      </c>
      <c r="J57" s="295">
        <f t="shared" si="11"/>
        <v>4691109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4691109</v>
      </c>
      <c r="X57" s="295">
        <f t="shared" si="11"/>
        <v>4611889</v>
      </c>
      <c r="Y57" s="295">
        <f t="shared" si="11"/>
        <v>79220</v>
      </c>
      <c r="Z57" s="296">
        <f>+IF(X57&lt;&gt;0,+(Y57/X57)*100,0)</f>
        <v>1.7177343166758785</v>
      </c>
      <c r="AA57" s="297">
        <f>SUM(AA52:AA56)</f>
        <v>18447555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2932283</v>
      </c>
      <c r="F61" s="60">
        <v>2932283</v>
      </c>
      <c r="G61" s="60">
        <v>70565</v>
      </c>
      <c r="H61" s="60">
        <v>67669</v>
      </c>
      <c r="I61" s="60">
        <v>398596</v>
      </c>
      <c r="J61" s="60">
        <v>536830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536830</v>
      </c>
      <c r="X61" s="60">
        <v>733071</v>
      </c>
      <c r="Y61" s="60">
        <v>-196241</v>
      </c>
      <c r="Z61" s="140">
        <v>-26.77</v>
      </c>
      <c r="AA61" s="155">
        <v>2932283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8325359</v>
      </c>
      <c r="H65" s="60">
        <v>5251114</v>
      </c>
      <c r="I65" s="60">
        <v>11672162</v>
      </c>
      <c r="J65" s="60">
        <v>25248635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25248635</v>
      </c>
      <c r="X65" s="60"/>
      <c r="Y65" s="60">
        <v>25248635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21380000</v>
      </c>
      <c r="F66" s="275"/>
      <c r="G66" s="275">
        <v>2223460</v>
      </c>
      <c r="H66" s="275">
        <v>1116118</v>
      </c>
      <c r="I66" s="275">
        <v>2923755</v>
      </c>
      <c r="J66" s="275">
        <v>6263333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6263333</v>
      </c>
      <c r="X66" s="275"/>
      <c r="Y66" s="275">
        <v>6263333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679551</v>
      </c>
      <c r="H67" s="60">
        <v>537696</v>
      </c>
      <c r="I67" s="60">
        <v>546742</v>
      </c>
      <c r="J67" s="60">
        <v>1763989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1763989</v>
      </c>
      <c r="X67" s="60"/>
      <c r="Y67" s="60">
        <v>1763989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5375102</v>
      </c>
      <c r="H68" s="60">
        <v>1448740</v>
      </c>
      <c r="I68" s="60">
        <v>4364037</v>
      </c>
      <c r="J68" s="60">
        <v>11187879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11187879</v>
      </c>
      <c r="X68" s="60"/>
      <c r="Y68" s="60">
        <v>11187879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21380000</v>
      </c>
      <c r="F69" s="220">
        <f t="shared" si="12"/>
        <v>0</v>
      </c>
      <c r="G69" s="220">
        <f t="shared" si="12"/>
        <v>16603472</v>
      </c>
      <c r="H69" s="220">
        <f t="shared" si="12"/>
        <v>8353668</v>
      </c>
      <c r="I69" s="220">
        <f t="shared" si="12"/>
        <v>19506696</v>
      </c>
      <c r="J69" s="220">
        <f t="shared" si="12"/>
        <v>44463836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44463836</v>
      </c>
      <c r="X69" s="220">
        <f t="shared" si="12"/>
        <v>0</v>
      </c>
      <c r="Y69" s="220">
        <f t="shared" si="12"/>
        <v>44463836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62459339</v>
      </c>
      <c r="F5" s="358">
        <f t="shared" si="0"/>
        <v>62459339</v>
      </c>
      <c r="G5" s="358">
        <f t="shared" si="0"/>
        <v>7954070</v>
      </c>
      <c r="H5" s="356">
        <f t="shared" si="0"/>
        <v>2252070</v>
      </c>
      <c r="I5" s="356">
        <f t="shared" si="0"/>
        <v>5937603</v>
      </c>
      <c r="J5" s="358">
        <f t="shared" si="0"/>
        <v>16143743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16143743</v>
      </c>
      <c r="X5" s="356">
        <f t="shared" si="0"/>
        <v>15614835</v>
      </c>
      <c r="Y5" s="358">
        <f t="shared" si="0"/>
        <v>528908</v>
      </c>
      <c r="Z5" s="359">
        <f>+IF(X5&lt;&gt;0,+(Y5/X5)*100,0)</f>
        <v>3.3872147864514734</v>
      </c>
      <c r="AA5" s="360">
        <f>+AA6+AA8+AA11+AA13+AA15</f>
        <v>62459339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41827339</v>
      </c>
      <c r="F6" s="59">
        <f t="shared" si="1"/>
        <v>41827339</v>
      </c>
      <c r="G6" s="59">
        <f t="shared" si="1"/>
        <v>5928486</v>
      </c>
      <c r="H6" s="60">
        <f t="shared" si="1"/>
        <v>708565</v>
      </c>
      <c r="I6" s="60">
        <f t="shared" si="1"/>
        <v>2506004</v>
      </c>
      <c r="J6" s="59">
        <f t="shared" si="1"/>
        <v>9143055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9143055</v>
      </c>
      <c r="X6" s="60">
        <f t="shared" si="1"/>
        <v>10456835</v>
      </c>
      <c r="Y6" s="59">
        <f t="shared" si="1"/>
        <v>-1313780</v>
      </c>
      <c r="Z6" s="61">
        <f>+IF(X6&lt;&gt;0,+(Y6/X6)*100,0)</f>
        <v>-12.563839823426495</v>
      </c>
      <c r="AA6" s="62">
        <f t="shared" si="1"/>
        <v>41827339</v>
      </c>
    </row>
    <row r="7" spans="1:27" ht="12.75">
      <c r="A7" s="291" t="s">
        <v>229</v>
      </c>
      <c r="B7" s="142"/>
      <c r="C7" s="60"/>
      <c r="D7" s="340"/>
      <c r="E7" s="60">
        <v>41827339</v>
      </c>
      <c r="F7" s="59">
        <v>41827339</v>
      </c>
      <c r="G7" s="59">
        <v>5928486</v>
      </c>
      <c r="H7" s="60">
        <v>708565</v>
      </c>
      <c r="I7" s="60">
        <v>2506004</v>
      </c>
      <c r="J7" s="59">
        <v>9143055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9143055</v>
      </c>
      <c r="X7" s="60">
        <v>10456835</v>
      </c>
      <c r="Y7" s="59">
        <v>-1313780</v>
      </c>
      <c r="Z7" s="61">
        <v>-12.56</v>
      </c>
      <c r="AA7" s="62">
        <v>41827339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11032000</v>
      </c>
      <c r="F8" s="59">
        <f t="shared" si="2"/>
        <v>11032000</v>
      </c>
      <c r="G8" s="59">
        <f t="shared" si="2"/>
        <v>2025584</v>
      </c>
      <c r="H8" s="60">
        <f t="shared" si="2"/>
        <v>0</v>
      </c>
      <c r="I8" s="60">
        <f t="shared" si="2"/>
        <v>741699</v>
      </c>
      <c r="J8" s="59">
        <f t="shared" si="2"/>
        <v>2767283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2767283</v>
      </c>
      <c r="X8" s="60">
        <f t="shared" si="2"/>
        <v>2758000</v>
      </c>
      <c r="Y8" s="59">
        <f t="shared" si="2"/>
        <v>9283</v>
      </c>
      <c r="Z8" s="61">
        <f>+IF(X8&lt;&gt;0,+(Y8/X8)*100,0)</f>
        <v>0.33658448150833936</v>
      </c>
      <c r="AA8" s="62">
        <f>SUM(AA9:AA10)</f>
        <v>11032000</v>
      </c>
    </row>
    <row r="9" spans="1:27" ht="12.75">
      <c r="A9" s="291" t="s">
        <v>230</v>
      </c>
      <c r="B9" s="142"/>
      <c r="C9" s="60"/>
      <c r="D9" s="340"/>
      <c r="E9" s="60">
        <v>7032000</v>
      </c>
      <c r="F9" s="59">
        <v>7032000</v>
      </c>
      <c r="G9" s="59">
        <v>1001202</v>
      </c>
      <c r="H9" s="60"/>
      <c r="I9" s="60">
        <v>521537</v>
      </c>
      <c r="J9" s="59">
        <v>1522739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1522739</v>
      </c>
      <c r="X9" s="60">
        <v>1758000</v>
      </c>
      <c r="Y9" s="59">
        <v>-235261</v>
      </c>
      <c r="Z9" s="61">
        <v>-13.38</v>
      </c>
      <c r="AA9" s="62">
        <v>7032000</v>
      </c>
    </row>
    <row r="10" spans="1:27" ht="12.75">
      <c r="A10" s="291" t="s">
        <v>231</v>
      </c>
      <c r="B10" s="142"/>
      <c r="C10" s="60"/>
      <c r="D10" s="340"/>
      <c r="E10" s="60">
        <v>4000000</v>
      </c>
      <c r="F10" s="59">
        <v>4000000</v>
      </c>
      <c r="G10" s="59">
        <v>1024382</v>
      </c>
      <c r="H10" s="60"/>
      <c r="I10" s="60">
        <v>220162</v>
      </c>
      <c r="J10" s="59">
        <v>1244544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1244544</v>
      </c>
      <c r="X10" s="60">
        <v>1000000</v>
      </c>
      <c r="Y10" s="59">
        <v>244544</v>
      </c>
      <c r="Z10" s="61">
        <v>24.45</v>
      </c>
      <c r="AA10" s="62">
        <v>4000000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9600000</v>
      </c>
      <c r="F15" s="59">
        <f t="shared" si="5"/>
        <v>9600000</v>
      </c>
      <c r="G15" s="59">
        <f t="shared" si="5"/>
        <v>0</v>
      </c>
      <c r="H15" s="60">
        <f t="shared" si="5"/>
        <v>1543505</v>
      </c>
      <c r="I15" s="60">
        <f t="shared" si="5"/>
        <v>2689900</v>
      </c>
      <c r="J15" s="59">
        <f t="shared" si="5"/>
        <v>4233405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4233405</v>
      </c>
      <c r="X15" s="60">
        <f t="shared" si="5"/>
        <v>2400000</v>
      </c>
      <c r="Y15" s="59">
        <f t="shared" si="5"/>
        <v>1833405</v>
      </c>
      <c r="Z15" s="61">
        <f>+IF(X15&lt;&gt;0,+(Y15/X15)*100,0)</f>
        <v>76.391875</v>
      </c>
      <c r="AA15" s="62">
        <f>SUM(AA16:AA20)</f>
        <v>9600000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9600000</v>
      </c>
      <c r="F20" s="59">
        <v>9600000</v>
      </c>
      <c r="G20" s="59"/>
      <c r="H20" s="60">
        <v>1543505</v>
      </c>
      <c r="I20" s="60">
        <v>2689900</v>
      </c>
      <c r="J20" s="59">
        <v>4233405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4233405</v>
      </c>
      <c r="X20" s="60">
        <v>2400000</v>
      </c>
      <c r="Y20" s="59">
        <v>1833405</v>
      </c>
      <c r="Z20" s="61">
        <v>76.39</v>
      </c>
      <c r="AA20" s="62">
        <v>9600000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19697661</v>
      </c>
      <c r="F22" s="345">
        <f t="shared" si="6"/>
        <v>19697661</v>
      </c>
      <c r="G22" s="345">
        <f t="shared" si="6"/>
        <v>0</v>
      </c>
      <c r="H22" s="343">
        <f t="shared" si="6"/>
        <v>281580</v>
      </c>
      <c r="I22" s="343">
        <f t="shared" si="6"/>
        <v>0</v>
      </c>
      <c r="J22" s="345">
        <f t="shared" si="6"/>
        <v>281580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281580</v>
      </c>
      <c r="X22" s="343">
        <f t="shared" si="6"/>
        <v>4924415</v>
      </c>
      <c r="Y22" s="345">
        <f t="shared" si="6"/>
        <v>-4642835</v>
      </c>
      <c r="Z22" s="336">
        <f>+IF(X22&lt;&gt;0,+(Y22/X22)*100,0)</f>
        <v>-94.28196039529568</v>
      </c>
      <c r="AA22" s="350">
        <f>SUM(AA23:AA32)</f>
        <v>19697661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8000000</v>
      </c>
      <c r="F25" s="59">
        <v>8000000</v>
      </c>
      <c r="G25" s="59"/>
      <c r="H25" s="60">
        <v>281580</v>
      </c>
      <c r="I25" s="60"/>
      <c r="J25" s="59">
        <v>281580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281580</v>
      </c>
      <c r="X25" s="60">
        <v>2000000</v>
      </c>
      <c r="Y25" s="59">
        <v>-1718420</v>
      </c>
      <c r="Z25" s="61">
        <v>-85.92</v>
      </c>
      <c r="AA25" s="62">
        <v>8000000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11697661</v>
      </c>
      <c r="F32" s="59">
        <v>11697661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2924415</v>
      </c>
      <c r="Y32" s="59">
        <v>-2924415</v>
      </c>
      <c r="Z32" s="61">
        <v>-100</v>
      </c>
      <c r="AA32" s="62">
        <v>11697661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32620000</v>
      </c>
      <c r="F40" s="345">
        <f t="shared" si="9"/>
        <v>32620000</v>
      </c>
      <c r="G40" s="345">
        <f t="shared" si="9"/>
        <v>1251236</v>
      </c>
      <c r="H40" s="343">
        <f t="shared" si="9"/>
        <v>1458153</v>
      </c>
      <c r="I40" s="343">
        <f t="shared" si="9"/>
        <v>1078316</v>
      </c>
      <c r="J40" s="345">
        <f t="shared" si="9"/>
        <v>3787705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3787705</v>
      </c>
      <c r="X40" s="343">
        <f t="shared" si="9"/>
        <v>8155000</v>
      </c>
      <c r="Y40" s="345">
        <f t="shared" si="9"/>
        <v>-4367295</v>
      </c>
      <c r="Z40" s="336">
        <f>+IF(X40&lt;&gt;0,+(Y40/X40)*100,0)</f>
        <v>-53.55358675659105</v>
      </c>
      <c r="AA40" s="350">
        <f>SUM(AA41:AA49)</f>
        <v>32620000</v>
      </c>
    </row>
    <row r="41" spans="1:27" ht="12.75">
      <c r="A41" s="361" t="s">
        <v>248</v>
      </c>
      <c r="B41" s="142"/>
      <c r="C41" s="362"/>
      <c r="D41" s="363"/>
      <c r="E41" s="362">
        <v>17620000</v>
      </c>
      <c r="F41" s="364">
        <v>17620000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4405000</v>
      </c>
      <c r="Y41" s="364">
        <v>-4405000</v>
      </c>
      <c r="Z41" s="365">
        <v>-100</v>
      </c>
      <c r="AA41" s="366">
        <v>17620000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10000000</v>
      </c>
      <c r="F43" s="370">
        <v>10000000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2500000</v>
      </c>
      <c r="Y43" s="370">
        <v>-2500000</v>
      </c>
      <c r="Z43" s="371">
        <v>-100</v>
      </c>
      <c r="AA43" s="303">
        <v>10000000</v>
      </c>
    </row>
    <row r="44" spans="1:27" ht="12.75">
      <c r="A44" s="361" t="s">
        <v>251</v>
      </c>
      <c r="B44" s="136"/>
      <c r="C44" s="60"/>
      <c r="D44" s="368"/>
      <c r="E44" s="54">
        <v>5000000</v>
      </c>
      <c r="F44" s="53">
        <v>5000000</v>
      </c>
      <c r="G44" s="53"/>
      <c r="H44" s="54"/>
      <c r="I44" s="54">
        <v>75346</v>
      </c>
      <c r="J44" s="53">
        <v>75346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75346</v>
      </c>
      <c r="X44" s="54">
        <v>1250000</v>
      </c>
      <c r="Y44" s="53">
        <v>-1174654</v>
      </c>
      <c r="Z44" s="94">
        <v>-93.97</v>
      </c>
      <c r="AA44" s="95">
        <v>5000000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1251236</v>
      </c>
      <c r="H48" s="54">
        <v>1458153</v>
      </c>
      <c r="I48" s="54">
        <v>1002970</v>
      </c>
      <c r="J48" s="53">
        <v>3712359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3712359</v>
      </c>
      <c r="X48" s="54"/>
      <c r="Y48" s="53">
        <v>3712359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114777000</v>
      </c>
      <c r="F60" s="264">
        <f t="shared" si="14"/>
        <v>114777000</v>
      </c>
      <c r="G60" s="264">
        <f t="shared" si="14"/>
        <v>9205306</v>
      </c>
      <c r="H60" s="219">
        <f t="shared" si="14"/>
        <v>3991803</v>
      </c>
      <c r="I60" s="219">
        <f t="shared" si="14"/>
        <v>7015919</v>
      </c>
      <c r="J60" s="264">
        <f t="shared" si="14"/>
        <v>20213028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20213028</v>
      </c>
      <c r="X60" s="219">
        <f t="shared" si="14"/>
        <v>28694250</v>
      </c>
      <c r="Y60" s="264">
        <f t="shared" si="14"/>
        <v>-8481222</v>
      </c>
      <c r="Z60" s="337">
        <f>+IF(X60&lt;&gt;0,+(Y60/X60)*100,0)</f>
        <v>-29.557217909511486</v>
      </c>
      <c r="AA60" s="232">
        <f>+AA57+AA54+AA51+AA40+AA37+AA34+AA22+AA5</f>
        <v>114777000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2016-11-03T15:16:39Z</dcterms:created>
  <dcterms:modified xsi:type="dcterms:W3CDTF">2016-11-03T15:16:42Z</dcterms:modified>
  <cp:category/>
  <cp:version/>
  <cp:contentType/>
  <cp:contentStatus/>
</cp:coreProperties>
</file>