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<sst xmlns="http://schemas.openxmlformats.org/spreadsheetml/2006/main" count="857" uniqueCount="303">
  <si>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King Sabata Dalindyebo(EC157)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</si>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</sst>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180579393</v>
      </c>
      <c r="C5" s="19">
        <v>0</v>
      </c>
      <c r="D5" s="59">
        <v>202177486</v>
      </c>
      <c r="E5" s="60">
        <v>202177486</v>
      </c>
      <c r="F5" s="60">
        <v>186224901</v>
      </c>
      <c r="G5" s="60">
        <v>-433014</v>
      </c>
      <c r="H5" s="60">
        <v>-114778</v>
      </c>
      <c r="I5" s="60">
        <v>185677109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185677109</v>
      </c>
      <c r="W5" s="60">
        <v>202177000</v>
      </c>
      <c r="X5" s="60">
        <v>-16499891</v>
      </c>
      <c r="Y5" s="61">
        <v>-8.16</v>
      </c>
      <c r="Z5" s="62">
        <v>202177486</v>
      </c>
    </row>
    <row r="6" spans="1:26" ht="12.75">
      <c r="A6" s="58" t="s">
        <v>32</v>
      </c>
      <c r="B6" s="19">
        <v>316131566</v>
      </c>
      <c r="C6" s="19">
        <v>0</v>
      </c>
      <c r="D6" s="59">
        <v>355736052</v>
      </c>
      <c r="E6" s="60">
        <v>355736052</v>
      </c>
      <c r="F6" s="60">
        <v>63069522</v>
      </c>
      <c r="G6" s="60">
        <v>28712572</v>
      </c>
      <c r="H6" s="60">
        <v>30245825</v>
      </c>
      <c r="I6" s="60">
        <v>122027919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122027919</v>
      </c>
      <c r="W6" s="60">
        <v>117683406</v>
      </c>
      <c r="X6" s="60">
        <v>4344513</v>
      </c>
      <c r="Y6" s="61">
        <v>3.69</v>
      </c>
      <c r="Z6" s="62">
        <v>355736052</v>
      </c>
    </row>
    <row r="7" spans="1:26" ht="12.75">
      <c r="A7" s="58" t="s">
        <v>33</v>
      </c>
      <c r="B7" s="19">
        <v>3340930</v>
      </c>
      <c r="C7" s="19">
        <v>0</v>
      </c>
      <c r="D7" s="59">
        <v>4738000</v>
      </c>
      <c r="E7" s="60">
        <v>4738000</v>
      </c>
      <c r="F7" s="60">
        <v>91224</v>
      </c>
      <c r="G7" s="60">
        <v>185109</v>
      </c>
      <c r="H7" s="60">
        <v>148937</v>
      </c>
      <c r="I7" s="60">
        <v>425270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425270</v>
      </c>
      <c r="W7" s="60">
        <v>1177749</v>
      </c>
      <c r="X7" s="60">
        <v>-752479</v>
      </c>
      <c r="Y7" s="61">
        <v>-63.89</v>
      </c>
      <c r="Z7" s="62">
        <v>4738000</v>
      </c>
    </row>
    <row r="8" spans="1:26" ht="12.75">
      <c r="A8" s="58" t="s">
        <v>34</v>
      </c>
      <c r="B8" s="19">
        <v>264689176</v>
      </c>
      <c r="C8" s="19">
        <v>0</v>
      </c>
      <c r="D8" s="59">
        <v>279125643</v>
      </c>
      <c r="E8" s="60">
        <v>279125643</v>
      </c>
      <c r="F8" s="60">
        <v>103967693</v>
      </c>
      <c r="G8" s="60">
        <v>2852432</v>
      </c>
      <c r="H8" s="60">
        <v>1229344</v>
      </c>
      <c r="I8" s="60">
        <v>108049469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108049469</v>
      </c>
      <c r="W8" s="60">
        <v>146654000</v>
      </c>
      <c r="X8" s="60">
        <v>-38604531</v>
      </c>
      <c r="Y8" s="61">
        <v>-26.32</v>
      </c>
      <c r="Z8" s="62">
        <v>279125643</v>
      </c>
    </row>
    <row r="9" spans="1:26" ht="12.75">
      <c r="A9" s="58" t="s">
        <v>35</v>
      </c>
      <c r="B9" s="19">
        <v>190132623</v>
      </c>
      <c r="C9" s="19">
        <v>0</v>
      </c>
      <c r="D9" s="59">
        <v>74461250</v>
      </c>
      <c r="E9" s="60">
        <v>74461250</v>
      </c>
      <c r="F9" s="60">
        <v>5788632</v>
      </c>
      <c r="G9" s="60">
        <v>5691827</v>
      </c>
      <c r="H9" s="60">
        <v>6769605</v>
      </c>
      <c r="I9" s="60">
        <v>18250064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18250064</v>
      </c>
      <c r="W9" s="60">
        <v>16789871</v>
      </c>
      <c r="X9" s="60">
        <v>1460193</v>
      </c>
      <c r="Y9" s="61">
        <v>8.7</v>
      </c>
      <c r="Z9" s="62">
        <v>74461250</v>
      </c>
    </row>
    <row r="10" spans="1:26" ht="22.5">
      <c r="A10" s="63" t="s">
        <v>278</v>
      </c>
      <c r="B10" s="64">
        <f>SUM(B5:B9)</f>
        <v>954873688</v>
      </c>
      <c r="C10" s="64">
        <f>SUM(C5:C9)</f>
        <v>0</v>
      </c>
      <c r="D10" s="65">
        <f aca="true" t="shared" si="0" ref="D10:Z10">SUM(D5:D9)</f>
        <v>916238431</v>
      </c>
      <c r="E10" s="66">
        <f t="shared" si="0"/>
        <v>916238431</v>
      </c>
      <c r="F10" s="66">
        <f t="shared" si="0"/>
        <v>359141972</v>
      </c>
      <c r="G10" s="66">
        <f t="shared" si="0"/>
        <v>37008926</v>
      </c>
      <c r="H10" s="66">
        <f t="shared" si="0"/>
        <v>38278933</v>
      </c>
      <c r="I10" s="66">
        <f t="shared" si="0"/>
        <v>434429831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434429831</v>
      </c>
      <c r="W10" s="66">
        <f t="shared" si="0"/>
        <v>484482026</v>
      </c>
      <c r="X10" s="66">
        <f t="shared" si="0"/>
        <v>-50052195</v>
      </c>
      <c r="Y10" s="67">
        <f>+IF(W10&lt;&gt;0,(X10/W10)*100,0)</f>
        <v>-10.331073665052747</v>
      </c>
      <c r="Z10" s="68">
        <f t="shared" si="0"/>
        <v>916238431</v>
      </c>
    </row>
    <row r="11" spans="1:26" ht="12.75">
      <c r="A11" s="58" t="s">
        <v>37</v>
      </c>
      <c r="B11" s="19">
        <v>328907203</v>
      </c>
      <c r="C11" s="19">
        <v>0</v>
      </c>
      <c r="D11" s="59">
        <v>382481159</v>
      </c>
      <c r="E11" s="60">
        <v>382481159</v>
      </c>
      <c r="F11" s="60">
        <v>30402662</v>
      </c>
      <c r="G11" s="60">
        <v>28854927</v>
      </c>
      <c r="H11" s="60">
        <v>29356260</v>
      </c>
      <c r="I11" s="60">
        <v>88613849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88613849</v>
      </c>
      <c r="W11" s="60">
        <v>95620251</v>
      </c>
      <c r="X11" s="60">
        <v>-7006402</v>
      </c>
      <c r="Y11" s="61">
        <v>-7.33</v>
      </c>
      <c r="Z11" s="62">
        <v>382481159</v>
      </c>
    </row>
    <row r="12" spans="1:26" ht="12.75">
      <c r="A12" s="58" t="s">
        <v>38</v>
      </c>
      <c r="B12" s="19">
        <v>22687263</v>
      </c>
      <c r="C12" s="19">
        <v>0</v>
      </c>
      <c r="D12" s="59">
        <v>24890466</v>
      </c>
      <c r="E12" s="60">
        <v>24890466</v>
      </c>
      <c r="F12" s="60">
        <v>1827465</v>
      </c>
      <c r="G12" s="60">
        <v>1895263</v>
      </c>
      <c r="H12" s="60">
        <v>1863182</v>
      </c>
      <c r="I12" s="60">
        <v>5585910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5585910</v>
      </c>
      <c r="W12" s="60">
        <v>4200000</v>
      </c>
      <c r="X12" s="60">
        <v>1385910</v>
      </c>
      <c r="Y12" s="61">
        <v>33</v>
      </c>
      <c r="Z12" s="62">
        <v>24890466</v>
      </c>
    </row>
    <row r="13" spans="1:26" ht="12.75">
      <c r="A13" s="58" t="s">
        <v>279</v>
      </c>
      <c r="B13" s="19">
        <v>170114157</v>
      </c>
      <c r="C13" s="19">
        <v>0</v>
      </c>
      <c r="D13" s="59">
        <v>241339479</v>
      </c>
      <c r="E13" s="60">
        <v>241339479</v>
      </c>
      <c r="F13" s="60">
        <v>12602985</v>
      </c>
      <c r="G13" s="60">
        <v>14946483</v>
      </c>
      <c r="H13" s="60">
        <v>0</v>
      </c>
      <c r="I13" s="60">
        <v>27549468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27549468</v>
      </c>
      <c r="W13" s="60">
        <v>58565127</v>
      </c>
      <c r="X13" s="60">
        <v>-31015659</v>
      </c>
      <c r="Y13" s="61">
        <v>-52.96</v>
      </c>
      <c r="Z13" s="62">
        <v>241339479</v>
      </c>
    </row>
    <row r="14" spans="1:26" ht="12.75">
      <c r="A14" s="58" t="s">
        <v>40</v>
      </c>
      <c r="B14" s="19">
        <v>14181970</v>
      </c>
      <c r="C14" s="19">
        <v>0</v>
      </c>
      <c r="D14" s="59">
        <v>17400000</v>
      </c>
      <c r="E14" s="60">
        <v>17400000</v>
      </c>
      <c r="F14" s="60">
        <v>0</v>
      </c>
      <c r="G14" s="60">
        <v>0</v>
      </c>
      <c r="H14" s="60">
        <v>83746</v>
      </c>
      <c r="I14" s="60">
        <v>83746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83746</v>
      </c>
      <c r="W14" s="60">
        <v>4350000</v>
      </c>
      <c r="X14" s="60">
        <v>-4266254</v>
      </c>
      <c r="Y14" s="61">
        <v>-98.07</v>
      </c>
      <c r="Z14" s="62">
        <v>17400000</v>
      </c>
    </row>
    <row r="15" spans="1:26" ht="12.75">
      <c r="A15" s="58" t="s">
        <v>41</v>
      </c>
      <c r="B15" s="19">
        <v>230462951</v>
      </c>
      <c r="C15" s="19">
        <v>0</v>
      </c>
      <c r="D15" s="59">
        <v>246022114</v>
      </c>
      <c r="E15" s="60">
        <v>246022114</v>
      </c>
      <c r="F15" s="60">
        <v>31363417</v>
      </c>
      <c r="G15" s="60">
        <v>29952672</v>
      </c>
      <c r="H15" s="60">
        <v>0</v>
      </c>
      <c r="I15" s="60">
        <v>61316089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61316089</v>
      </c>
      <c r="W15" s="60">
        <v>87752522</v>
      </c>
      <c r="X15" s="60">
        <v>-26436433</v>
      </c>
      <c r="Y15" s="61">
        <v>-30.13</v>
      </c>
      <c r="Z15" s="62">
        <v>246022114</v>
      </c>
    </row>
    <row r="16" spans="1:26" ht="12.75">
      <c r="A16" s="69" t="s">
        <v>42</v>
      </c>
      <c r="B16" s="19">
        <v>37948565</v>
      </c>
      <c r="C16" s="19">
        <v>0</v>
      </c>
      <c r="D16" s="59">
        <v>24000000</v>
      </c>
      <c r="E16" s="60">
        <v>24000000</v>
      </c>
      <c r="F16" s="60">
        <v>3966255</v>
      </c>
      <c r="G16" s="60">
        <v>2644701</v>
      </c>
      <c r="H16" s="60">
        <v>59001</v>
      </c>
      <c r="I16" s="60">
        <v>6669957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6669957</v>
      </c>
      <c r="W16" s="60">
        <v>6000000</v>
      </c>
      <c r="X16" s="60">
        <v>669957</v>
      </c>
      <c r="Y16" s="61">
        <v>11.17</v>
      </c>
      <c r="Z16" s="62">
        <v>24000000</v>
      </c>
    </row>
    <row r="17" spans="1:26" ht="12.75">
      <c r="A17" s="58" t="s">
        <v>43</v>
      </c>
      <c r="B17" s="19">
        <v>215502422</v>
      </c>
      <c r="C17" s="19">
        <v>0</v>
      </c>
      <c r="D17" s="59">
        <v>214379218</v>
      </c>
      <c r="E17" s="60">
        <v>214379218</v>
      </c>
      <c r="F17" s="60">
        <v>15886220</v>
      </c>
      <c r="G17" s="60">
        <v>24988725</v>
      </c>
      <c r="H17" s="60">
        <v>7203915</v>
      </c>
      <c r="I17" s="60">
        <v>48078860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48078860</v>
      </c>
      <c r="W17" s="60">
        <v>39966421</v>
      </c>
      <c r="X17" s="60">
        <v>8112439</v>
      </c>
      <c r="Y17" s="61">
        <v>20.3</v>
      </c>
      <c r="Z17" s="62">
        <v>214379218</v>
      </c>
    </row>
    <row r="18" spans="1:26" ht="12.75">
      <c r="A18" s="70" t="s">
        <v>44</v>
      </c>
      <c r="B18" s="71">
        <f>SUM(B11:B17)</f>
        <v>1019804531</v>
      </c>
      <c r="C18" s="71">
        <f>SUM(C11:C17)</f>
        <v>0</v>
      </c>
      <c r="D18" s="72">
        <f aca="true" t="shared" si="1" ref="D18:Z18">SUM(D11:D17)</f>
        <v>1150512436</v>
      </c>
      <c r="E18" s="73">
        <f t="shared" si="1"/>
        <v>1150512436</v>
      </c>
      <c r="F18" s="73">
        <f t="shared" si="1"/>
        <v>96049004</v>
      </c>
      <c r="G18" s="73">
        <f t="shared" si="1"/>
        <v>103282771</v>
      </c>
      <c r="H18" s="73">
        <f t="shared" si="1"/>
        <v>38566104</v>
      </c>
      <c r="I18" s="73">
        <f t="shared" si="1"/>
        <v>237897879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237897879</v>
      </c>
      <c r="W18" s="73">
        <f t="shared" si="1"/>
        <v>296454321</v>
      </c>
      <c r="X18" s="73">
        <f t="shared" si="1"/>
        <v>-58556442</v>
      </c>
      <c r="Y18" s="67">
        <f>+IF(W18&lt;&gt;0,(X18/W18)*100,0)</f>
        <v>-19.752264633039367</v>
      </c>
      <c r="Z18" s="74">
        <f t="shared" si="1"/>
        <v>1150512436</v>
      </c>
    </row>
    <row r="19" spans="1:26" ht="12.75">
      <c r="A19" s="70" t="s">
        <v>45</v>
      </c>
      <c r="B19" s="75">
        <f>+B10-B18</f>
        <v>-64930843</v>
      </c>
      <c r="C19" s="75">
        <f>+C10-C18</f>
        <v>0</v>
      </c>
      <c r="D19" s="76">
        <f aca="true" t="shared" si="2" ref="D19:Z19">+D10-D18</f>
        <v>-234274005</v>
      </c>
      <c r="E19" s="77">
        <f t="shared" si="2"/>
        <v>-234274005</v>
      </c>
      <c r="F19" s="77">
        <f t="shared" si="2"/>
        <v>263092968</v>
      </c>
      <c r="G19" s="77">
        <f t="shared" si="2"/>
        <v>-66273845</v>
      </c>
      <c r="H19" s="77">
        <f t="shared" si="2"/>
        <v>-287171</v>
      </c>
      <c r="I19" s="77">
        <f t="shared" si="2"/>
        <v>196531952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196531952</v>
      </c>
      <c r="W19" s="77">
        <f>IF(E10=E18,0,W10-W18)</f>
        <v>188027705</v>
      </c>
      <c r="X19" s="77">
        <f t="shared" si="2"/>
        <v>8504247</v>
      </c>
      <c r="Y19" s="78">
        <f>+IF(W19&lt;&gt;0,(X19/W19)*100,0)</f>
        <v>4.522869116548542</v>
      </c>
      <c r="Z19" s="79">
        <f t="shared" si="2"/>
        <v>-234274005</v>
      </c>
    </row>
    <row r="20" spans="1:26" ht="12.75">
      <c r="A20" s="58" t="s">
        <v>46</v>
      </c>
      <c r="B20" s="19">
        <v>204073130</v>
      </c>
      <c r="C20" s="19">
        <v>0</v>
      </c>
      <c r="D20" s="59">
        <v>251339099</v>
      </c>
      <c r="E20" s="60">
        <v>251339099</v>
      </c>
      <c r="F20" s="60">
        <v>4513141</v>
      </c>
      <c r="G20" s="60">
        <v>22548581</v>
      </c>
      <c r="H20" s="60">
        <v>21390544</v>
      </c>
      <c r="I20" s="60">
        <v>48452266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48452266</v>
      </c>
      <c r="W20" s="60">
        <v>97113160</v>
      </c>
      <c r="X20" s="60">
        <v>-48660894</v>
      </c>
      <c r="Y20" s="61">
        <v>-50.11</v>
      </c>
      <c r="Z20" s="62">
        <v>251339099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139142287</v>
      </c>
      <c r="C22" s="86">
        <f>SUM(C19:C21)</f>
        <v>0</v>
      </c>
      <c r="D22" s="87">
        <f aca="true" t="shared" si="3" ref="D22:Z22">SUM(D19:D21)</f>
        <v>17065094</v>
      </c>
      <c r="E22" s="88">
        <f t="shared" si="3"/>
        <v>17065094</v>
      </c>
      <c r="F22" s="88">
        <f t="shared" si="3"/>
        <v>267606109</v>
      </c>
      <c r="G22" s="88">
        <f t="shared" si="3"/>
        <v>-43725264</v>
      </c>
      <c r="H22" s="88">
        <f t="shared" si="3"/>
        <v>21103373</v>
      </c>
      <c r="I22" s="88">
        <f t="shared" si="3"/>
        <v>244984218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244984218</v>
      </c>
      <c r="W22" s="88">
        <f t="shared" si="3"/>
        <v>285140865</v>
      </c>
      <c r="X22" s="88">
        <f t="shared" si="3"/>
        <v>-40156647</v>
      </c>
      <c r="Y22" s="89">
        <f>+IF(W22&lt;&gt;0,(X22/W22)*100,0)</f>
        <v>-14.08309082600279</v>
      </c>
      <c r="Z22" s="90">
        <f t="shared" si="3"/>
        <v>17065094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139142287</v>
      </c>
      <c r="C24" s="75">
        <f>SUM(C22:C23)</f>
        <v>0</v>
      </c>
      <c r="D24" s="76">
        <f aca="true" t="shared" si="4" ref="D24:Z24">SUM(D22:D23)</f>
        <v>17065094</v>
      </c>
      <c r="E24" s="77">
        <f t="shared" si="4"/>
        <v>17065094</v>
      </c>
      <c r="F24" s="77">
        <f t="shared" si="4"/>
        <v>267606109</v>
      </c>
      <c r="G24" s="77">
        <f t="shared" si="4"/>
        <v>-43725264</v>
      </c>
      <c r="H24" s="77">
        <f t="shared" si="4"/>
        <v>21103373</v>
      </c>
      <c r="I24" s="77">
        <f t="shared" si="4"/>
        <v>244984218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244984218</v>
      </c>
      <c r="W24" s="77">
        <f t="shared" si="4"/>
        <v>285140865</v>
      </c>
      <c r="X24" s="77">
        <f t="shared" si="4"/>
        <v>-40156647</v>
      </c>
      <c r="Y24" s="78">
        <f>+IF(W24&lt;&gt;0,(X24/W24)*100,0)</f>
        <v>-14.08309082600279</v>
      </c>
      <c r="Z24" s="79">
        <f t="shared" si="4"/>
        <v>17065094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204073131</v>
      </c>
      <c r="C27" s="22">
        <v>0</v>
      </c>
      <c r="D27" s="99">
        <v>266002141</v>
      </c>
      <c r="E27" s="100">
        <v>266002141</v>
      </c>
      <c r="F27" s="100">
        <v>11400088</v>
      </c>
      <c r="G27" s="100">
        <v>17946927</v>
      </c>
      <c r="H27" s="100">
        <v>29606004</v>
      </c>
      <c r="I27" s="100">
        <v>58953019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58953019</v>
      </c>
      <c r="W27" s="100">
        <v>66500535</v>
      </c>
      <c r="X27" s="100">
        <v>-7547516</v>
      </c>
      <c r="Y27" s="101">
        <v>-11.35</v>
      </c>
      <c r="Z27" s="102">
        <v>266002141</v>
      </c>
    </row>
    <row r="28" spans="1:26" ht="12.75">
      <c r="A28" s="103" t="s">
        <v>46</v>
      </c>
      <c r="B28" s="19">
        <v>204073131</v>
      </c>
      <c r="C28" s="19">
        <v>0</v>
      </c>
      <c r="D28" s="59">
        <v>251339232</v>
      </c>
      <c r="E28" s="60">
        <v>251339232</v>
      </c>
      <c r="F28" s="60">
        <v>10986188</v>
      </c>
      <c r="G28" s="60">
        <v>15509654</v>
      </c>
      <c r="H28" s="60">
        <v>31650073</v>
      </c>
      <c r="I28" s="60">
        <v>58145915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58145915</v>
      </c>
      <c r="W28" s="60">
        <v>62834808</v>
      </c>
      <c r="X28" s="60">
        <v>-4688893</v>
      </c>
      <c r="Y28" s="61">
        <v>-7.46</v>
      </c>
      <c r="Z28" s="62">
        <v>251339232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14662909</v>
      </c>
      <c r="E31" s="60">
        <v>14662909</v>
      </c>
      <c r="F31" s="60">
        <v>413900</v>
      </c>
      <c r="G31" s="60">
        <v>2437273</v>
      </c>
      <c r="H31" s="60">
        <v>-2044069</v>
      </c>
      <c r="I31" s="60">
        <v>807104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807104</v>
      </c>
      <c r="W31" s="60">
        <v>3665727</v>
      </c>
      <c r="X31" s="60">
        <v>-2858623</v>
      </c>
      <c r="Y31" s="61">
        <v>-77.98</v>
      </c>
      <c r="Z31" s="62">
        <v>14662909</v>
      </c>
    </row>
    <row r="32" spans="1:26" ht="12.75">
      <c r="A32" s="70" t="s">
        <v>54</v>
      </c>
      <c r="B32" s="22">
        <f>SUM(B28:B31)</f>
        <v>204073131</v>
      </c>
      <c r="C32" s="22">
        <f>SUM(C28:C31)</f>
        <v>0</v>
      </c>
      <c r="D32" s="99">
        <f aca="true" t="shared" si="5" ref="D32:Z32">SUM(D28:D31)</f>
        <v>266002141</v>
      </c>
      <c r="E32" s="100">
        <f t="shared" si="5"/>
        <v>266002141</v>
      </c>
      <c r="F32" s="100">
        <f t="shared" si="5"/>
        <v>11400088</v>
      </c>
      <c r="G32" s="100">
        <f t="shared" si="5"/>
        <v>17946927</v>
      </c>
      <c r="H32" s="100">
        <f t="shared" si="5"/>
        <v>29606004</v>
      </c>
      <c r="I32" s="100">
        <f t="shared" si="5"/>
        <v>58953019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58953019</v>
      </c>
      <c r="W32" s="100">
        <f t="shared" si="5"/>
        <v>66500535</v>
      </c>
      <c r="X32" s="100">
        <f t="shared" si="5"/>
        <v>-7547516</v>
      </c>
      <c r="Y32" s="101">
        <f>+IF(W32&lt;&gt;0,(X32/W32)*100,0)</f>
        <v>-11.349556811836175</v>
      </c>
      <c r="Z32" s="102">
        <f t="shared" si="5"/>
        <v>266002141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80878849</v>
      </c>
      <c r="C35" s="19">
        <v>0</v>
      </c>
      <c r="D35" s="59">
        <v>206388371</v>
      </c>
      <c r="E35" s="60">
        <v>206388371</v>
      </c>
      <c r="F35" s="60">
        <v>1160886424</v>
      </c>
      <c r="G35" s="60">
        <v>788725150</v>
      </c>
      <c r="H35" s="60">
        <v>742724960</v>
      </c>
      <c r="I35" s="60">
        <v>742724960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742724960</v>
      </c>
      <c r="W35" s="60">
        <v>51597093</v>
      </c>
      <c r="X35" s="60">
        <v>691127867</v>
      </c>
      <c r="Y35" s="61">
        <v>1339.47</v>
      </c>
      <c r="Z35" s="62">
        <v>206388371</v>
      </c>
    </row>
    <row r="36" spans="1:26" ht="12.75">
      <c r="A36" s="58" t="s">
        <v>57</v>
      </c>
      <c r="B36" s="19">
        <v>2562582588</v>
      </c>
      <c r="C36" s="19">
        <v>0</v>
      </c>
      <c r="D36" s="59">
        <v>2292618744</v>
      </c>
      <c r="E36" s="60">
        <v>2292618744</v>
      </c>
      <c r="F36" s="60">
        <v>5112979080</v>
      </c>
      <c r="G36" s="60">
        <v>2556348535</v>
      </c>
      <c r="H36" s="60">
        <v>2588432521</v>
      </c>
      <c r="I36" s="60">
        <v>2588432521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2588432521</v>
      </c>
      <c r="W36" s="60">
        <v>573154686</v>
      </c>
      <c r="X36" s="60">
        <v>2015277835</v>
      </c>
      <c r="Y36" s="61">
        <v>351.61</v>
      </c>
      <c r="Z36" s="62">
        <v>2292618744</v>
      </c>
    </row>
    <row r="37" spans="1:26" ht="12.75">
      <c r="A37" s="58" t="s">
        <v>58</v>
      </c>
      <c r="B37" s="19">
        <v>308570713</v>
      </c>
      <c r="C37" s="19">
        <v>0</v>
      </c>
      <c r="D37" s="59">
        <v>236079759</v>
      </c>
      <c r="E37" s="60">
        <v>236079759</v>
      </c>
      <c r="F37" s="60">
        <v>1173898743</v>
      </c>
      <c r="G37" s="60">
        <v>782914986</v>
      </c>
      <c r="H37" s="60">
        <v>748014798</v>
      </c>
      <c r="I37" s="60">
        <v>748014798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748014798</v>
      </c>
      <c r="W37" s="60">
        <v>59019940</v>
      </c>
      <c r="X37" s="60">
        <v>688994858</v>
      </c>
      <c r="Y37" s="61">
        <v>1167.39</v>
      </c>
      <c r="Z37" s="62">
        <v>236079759</v>
      </c>
    </row>
    <row r="38" spans="1:26" ht="12.75">
      <c r="A38" s="58" t="s">
        <v>59</v>
      </c>
      <c r="B38" s="19">
        <v>69626622</v>
      </c>
      <c r="C38" s="19">
        <v>0</v>
      </c>
      <c r="D38" s="59">
        <v>86248923</v>
      </c>
      <c r="E38" s="60">
        <v>86248923</v>
      </c>
      <c r="F38" s="60">
        <v>331789147</v>
      </c>
      <c r="G38" s="60">
        <v>81240319</v>
      </c>
      <c r="H38" s="60">
        <v>81120667</v>
      </c>
      <c r="I38" s="60">
        <v>81120667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81120667</v>
      </c>
      <c r="W38" s="60">
        <v>21562231</v>
      </c>
      <c r="X38" s="60">
        <v>59558436</v>
      </c>
      <c r="Y38" s="61">
        <v>276.22</v>
      </c>
      <c r="Z38" s="62">
        <v>86248923</v>
      </c>
    </row>
    <row r="39" spans="1:26" ht="12.75">
      <c r="A39" s="58" t="s">
        <v>60</v>
      </c>
      <c r="B39" s="19">
        <v>2265264102</v>
      </c>
      <c r="C39" s="19">
        <v>0</v>
      </c>
      <c r="D39" s="59">
        <v>2176678433</v>
      </c>
      <c r="E39" s="60">
        <v>2176678433</v>
      </c>
      <c r="F39" s="60">
        <v>4768177614</v>
      </c>
      <c r="G39" s="60">
        <v>2480918380</v>
      </c>
      <c r="H39" s="60">
        <v>2502022016</v>
      </c>
      <c r="I39" s="60">
        <v>2502022016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2502022016</v>
      </c>
      <c r="W39" s="60">
        <v>544169608</v>
      </c>
      <c r="X39" s="60">
        <v>1957852408</v>
      </c>
      <c r="Y39" s="61">
        <v>359.79</v>
      </c>
      <c r="Z39" s="62">
        <v>2176678433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189082382</v>
      </c>
      <c r="C42" s="19">
        <v>0</v>
      </c>
      <c r="D42" s="59">
        <v>298502893</v>
      </c>
      <c r="E42" s="60">
        <v>298502893</v>
      </c>
      <c r="F42" s="60">
        <v>-329362833</v>
      </c>
      <c r="G42" s="60">
        <v>25220019</v>
      </c>
      <c r="H42" s="60">
        <v>-12567574</v>
      </c>
      <c r="I42" s="60">
        <v>-316710388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-316710388</v>
      </c>
      <c r="W42" s="60">
        <v>220187468</v>
      </c>
      <c r="X42" s="60">
        <v>-536897856</v>
      </c>
      <c r="Y42" s="61">
        <v>-243.84</v>
      </c>
      <c r="Z42" s="62">
        <v>298502893</v>
      </c>
    </row>
    <row r="43" spans="1:26" ht="12.75">
      <c r="A43" s="58" t="s">
        <v>63</v>
      </c>
      <c r="B43" s="19">
        <v>-216767322</v>
      </c>
      <c r="C43" s="19">
        <v>0</v>
      </c>
      <c r="D43" s="59">
        <v>-266002142</v>
      </c>
      <c r="E43" s="60">
        <v>-266002142</v>
      </c>
      <c r="F43" s="60">
        <v>323853969</v>
      </c>
      <c r="G43" s="60">
        <v>-2437274</v>
      </c>
      <c r="H43" s="60">
        <v>2044069</v>
      </c>
      <c r="I43" s="60">
        <v>323460764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323460764</v>
      </c>
      <c r="W43" s="60">
        <v>-64750500</v>
      </c>
      <c r="X43" s="60">
        <v>388211264</v>
      </c>
      <c r="Y43" s="61">
        <v>-599.55</v>
      </c>
      <c r="Z43" s="62">
        <v>-266002142</v>
      </c>
    </row>
    <row r="44" spans="1:26" ht="12.75">
      <c r="A44" s="58" t="s">
        <v>64</v>
      </c>
      <c r="B44" s="19">
        <v>0</v>
      </c>
      <c r="C44" s="19">
        <v>0</v>
      </c>
      <c r="D44" s="59">
        <v>-7574000</v>
      </c>
      <c r="E44" s="60">
        <v>-7574000</v>
      </c>
      <c r="F44" s="60">
        <v>11531331</v>
      </c>
      <c r="G44" s="60">
        <v>-11164960</v>
      </c>
      <c r="H44" s="60">
        <v>419078</v>
      </c>
      <c r="I44" s="60">
        <v>785449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785449</v>
      </c>
      <c r="W44" s="60">
        <v>-587402</v>
      </c>
      <c r="X44" s="60">
        <v>1372851</v>
      </c>
      <c r="Y44" s="61">
        <v>-233.72</v>
      </c>
      <c r="Z44" s="62">
        <v>-7574000</v>
      </c>
    </row>
    <row r="45" spans="1:26" ht="12.75">
      <c r="A45" s="70" t="s">
        <v>65</v>
      </c>
      <c r="B45" s="22">
        <v>12501814</v>
      </c>
      <c r="C45" s="22">
        <v>0</v>
      </c>
      <c r="D45" s="99">
        <v>65189189</v>
      </c>
      <c r="E45" s="100">
        <v>65189189</v>
      </c>
      <c r="F45" s="100">
        <v>12228667</v>
      </c>
      <c r="G45" s="100">
        <v>23846452</v>
      </c>
      <c r="H45" s="100">
        <v>13742025</v>
      </c>
      <c r="I45" s="100">
        <v>13742025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13742025</v>
      </c>
      <c r="W45" s="100">
        <v>195112004</v>
      </c>
      <c r="X45" s="100">
        <v>-181369979</v>
      </c>
      <c r="Y45" s="101">
        <v>-92.96</v>
      </c>
      <c r="Z45" s="102">
        <v>65189189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105245013</v>
      </c>
      <c r="C49" s="52">
        <v>0</v>
      </c>
      <c r="D49" s="129">
        <v>20522537</v>
      </c>
      <c r="E49" s="54">
        <v>8911676</v>
      </c>
      <c r="F49" s="54">
        <v>0</v>
      </c>
      <c r="G49" s="54">
        <v>0</v>
      </c>
      <c r="H49" s="54">
        <v>0</v>
      </c>
      <c r="I49" s="54">
        <v>8533538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6320485</v>
      </c>
      <c r="W49" s="54">
        <v>5592031</v>
      </c>
      <c r="X49" s="54">
        <v>5721447</v>
      </c>
      <c r="Y49" s="54">
        <v>341493246</v>
      </c>
      <c r="Z49" s="130">
        <v>502339973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-5868824</v>
      </c>
      <c r="C51" s="52">
        <v>0</v>
      </c>
      <c r="D51" s="129">
        <v>43649580</v>
      </c>
      <c r="E51" s="54">
        <v>43711368</v>
      </c>
      <c r="F51" s="54">
        <v>0</v>
      </c>
      <c r="G51" s="54">
        <v>0</v>
      </c>
      <c r="H51" s="54">
        <v>0</v>
      </c>
      <c r="I51" s="54">
        <v>7029324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5058114</v>
      </c>
      <c r="W51" s="54">
        <v>1593977</v>
      </c>
      <c r="X51" s="54">
        <v>527970</v>
      </c>
      <c r="Y51" s="54">
        <v>-26195</v>
      </c>
      <c r="Z51" s="130">
        <v>95675314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60.36200577446205</v>
      </c>
      <c r="C58" s="5">
        <f>IF(C67=0,0,+(C76/C67)*100)</f>
        <v>0</v>
      </c>
      <c r="D58" s="6">
        <f aca="true" t="shared" si="6" ref="D58:Z58">IF(D67=0,0,+(D76/D67)*100)</f>
        <v>99.79152818664643</v>
      </c>
      <c r="E58" s="7">
        <f t="shared" si="6"/>
        <v>99.79152818664643</v>
      </c>
      <c r="F58" s="7">
        <f t="shared" si="6"/>
        <v>7.804526731569174</v>
      </c>
      <c r="G58" s="7">
        <f t="shared" si="6"/>
        <v>127.73597280855722</v>
      </c>
      <c r="H58" s="7">
        <f t="shared" si="6"/>
        <v>248.2522874476171</v>
      </c>
      <c r="I58" s="7">
        <f t="shared" si="6"/>
        <v>45.14816158757466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45.14816158757466</v>
      </c>
      <c r="W58" s="7">
        <f t="shared" si="6"/>
        <v>61.85493103637435</v>
      </c>
      <c r="X58" s="7">
        <f t="shared" si="6"/>
        <v>0</v>
      </c>
      <c r="Y58" s="7">
        <f t="shared" si="6"/>
        <v>0</v>
      </c>
      <c r="Z58" s="8">
        <f t="shared" si="6"/>
        <v>99.79152818664643</v>
      </c>
    </row>
    <row r="59" spans="1:26" ht="12.75">
      <c r="A59" s="37" t="s">
        <v>31</v>
      </c>
      <c r="B59" s="9">
        <f aca="true" t="shared" si="7" ref="B59:Z66">IF(B68=0,0,+(B77/B68)*100)</f>
        <v>3.2910106193567725</v>
      </c>
      <c r="C59" s="9">
        <f t="shared" si="7"/>
        <v>0</v>
      </c>
      <c r="D59" s="2">
        <f t="shared" si="7"/>
        <v>99.49561099993102</v>
      </c>
      <c r="E59" s="10">
        <f t="shared" si="7"/>
        <v>99.49561099993102</v>
      </c>
      <c r="F59" s="10">
        <f t="shared" si="7"/>
        <v>2.8917802995636976</v>
      </c>
      <c r="G59" s="10">
        <f t="shared" si="7"/>
        <v>-1954.8005376269589</v>
      </c>
      <c r="H59" s="10">
        <f t="shared" si="7"/>
        <v>-43369.11341894788</v>
      </c>
      <c r="I59" s="10">
        <f t="shared" si="7"/>
        <v>34.26807770902982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34.26807770902982</v>
      </c>
      <c r="W59" s="10">
        <f t="shared" si="7"/>
        <v>37.80140866666337</v>
      </c>
      <c r="X59" s="10">
        <f t="shared" si="7"/>
        <v>0</v>
      </c>
      <c r="Y59" s="10">
        <f t="shared" si="7"/>
        <v>0</v>
      </c>
      <c r="Z59" s="11">
        <f t="shared" si="7"/>
        <v>99.49561099993102</v>
      </c>
    </row>
    <row r="60" spans="1:26" ht="12.75">
      <c r="A60" s="38" t="s">
        <v>32</v>
      </c>
      <c r="B60" s="12">
        <f t="shared" si="7"/>
        <v>88.9495511498526</v>
      </c>
      <c r="C60" s="12">
        <f t="shared" si="7"/>
        <v>0</v>
      </c>
      <c r="D60" s="3">
        <f t="shared" si="7"/>
        <v>99.98986355197982</v>
      </c>
      <c r="E60" s="13">
        <f t="shared" si="7"/>
        <v>99.98986355197982</v>
      </c>
      <c r="F60" s="13">
        <f t="shared" si="7"/>
        <v>18.74598795912866</v>
      </c>
      <c r="G60" s="13">
        <f t="shared" si="7"/>
        <v>99.01690102858079</v>
      </c>
      <c r="H60" s="13">
        <f t="shared" si="7"/>
        <v>100</v>
      </c>
      <c r="I60" s="13">
        <f t="shared" si="7"/>
        <v>57.77295030328264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57.77295030328264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99.98986355197982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100.00001352887932</v>
      </c>
      <c r="E61" s="13">
        <f t="shared" si="7"/>
        <v>100.00001352887932</v>
      </c>
      <c r="F61" s="13">
        <f t="shared" si="7"/>
        <v>41.18771868716166</v>
      </c>
      <c r="G61" s="13">
        <f t="shared" si="7"/>
        <v>100</v>
      </c>
      <c r="H61" s="13">
        <f t="shared" si="7"/>
        <v>100</v>
      </c>
      <c r="I61" s="13">
        <f t="shared" si="7"/>
        <v>81.1885939286242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81.1885939286242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100.00001352887932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99.99906932377736</v>
      </c>
      <c r="E64" s="13">
        <f t="shared" si="7"/>
        <v>99.99906932377736</v>
      </c>
      <c r="F64" s="13">
        <f t="shared" si="7"/>
        <v>0.7768559249625097</v>
      </c>
      <c r="G64" s="13">
        <f t="shared" si="7"/>
        <v>0</v>
      </c>
      <c r="H64" s="13">
        <f t="shared" si="7"/>
        <v>100</v>
      </c>
      <c r="I64" s="13">
        <f t="shared" si="7"/>
        <v>1.6317675288281035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1.6317675288281035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99.99906932377736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99.45015824488789</v>
      </c>
      <c r="E65" s="13">
        <f t="shared" si="7"/>
        <v>99.45015824488789</v>
      </c>
      <c r="F65" s="13">
        <f t="shared" si="7"/>
        <v>7.579238980328603</v>
      </c>
      <c r="G65" s="13">
        <f t="shared" si="7"/>
        <v>106.17251615156277</v>
      </c>
      <c r="H65" s="13">
        <f t="shared" si="7"/>
        <v>100</v>
      </c>
      <c r="I65" s="13">
        <f t="shared" si="7"/>
        <v>8.680323053078002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8.680323053078002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99.45015824488789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99.43716023520875</v>
      </c>
      <c r="E66" s="16">
        <f t="shared" si="7"/>
        <v>99.43716023520875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122.97930094523394</v>
      </c>
      <c r="X66" s="16">
        <f t="shared" si="7"/>
        <v>0</v>
      </c>
      <c r="Y66" s="16">
        <f t="shared" si="7"/>
        <v>0</v>
      </c>
      <c r="Z66" s="17">
        <f t="shared" si="7"/>
        <v>99.43716023520875</v>
      </c>
    </row>
    <row r="67" spans="1:26" ht="12.75" hidden="1">
      <c r="A67" s="41" t="s">
        <v>286</v>
      </c>
      <c r="B67" s="24">
        <v>528711069</v>
      </c>
      <c r="C67" s="24"/>
      <c r="D67" s="25">
        <v>588185031</v>
      </c>
      <c r="E67" s="26">
        <v>588185031</v>
      </c>
      <c r="F67" s="26">
        <v>251732753</v>
      </c>
      <c r="G67" s="26">
        <v>31061831</v>
      </c>
      <c r="H67" s="26">
        <v>33654104</v>
      </c>
      <c r="I67" s="26">
        <v>316448688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316448688</v>
      </c>
      <c r="W67" s="26">
        <v>325979526</v>
      </c>
      <c r="X67" s="26"/>
      <c r="Y67" s="25"/>
      <c r="Z67" s="27">
        <v>588185031</v>
      </c>
    </row>
    <row r="68" spans="1:26" ht="12.75" hidden="1">
      <c r="A68" s="37" t="s">
        <v>31</v>
      </c>
      <c r="B68" s="19">
        <v>180579393</v>
      </c>
      <c r="C68" s="19"/>
      <c r="D68" s="20">
        <v>202177486</v>
      </c>
      <c r="E68" s="21">
        <v>202177486</v>
      </c>
      <c r="F68" s="21">
        <v>186224901</v>
      </c>
      <c r="G68" s="21">
        <v>-433014</v>
      </c>
      <c r="H68" s="21">
        <v>-114778</v>
      </c>
      <c r="I68" s="21">
        <v>185677109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185677109</v>
      </c>
      <c r="W68" s="21">
        <v>202177000</v>
      </c>
      <c r="X68" s="21"/>
      <c r="Y68" s="20"/>
      <c r="Z68" s="23">
        <v>202177486</v>
      </c>
    </row>
    <row r="69" spans="1:26" ht="12.75" hidden="1">
      <c r="A69" s="38" t="s">
        <v>32</v>
      </c>
      <c r="B69" s="19">
        <v>316131566</v>
      </c>
      <c r="C69" s="19"/>
      <c r="D69" s="20">
        <v>355736052</v>
      </c>
      <c r="E69" s="21">
        <v>355736052</v>
      </c>
      <c r="F69" s="21">
        <v>63069522</v>
      </c>
      <c r="G69" s="21">
        <v>28712572</v>
      </c>
      <c r="H69" s="21">
        <v>30245825</v>
      </c>
      <c r="I69" s="21">
        <v>122027919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122027919</v>
      </c>
      <c r="W69" s="21">
        <v>117683406</v>
      </c>
      <c r="X69" s="21"/>
      <c r="Y69" s="20"/>
      <c r="Z69" s="23">
        <v>355736052</v>
      </c>
    </row>
    <row r="70" spans="1:26" ht="12.75" hidden="1">
      <c r="A70" s="39" t="s">
        <v>103</v>
      </c>
      <c r="B70" s="19">
        <v>281197609</v>
      </c>
      <c r="C70" s="19"/>
      <c r="D70" s="20">
        <v>310447000</v>
      </c>
      <c r="E70" s="21">
        <v>310447000</v>
      </c>
      <c r="F70" s="21">
        <v>27440454</v>
      </c>
      <c r="G70" s="21">
        <v>28405977</v>
      </c>
      <c r="H70" s="21">
        <v>29943844</v>
      </c>
      <c r="I70" s="21">
        <v>85790275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85790275</v>
      </c>
      <c r="W70" s="21">
        <v>80125532</v>
      </c>
      <c r="X70" s="21"/>
      <c r="Y70" s="20"/>
      <c r="Z70" s="23">
        <v>310447000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34933957</v>
      </c>
      <c r="C73" s="19"/>
      <c r="D73" s="20">
        <v>38789000</v>
      </c>
      <c r="E73" s="21">
        <v>38789000</v>
      </c>
      <c r="F73" s="21">
        <v>32040304</v>
      </c>
      <c r="G73" s="21">
        <v>283687</v>
      </c>
      <c r="H73" s="21">
        <v>283166</v>
      </c>
      <c r="I73" s="21">
        <v>32607157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32607157</v>
      </c>
      <c r="W73" s="21">
        <v>33423282</v>
      </c>
      <c r="X73" s="21"/>
      <c r="Y73" s="20"/>
      <c r="Z73" s="23">
        <v>38789000</v>
      </c>
    </row>
    <row r="74" spans="1:26" ht="12.75" hidden="1">
      <c r="A74" s="39" t="s">
        <v>107</v>
      </c>
      <c r="B74" s="19"/>
      <c r="C74" s="19"/>
      <c r="D74" s="20">
        <v>6500052</v>
      </c>
      <c r="E74" s="21">
        <v>6500052</v>
      </c>
      <c r="F74" s="21">
        <v>3588764</v>
      </c>
      <c r="G74" s="21">
        <v>22908</v>
      </c>
      <c r="H74" s="21">
        <v>18815</v>
      </c>
      <c r="I74" s="21">
        <v>3630487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3630487</v>
      </c>
      <c r="W74" s="21">
        <v>4134592</v>
      </c>
      <c r="X74" s="21"/>
      <c r="Y74" s="20"/>
      <c r="Z74" s="23">
        <v>6500052</v>
      </c>
    </row>
    <row r="75" spans="1:26" ht="12.75" hidden="1">
      <c r="A75" s="40" t="s">
        <v>110</v>
      </c>
      <c r="B75" s="28">
        <v>32000110</v>
      </c>
      <c r="C75" s="28"/>
      <c r="D75" s="29">
        <v>30271493</v>
      </c>
      <c r="E75" s="30">
        <v>30271493</v>
      </c>
      <c r="F75" s="30">
        <v>2438330</v>
      </c>
      <c r="G75" s="30">
        <v>2782273</v>
      </c>
      <c r="H75" s="30">
        <v>3523057</v>
      </c>
      <c r="I75" s="30">
        <v>8743660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8743660</v>
      </c>
      <c r="W75" s="30">
        <v>6119120</v>
      </c>
      <c r="X75" s="30"/>
      <c r="Y75" s="29"/>
      <c r="Z75" s="31">
        <v>30271493</v>
      </c>
    </row>
    <row r="76" spans="1:26" ht="12.75" hidden="1">
      <c r="A76" s="42" t="s">
        <v>287</v>
      </c>
      <c r="B76" s="32">
        <v>319140606</v>
      </c>
      <c r="C76" s="32"/>
      <c r="D76" s="33">
        <v>586958831</v>
      </c>
      <c r="E76" s="34">
        <v>586958831</v>
      </c>
      <c r="F76" s="34">
        <v>19646550</v>
      </c>
      <c r="G76" s="34">
        <v>39677132</v>
      </c>
      <c r="H76" s="34">
        <v>83547083</v>
      </c>
      <c r="I76" s="34">
        <v>142870765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142870765</v>
      </c>
      <c r="W76" s="34">
        <v>201634411</v>
      </c>
      <c r="X76" s="34"/>
      <c r="Y76" s="33"/>
      <c r="Z76" s="35">
        <v>586958831</v>
      </c>
    </row>
    <row r="77" spans="1:26" ht="12.75" hidden="1">
      <c r="A77" s="37" t="s">
        <v>31</v>
      </c>
      <c r="B77" s="19">
        <v>5942887</v>
      </c>
      <c r="C77" s="19"/>
      <c r="D77" s="20">
        <v>201157725</v>
      </c>
      <c r="E77" s="21">
        <v>201157725</v>
      </c>
      <c r="F77" s="21">
        <v>5385215</v>
      </c>
      <c r="G77" s="21">
        <v>8464560</v>
      </c>
      <c r="H77" s="21">
        <v>49778201</v>
      </c>
      <c r="I77" s="21">
        <v>63627976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63627976</v>
      </c>
      <c r="W77" s="21">
        <v>76425754</v>
      </c>
      <c r="X77" s="21"/>
      <c r="Y77" s="20"/>
      <c r="Z77" s="23">
        <v>201157725</v>
      </c>
    </row>
    <row r="78" spans="1:26" ht="12.75" hidden="1">
      <c r="A78" s="38" t="s">
        <v>32</v>
      </c>
      <c r="B78" s="19">
        <v>281197609</v>
      </c>
      <c r="C78" s="19"/>
      <c r="D78" s="20">
        <v>355699993</v>
      </c>
      <c r="E78" s="21">
        <v>355699993</v>
      </c>
      <c r="F78" s="21">
        <v>11823005</v>
      </c>
      <c r="G78" s="21">
        <v>28430299</v>
      </c>
      <c r="H78" s="21">
        <v>30245825</v>
      </c>
      <c r="I78" s="21">
        <v>70499129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70499129</v>
      </c>
      <c r="W78" s="21">
        <v>117683406</v>
      </c>
      <c r="X78" s="21"/>
      <c r="Y78" s="20"/>
      <c r="Z78" s="23">
        <v>355699993</v>
      </c>
    </row>
    <row r="79" spans="1:26" ht="12.75" hidden="1">
      <c r="A79" s="39" t="s">
        <v>103</v>
      </c>
      <c r="B79" s="19">
        <v>281197609</v>
      </c>
      <c r="C79" s="19"/>
      <c r="D79" s="20">
        <v>310447042</v>
      </c>
      <c r="E79" s="21">
        <v>310447042</v>
      </c>
      <c r="F79" s="21">
        <v>11302097</v>
      </c>
      <c r="G79" s="21">
        <v>28405977</v>
      </c>
      <c r="H79" s="21">
        <v>29943844</v>
      </c>
      <c r="I79" s="21">
        <v>69651918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69651918</v>
      </c>
      <c r="W79" s="21">
        <v>80125532</v>
      </c>
      <c r="X79" s="21"/>
      <c r="Y79" s="20"/>
      <c r="Z79" s="23">
        <v>310447042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38788639</v>
      </c>
      <c r="E82" s="21">
        <v>38788639</v>
      </c>
      <c r="F82" s="21">
        <v>248907</v>
      </c>
      <c r="G82" s="21"/>
      <c r="H82" s="21">
        <v>283166</v>
      </c>
      <c r="I82" s="21">
        <v>532073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532073</v>
      </c>
      <c r="W82" s="21">
        <v>33423282</v>
      </c>
      <c r="X82" s="21"/>
      <c r="Y82" s="20"/>
      <c r="Z82" s="23">
        <v>38788639</v>
      </c>
    </row>
    <row r="83" spans="1:26" ht="12.75" hidden="1">
      <c r="A83" s="39" t="s">
        <v>107</v>
      </c>
      <c r="B83" s="19"/>
      <c r="C83" s="19"/>
      <c r="D83" s="20">
        <v>6464312</v>
      </c>
      <c r="E83" s="21">
        <v>6464312</v>
      </c>
      <c r="F83" s="21">
        <v>272001</v>
      </c>
      <c r="G83" s="21">
        <v>24322</v>
      </c>
      <c r="H83" s="21">
        <v>18815</v>
      </c>
      <c r="I83" s="21">
        <v>315138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315138</v>
      </c>
      <c r="W83" s="21">
        <v>4134592</v>
      </c>
      <c r="X83" s="21"/>
      <c r="Y83" s="20"/>
      <c r="Z83" s="23">
        <v>6464312</v>
      </c>
    </row>
    <row r="84" spans="1:26" ht="12.75" hidden="1">
      <c r="A84" s="40" t="s">
        <v>110</v>
      </c>
      <c r="B84" s="28">
        <v>32000110</v>
      </c>
      <c r="C84" s="28"/>
      <c r="D84" s="29">
        <v>30101113</v>
      </c>
      <c r="E84" s="30">
        <v>30101113</v>
      </c>
      <c r="F84" s="30">
        <v>2438330</v>
      </c>
      <c r="G84" s="30">
        <v>2782273</v>
      </c>
      <c r="H84" s="30">
        <v>3523057</v>
      </c>
      <c r="I84" s="30">
        <v>8743660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8743660</v>
      </c>
      <c r="W84" s="30">
        <v>7525251</v>
      </c>
      <c r="X84" s="30"/>
      <c r="Y84" s="29"/>
      <c r="Z84" s="31">
        <v>30101113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25443757</v>
      </c>
      <c r="D5" s="357">
        <f t="shared" si="0"/>
        <v>0</v>
      </c>
      <c r="E5" s="356">
        <f t="shared" si="0"/>
        <v>23978440</v>
      </c>
      <c r="F5" s="358">
        <f t="shared" si="0"/>
        <v>23978440</v>
      </c>
      <c r="G5" s="358">
        <f t="shared" si="0"/>
        <v>2390487</v>
      </c>
      <c r="H5" s="356">
        <f t="shared" si="0"/>
        <v>4390686</v>
      </c>
      <c r="I5" s="356">
        <f t="shared" si="0"/>
        <v>1556831</v>
      </c>
      <c r="J5" s="358">
        <f t="shared" si="0"/>
        <v>8338004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8338004</v>
      </c>
      <c r="X5" s="356">
        <f t="shared" si="0"/>
        <v>5994610</v>
      </c>
      <c r="Y5" s="358">
        <f t="shared" si="0"/>
        <v>2343394</v>
      </c>
      <c r="Z5" s="359">
        <f>+IF(X5&lt;&gt;0,+(Y5/X5)*100,0)</f>
        <v>39.09168402948649</v>
      </c>
      <c r="AA5" s="360">
        <f>+AA6+AA8+AA11+AA13+AA15</f>
        <v>23978440</v>
      </c>
    </row>
    <row r="6" spans="1:27" ht="12.75">
      <c r="A6" s="361" t="s">
        <v>205</v>
      </c>
      <c r="B6" s="142"/>
      <c r="C6" s="60">
        <f>+C7</f>
        <v>12156025</v>
      </c>
      <c r="D6" s="340">
        <f aca="true" t="shared" si="1" ref="D6:AA6">+D7</f>
        <v>0</v>
      </c>
      <c r="E6" s="60">
        <f t="shared" si="1"/>
        <v>18126000</v>
      </c>
      <c r="F6" s="59">
        <f t="shared" si="1"/>
        <v>18126000</v>
      </c>
      <c r="G6" s="59">
        <f t="shared" si="1"/>
        <v>249975</v>
      </c>
      <c r="H6" s="60">
        <f t="shared" si="1"/>
        <v>1149325</v>
      </c>
      <c r="I6" s="60">
        <f t="shared" si="1"/>
        <v>1646061</v>
      </c>
      <c r="J6" s="59">
        <f t="shared" si="1"/>
        <v>3045361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3045361</v>
      </c>
      <c r="X6" s="60">
        <f t="shared" si="1"/>
        <v>4531500</v>
      </c>
      <c r="Y6" s="59">
        <f t="shared" si="1"/>
        <v>-1486139</v>
      </c>
      <c r="Z6" s="61">
        <f>+IF(X6&lt;&gt;0,+(Y6/X6)*100,0)</f>
        <v>-32.795740924638636</v>
      </c>
      <c r="AA6" s="62">
        <f t="shared" si="1"/>
        <v>18126000</v>
      </c>
    </row>
    <row r="7" spans="1:27" ht="12.75">
      <c r="A7" s="291" t="s">
        <v>229</v>
      </c>
      <c r="B7" s="142"/>
      <c r="C7" s="60">
        <v>12156025</v>
      </c>
      <c r="D7" s="340"/>
      <c r="E7" s="60">
        <v>18126000</v>
      </c>
      <c r="F7" s="59">
        <v>18126000</v>
      </c>
      <c r="G7" s="59">
        <v>249975</v>
      </c>
      <c r="H7" s="60">
        <v>1149325</v>
      </c>
      <c r="I7" s="60">
        <v>1646061</v>
      </c>
      <c r="J7" s="59">
        <v>3045361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3045361</v>
      </c>
      <c r="X7" s="60">
        <v>4531500</v>
      </c>
      <c r="Y7" s="59">
        <v>-1486139</v>
      </c>
      <c r="Z7" s="61">
        <v>-32.8</v>
      </c>
      <c r="AA7" s="62">
        <v>18126000</v>
      </c>
    </row>
    <row r="8" spans="1:27" ht="12.75">
      <c r="A8" s="361" t="s">
        <v>206</v>
      </c>
      <c r="B8" s="142"/>
      <c r="C8" s="60">
        <f aca="true" t="shared" si="2" ref="C8:Y8">SUM(C9:C10)</f>
        <v>13287732</v>
      </c>
      <c r="D8" s="340">
        <f t="shared" si="2"/>
        <v>0</v>
      </c>
      <c r="E8" s="60">
        <f t="shared" si="2"/>
        <v>5852440</v>
      </c>
      <c r="F8" s="59">
        <f t="shared" si="2"/>
        <v>5852440</v>
      </c>
      <c r="G8" s="59">
        <f t="shared" si="2"/>
        <v>2140512</v>
      </c>
      <c r="H8" s="60">
        <f t="shared" si="2"/>
        <v>3241361</v>
      </c>
      <c r="I8" s="60">
        <f t="shared" si="2"/>
        <v>-89230</v>
      </c>
      <c r="J8" s="59">
        <f t="shared" si="2"/>
        <v>5292643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5292643</v>
      </c>
      <c r="X8" s="60">
        <f t="shared" si="2"/>
        <v>1463110</v>
      </c>
      <c r="Y8" s="59">
        <f t="shared" si="2"/>
        <v>3829533</v>
      </c>
      <c r="Z8" s="61">
        <f>+IF(X8&lt;&gt;0,+(Y8/X8)*100,0)</f>
        <v>261.7392403852068</v>
      </c>
      <c r="AA8" s="62">
        <f>SUM(AA9:AA10)</f>
        <v>5852440</v>
      </c>
    </row>
    <row r="9" spans="1:27" ht="12.75">
      <c r="A9" s="291" t="s">
        <v>230</v>
      </c>
      <c r="B9" s="142"/>
      <c r="C9" s="60">
        <v>8890375</v>
      </c>
      <c r="D9" s="340"/>
      <c r="E9" s="60">
        <v>5852440</v>
      </c>
      <c r="F9" s="59">
        <v>5852440</v>
      </c>
      <c r="G9" s="59">
        <v>1438457</v>
      </c>
      <c r="H9" s="60">
        <v>2369945</v>
      </c>
      <c r="I9" s="60">
        <v>-313376</v>
      </c>
      <c r="J9" s="59">
        <v>3495026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3495026</v>
      </c>
      <c r="X9" s="60">
        <v>1463110</v>
      </c>
      <c r="Y9" s="59">
        <v>2031916</v>
      </c>
      <c r="Z9" s="61">
        <v>138.88</v>
      </c>
      <c r="AA9" s="62">
        <v>5852440</v>
      </c>
    </row>
    <row r="10" spans="1:27" ht="12.75">
      <c r="A10" s="291" t="s">
        <v>231</v>
      </c>
      <c r="B10" s="142"/>
      <c r="C10" s="60">
        <v>4397357</v>
      </c>
      <c r="D10" s="340"/>
      <c r="E10" s="60"/>
      <c r="F10" s="59"/>
      <c r="G10" s="59">
        <v>702055</v>
      </c>
      <c r="H10" s="60">
        <v>871416</v>
      </c>
      <c r="I10" s="60">
        <v>224146</v>
      </c>
      <c r="J10" s="59">
        <v>1797617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1797617</v>
      </c>
      <c r="X10" s="60"/>
      <c r="Y10" s="59">
        <v>1797617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4130341</v>
      </c>
      <c r="D40" s="344">
        <f t="shared" si="9"/>
        <v>0</v>
      </c>
      <c r="E40" s="343">
        <f t="shared" si="9"/>
        <v>9310270</v>
      </c>
      <c r="F40" s="345">
        <f t="shared" si="9"/>
        <v>9310270</v>
      </c>
      <c r="G40" s="345">
        <f t="shared" si="9"/>
        <v>209737</v>
      </c>
      <c r="H40" s="343">
        <f t="shared" si="9"/>
        <v>254629</v>
      </c>
      <c r="I40" s="343">
        <f t="shared" si="9"/>
        <v>43017</v>
      </c>
      <c r="J40" s="345">
        <f t="shared" si="9"/>
        <v>507383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507383</v>
      </c>
      <c r="X40" s="343">
        <f t="shared" si="9"/>
        <v>2327568</v>
      </c>
      <c r="Y40" s="345">
        <f t="shared" si="9"/>
        <v>-1820185</v>
      </c>
      <c r="Z40" s="336">
        <f>+IF(X40&lt;&gt;0,+(Y40/X40)*100,0)</f>
        <v>-78.20115244753322</v>
      </c>
      <c r="AA40" s="350">
        <f>SUM(AA41:AA49)</f>
        <v>9310270</v>
      </c>
    </row>
    <row r="41" spans="1:27" ht="12.75">
      <c r="A41" s="361" t="s">
        <v>248</v>
      </c>
      <c r="B41" s="142"/>
      <c r="C41" s="362"/>
      <c r="D41" s="363"/>
      <c r="E41" s="362">
        <v>9310270</v>
      </c>
      <c r="F41" s="364">
        <v>9310270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2327568</v>
      </c>
      <c r="Y41" s="364">
        <v>-2327568</v>
      </c>
      <c r="Z41" s="365">
        <v>-100</v>
      </c>
      <c r="AA41" s="366">
        <v>9310270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2887152</v>
      </c>
      <c r="D43" s="369"/>
      <c r="E43" s="305"/>
      <c r="F43" s="370"/>
      <c r="G43" s="370">
        <v>75350</v>
      </c>
      <c r="H43" s="305">
        <v>198341</v>
      </c>
      <c r="I43" s="305">
        <v>20735</v>
      </c>
      <c r="J43" s="370">
        <v>294426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294426</v>
      </c>
      <c r="X43" s="305"/>
      <c r="Y43" s="370">
        <v>294426</v>
      </c>
      <c r="Z43" s="371"/>
      <c r="AA43" s="303"/>
    </row>
    <row r="44" spans="1:27" ht="12.75">
      <c r="A44" s="361" t="s">
        <v>251</v>
      </c>
      <c r="B44" s="136"/>
      <c r="C44" s="60">
        <v>398104</v>
      </c>
      <c r="D44" s="368"/>
      <c r="E44" s="54"/>
      <c r="F44" s="53"/>
      <c r="G44" s="53">
        <v>19090</v>
      </c>
      <c r="H44" s="54"/>
      <c r="I44" s="54">
        <v>5307</v>
      </c>
      <c r="J44" s="53">
        <v>24397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24397</v>
      </c>
      <c r="X44" s="54"/>
      <c r="Y44" s="53">
        <v>24397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560126</v>
      </c>
      <c r="D48" s="368"/>
      <c r="E48" s="54"/>
      <c r="F48" s="53"/>
      <c r="G48" s="53">
        <v>109669</v>
      </c>
      <c r="H48" s="54">
        <v>56288</v>
      </c>
      <c r="I48" s="54">
        <v>15206</v>
      </c>
      <c r="J48" s="53">
        <v>181163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181163</v>
      </c>
      <c r="X48" s="54"/>
      <c r="Y48" s="53">
        <v>181163</v>
      </c>
      <c r="Z48" s="94"/>
      <c r="AA48" s="95"/>
    </row>
    <row r="49" spans="1:27" ht="12.75">
      <c r="A49" s="361" t="s">
        <v>93</v>
      </c>
      <c r="B49" s="136"/>
      <c r="C49" s="54">
        <v>284959</v>
      </c>
      <c r="D49" s="368"/>
      <c r="E49" s="54"/>
      <c r="F49" s="53"/>
      <c r="G49" s="53">
        <v>5628</v>
      </c>
      <c r="H49" s="54"/>
      <c r="I49" s="54">
        <v>1769</v>
      </c>
      <c r="J49" s="53">
        <v>7397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7397</v>
      </c>
      <c r="X49" s="54"/>
      <c r="Y49" s="53">
        <v>7397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29574098</v>
      </c>
      <c r="D60" s="346">
        <f t="shared" si="14"/>
        <v>0</v>
      </c>
      <c r="E60" s="219">
        <f t="shared" si="14"/>
        <v>33288710</v>
      </c>
      <c r="F60" s="264">
        <f t="shared" si="14"/>
        <v>33288710</v>
      </c>
      <c r="G60" s="264">
        <f t="shared" si="14"/>
        <v>2600224</v>
      </c>
      <c r="H60" s="219">
        <f t="shared" si="14"/>
        <v>4645315</v>
      </c>
      <c r="I60" s="219">
        <f t="shared" si="14"/>
        <v>1599848</v>
      </c>
      <c r="J60" s="264">
        <f t="shared" si="14"/>
        <v>8845387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8845387</v>
      </c>
      <c r="X60" s="219">
        <f t="shared" si="14"/>
        <v>8322178</v>
      </c>
      <c r="Y60" s="264">
        <f t="shared" si="14"/>
        <v>523209</v>
      </c>
      <c r="Z60" s="337">
        <f>+IF(X60&lt;&gt;0,+(Y60/X60)*100,0)</f>
        <v>6.286923927846773</v>
      </c>
      <c r="AA60" s="232">
        <f>+AA57+AA54+AA51+AA40+AA37+AA34+AA22+AA5</f>
        <v>33288710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511503544</v>
      </c>
      <c r="D5" s="153">
        <f>SUM(D6:D8)</f>
        <v>0</v>
      </c>
      <c r="E5" s="154">
        <f t="shared" si="0"/>
        <v>512223862</v>
      </c>
      <c r="F5" s="100">
        <f t="shared" si="0"/>
        <v>512223862</v>
      </c>
      <c r="G5" s="100">
        <f t="shared" si="0"/>
        <v>294662639</v>
      </c>
      <c r="H5" s="100">
        <f t="shared" si="0"/>
        <v>5869985</v>
      </c>
      <c r="I5" s="100">
        <f t="shared" si="0"/>
        <v>6814631</v>
      </c>
      <c r="J5" s="100">
        <f t="shared" si="0"/>
        <v>307347255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307347255</v>
      </c>
      <c r="X5" s="100">
        <f t="shared" si="0"/>
        <v>328043736</v>
      </c>
      <c r="Y5" s="100">
        <f t="shared" si="0"/>
        <v>-20696481</v>
      </c>
      <c r="Z5" s="137">
        <f>+IF(X5&lt;&gt;0,+(Y5/X5)*100,0)</f>
        <v>-6.309061484411335</v>
      </c>
      <c r="AA5" s="153">
        <f>SUM(AA6:AA8)</f>
        <v>512223862</v>
      </c>
    </row>
    <row r="6" spans="1:27" ht="12.75">
      <c r="A6" s="138" t="s">
        <v>75</v>
      </c>
      <c r="B6" s="136"/>
      <c r="C6" s="155">
        <v>1411848</v>
      </c>
      <c r="D6" s="155"/>
      <c r="E6" s="156">
        <v>2648000</v>
      </c>
      <c r="F6" s="60">
        <v>2648000</v>
      </c>
      <c r="G6" s="60">
        <v>288986</v>
      </c>
      <c r="H6" s="60">
        <v>93461</v>
      </c>
      <c r="I6" s="60">
        <v>86971</v>
      </c>
      <c r="J6" s="60">
        <v>469418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469418</v>
      </c>
      <c r="X6" s="60">
        <v>1300000</v>
      </c>
      <c r="Y6" s="60">
        <v>-830582</v>
      </c>
      <c r="Z6" s="140">
        <v>-63.89</v>
      </c>
      <c r="AA6" s="155">
        <v>2648000</v>
      </c>
    </row>
    <row r="7" spans="1:27" ht="12.75">
      <c r="A7" s="138" t="s">
        <v>76</v>
      </c>
      <c r="B7" s="136"/>
      <c r="C7" s="157">
        <v>506881017</v>
      </c>
      <c r="D7" s="157"/>
      <c r="E7" s="158">
        <v>507160601</v>
      </c>
      <c r="F7" s="159">
        <v>507160601</v>
      </c>
      <c r="G7" s="159">
        <v>294373653</v>
      </c>
      <c r="H7" s="159">
        <v>5644996</v>
      </c>
      <c r="I7" s="159">
        <v>6727660</v>
      </c>
      <c r="J7" s="159">
        <v>306746309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306746309</v>
      </c>
      <c r="X7" s="159">
        <v>326138735</v>
      </c>
      <c r="Y7" s="159">
        <v>-19392426</v>
      </c>
      <c r="Z7" s="141">
        <v>-5.95</v>
      </c>
      <c r="AA7" s="157">
        <v>507160601</v>
      </c>
    </row>
    <row r="8" spans="1:27" ht="12.75">
      <c r="A8" s="138" t="s">
        <v>77</v>
      </c>
      <c r="B8" s="136"/>
      <c r="C8" s="155">
        <v>3210679</v>
      </c>
      <c r="D8" s="155"/>
      <c r="E8" s="156">
        <v>2415261</v>
      </c>
      <c r="F8" s="60">
        <v>2415261</v>
      </c>
      <c r="G8" s="60"/>
      <c r="H8" s="60">
        <v>131528</v>
      </c>
      <c r="I8" s="60"/>
      <c r="J8" s="60">
        <v>131528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131528</v>
      </c>
      <c r="X8" s="60">
        <v>605001</v>
      </c>
      <c r="Y8" s="60">
        <v>-473473</v>
      </c>
      <c r="Z8" s="140">
        <v>-78.26</v>
      </c>
      <c r="AA8" s="155">
        <v>2415261</v>
      </c>
    </row>
    <row r="9" spans="1:27" ht="12.75">
      <c r="A9" s="135" t="s">
        <v>78</v>
      </c>
      <c r="B9" s="136"/>
      <c r="C9" s="153">
        <f aca="true" t="shared" si="1" ref="C9:Y9">SUM(C10:C14)</f>
        <v>53846314</v>
      </c>
      <c r="D9" s="153">
        <f>SUM(D10:D14)</f>
        <v>0</v>
      </c>
      <c r="E9" s="154">
        <f t="shared" si="1"/>
        <v>89042837</v>
      </c>
      <c r="F9" s="100">
        <f t="shared" si="1"/>
        <v>89042837</v>
      </c>
      <c r="G9" s="100">
        <f t="shared" si="1"/>
        <v>5290012</v>
      </c>
      <c r="H9" s="100">
        <f t="shared" si="1"/>
        <v>1464413</v>
      </c>
      <c r="I9" s="100">
        <f t="shared" si="1"/>
        <v>11131352</v>
      </c>
      <c r="J9" s="100">
        <f t="shared" si="1"/>
        <v>17885777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17885777</v>
      </c>
      <c r="X9" s="100">
        <f t="shared" si="1"/>
        <v>47292335</v>
      </c>
      <c r="Y9" s="100">
        <f t="shared" si="1"/>
        <v>-29406558</v>
      </c>
      <c r="Z9" s="137">
        <f>+IF(X9&lt;&gt;0,+(Y9/X9)*100,0)</f>
        <v>-62.180389274498715</v>
      </c>
      <c r="AA9" s="153">
        <f>SUM(AA10:AA14)</f>
        <v>89042837</v>
      </c>
    </row>
    <row r="10" spans="1:27" ht="12.75">
      <c r="A10" s="138" t="s">
        <v>79</v>
      </c>
      <c r="B10" s="136"/>
      <c r="C10" s="155">
        <v>3137426</v>
      </c>
      <c r="D10" s="155"/>
      <c r="E10" s="156">
        <v>1927000</v>
      </c>
      <c r="F10" s="60">
        <v>1927000</v>
      </c>
      <c r="G10" s="60">
        <v>40783</v>
      </c>
      <c r="H10" s="60">
        <v>600916</v>
      </c>
      <c r="I10" s="60">
        <v>72751</v>
      </c>
      <c r="J10" s="60">
        <v>714450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714450</v>
      </c>
      <c r="X10" s="60">
        <v>44001</v>
      </c>
      <c r="Y10" s="60">
        <v>670449</v>
      </c>
      <c r="Z10" s="140">
        <v>1523.71</v>
      </c>
      <c r="AA10" s="155">
        <v>1927000</v>
      </c>
    </row>
    <row r="11" spans="1:27" ht="12.75">
      <c r="A11" s="138" t="s">
        <v>80</v>
      </c>
      <c r="B11" s="136"/>
      <c r="C11" s="155">
        <v>16596</v>
      </c>
      <c r="D11" s="155"/>
      <c r="E11" s="156">
        <v>10071000</v>
      </c>
      <c r="F11" s="60">
        <v>10071000</v>
      </c>
      <c r="G11" s="60"/>
      <c r="H11" s="60">
        <v>88</v>
      </c>
      <c r="I11" s="60"/>
      <c r="J11" s="60">
        <v>88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88</v>
      </c>
      <c r="X11" s="60">
        <v>10011834</v>
      </c>
      <c r="Y11" s="60">
        <v>-10011746</v>
      </c>
      <c r="Z11" s="140">
        <v>-100</v>
      </c>
      <c r="AA11" s="155">
        <v>10071000</v>
      </c>
    </row>
    <row r="12" spans="1:27" ht="12.75">
      <c r="A12" s="138" t="s">
        <v>81</v>
      </c>
      <c r="B12" s="136"/>
      <c r="C12" s="155">
        <v>4930874</v>
      </c>
      <c r="D12" s="155"/>
      <c r="E12" s="156">
        <v>16677087</v>
      </c>
      <c r="F12" s="60">
        <v>16677087</v>
      </c>
      <c r="G12" s="60">
        <v>3601065</v>
      </c>
      <c r="H12" s="60">
        <v>744973</v>
      </c>
      <c r="I12" s="60">
        <v>241908</v>
      </c>
      <c r="J12" s="60">
        <v>4587946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4587946</v>
      </c>
      <c r="X12" s="60">
        <v>4454000</v>
      </c>
      <c r="Y12" s="60">
        <v>133946</v>
      </c>
      <c r="Z12" s="140">
        <v>3.01</v>
      </c>
      <c r="AA12" s="155">
        <v>16677087</v>
      </c>
    </row>
    <row r="13" spans="1:27" ht="12.75">
      <c r="A13" s="138" t="s">
        <v>82</v>
      </c>
      <c r="B13" s="136"/>
      <c r="C13" s="155">
        <v>45761418</v>
      </c>
      <c r="D13" s="155"/>
      <c r="E13" s="156">
        <v>51518250</v>
      </c>
      <c r="F13" s="60">
        <v>51518250</v>
      </c>
      <c r="G13" s="60">
        <v>1648164</v>
      </c>
      <c r="H13" s="60">
        <v>118436</v>
      </c>
      <c r="I13" s="60">
        <v>10816693</v>
      </c>
      <c r="J13" s="60">
        <v>12583293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12583293</v>
      </c>
      <c r="X13" s="60">
        <v>30570000</v>
      </c>
      <c r="Y13" s="60">
        <v>-17986707</v>
      </c>
      <c r="Z13" s="140">
        <v>-58.84</v>
      </c>
      <c r="AA13" s="155">
        <v>51518250</v>
      </c>
    </row>
    <row r="14" spans="1:27" ht="12.75">
      <c r="A14" s="138" t="s">
        <v>83</v>
      </c>
      <c r="B14" s="136"/>
      <c r="C14" s="157"/>
      <c r="D14" s="157"/>
      <c r="E14" s="158">
        <v>8849500</v>
      </c>
      <c r="F14" s="159">
        <v>8849500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2212500</v>
      </c>
      <c r="Y14" s="159">
        <v>-2212500</v>
      </c>
      <c r="Z14" s="141">
        <v>-100</v>
      </c>
      <c r="AA14" s="157">
        <v>8849500</v>
      </c>
    </row>
    <row r="15" spans="1:27" ht="12.75">
      <c r="A15" s="135" t="s">
        <v>84</v>
      </c>
      <c r="B15" s="142"/>
      <c r="C15" s="153">
        <f aca="true" t="shared" si="2" ref="C15:Y15">SUM(C16:C18)</f>
        <v>204555813</v>
      </c>
      <c r="D15" s="153">
        <f>SUM(D16:D18)</f>
        <v>0</v>
      </c>
      <c r="E15" s="154">
        <f t="shared" si="2"/>
        <v>106768983</v>
      </c>
      <c r="F15" s="100">
        <f t="shared" si="2"/>
        <v>106768983</v>
      </c>
      <c r="G15" s="100">
        <f t="shared" si="2"/>
        <v>3917584</v>
      </c>
      <c r="H15" s="100">
        <f t="shared" si="2"/>
        <v>10932786</v>
      </c>
      <c r="I15" s="100">
        <f t="shared" si="2"/>
        <v>8554405</v>
      </c>
      <c r="J15" s="100">
        <f t="shared" si="2"/>
        <v>23404775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23404775</v>
      </c>
      <c r="X15" s="100">
        <f t="shared" si="2"/>
        <v>43432211</v>
      </c>
      <c r="Y15" s="100">
        <f t="shared" si="2"/>
        <v>-20027436</v>
      </c>
      <c r="Z15" s="137">
        <f>+IF(X15&lt;&gt;0,+(Y15/X15)*100,0)</f>
        <v>-46.111942125166046</v>
      </c>
      <c r="AA15" s="153">
        <f>SUM(AA16:AA18)</f>
        <v>106768983</v>
      </c>
    </row>
    <row r="16" spans="1:27" ht="12.75">
      <c r="A16" s="138" t="s">
        <v>85</v>
      </c>
      <c r="B16" s="136"/>
      <c r="C16" s="155">
        <v>110809585</v>
      </c>
      <c r="D16" s="155"/>
      <c r="E16" s="156">
        <v>1770000</v>
      </c>
      <c r="F16" s="60">
        <v>1770000</v>
      </c>
      <c r="G16" s="60">
        <v>112689</v>
      </c>
      <c r="H16" s="60">
        <v>172110</v>
      </c>
      <c r="I16" s="60">
        <v>379885</v>
      </c>
      <c r="J16" s="60">
        <v>664684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664684</v>
      </c>
      <c r="X16" s="60">
        <v>367000</v>
      </c>
      <c r="Y16" s="60">
        <v>297684</v>
      </c>
      <c r="Z16" s="140">
        <v>81.11</v>
      </c>
      <c r="AA16" s="155">
        <v>1770000</v>
      </c>
    </row>
    <row r="17" spans="1:27" ht="12.75">
      <c r="A17" s="138" t="s">
        <v>86</v>
      </c>
      <c r="B17" s="136"/>
      <c r="C17" s="155">
        <v>93746228</v>
      </c>
      <c r="D17" s="155"/>
      <c r="E17" s="156">
        <v>104998983</v>
      </c>
      <c r="F17" s="60">
        <v>104998983</v>
      </c>
      <c r="G17" s="60">
        <v>3804895</v>
      </c>
      <c r="H17" s="60">
        <v>10760676</v>
      </c>
      <c r="I17" s="60">
        <v>8174520</v>
      </c>
      <c r="J17" s="60">
        <v>22740091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22740091</v>
      </c>
      <c r="X17" s="60">
        <v>43065211</v>
      </c>
      <c r="Y17" s="60">
        <v>-20325120</v>
      </c>
      <c r="Z17" s="140">
        <v>-47.2</v>
      </c>
      <c r="AA17" s="155">
        <v>104998983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389041147</v>
      </c>
      <c r="D19" s="153">
        <f>SUM(D20:D23)</f>
        <v>0</v>
      </c>
      <c r="E19" s="154">
        <f t="shared" si="3"/>
        <v>459541848</v>
      </c>
      <c r="F19" s="100">
        <f t="shared" si="3"/>
        <v>459541848</v>
      </c>
      <c r="G19" s="100">
        <f t="shared" si="3"/>
        <v>59784878</v>
      </c>
      <c r="H19" s="100">
        <f t="shared" si="3"/>
        <v>41290323</v>
      </c>
      <c r="I19" s="100">
        <f t="shared" si="3"/>
        <v>33169089</v>
      </c>
      <c r="J19" s="100">
        <f t="shared" si="3"/>
        <v>134244290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134244290</v>
      </c>
      <c r="X19" s="100">
        <f t="shared" si="3"/>
        <v>140502301</v>
      </c>
      <c r="Y19" s="100">
        <f t="shared" si="3"/>
        <v>-6258011</v>
      </c>
      <c r="Z19" s="137">
        <f>+IF(X19&lt;&gt;0,+(Y19/X19)*100,0)</f>
        <v>-4.454027411266382</v>
      </c>
      <c r="AA19" s="153">
        <f>SUM(AA20:AA23)</f>
        <v>459541848</v>
      </c>
    </row>
    <row r="20" spans="1:27" ht="12.75">
      <c r="A20" s="138" t="s">
        <v>89</v>
      </c>
      <c r="B20" s="136"/>
      <c r="C20" s="155">
        <v>352837929</v>
      </c>
      <c r="D20" s="155"/>
      <c r="E20" s="156">
        <v>419407848</v>
      </c>
      <c r="F20" s="60">
        <v>419407848</v>
      </c>
      <c r="G20" s="60">
        <v>27625134</v>
      </c>
      <c r="H20" s="60">
        <v>40887196</v>
      </c>
      <c r="I20" s="60">
        <v>32766483</v>
      </c>
      <c r="J20" s="60">
        <v>101278813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101278813</v>
      </c>
      <c r="X20" s="60">
        <v>104933532</v>
      </c>
      <c r="Y20" s="60">
        <v>-3654719</v>
      </c>
      <c r="Z20" s="140">
        <v>-3.48</v>
      </c>
      <c r="AA20" s="155">
        <v>419407848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36203218</v>
      </c>
      <c r="D23" s="155"/>
      <c r="E23" s="156">
        <v>40134000</v>
      </c>
      <c r="F23" s="60">
        <v>40134000</v>
      </c>
      <c r="G23" s="60">
        <v>32159744</v>
      </c>
      <c r="H23" s="60">
        <v>403127</v>
      </c>
      <c r="I23" s="60">
        <v>402606</v>
      </c>
      <c r="J23" s="60">
        <v>32965477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32965477</v>
      </c>
      <c r="X23" s="60">
        <v>35568769</v>
      </c>
      <c r="Y23" s="60">
        <v>-2603292</v>
      </c>
      <c r="Z23" s="140">
        <v>-7.32</v>
      </c>
      <c r="AA23" s="155">
        <v>40134000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1158946818</v>
      </c>
      <c r="D25" s="168">
        <f>+D5+D9+D15+D19+D24</f>
        <v>0</v>
      </c>
      <c r="E25" s="169">
        <f t="shared" si="4"/>
        <v>1167577530</v>
      </c>
      <c r="F25" s="73">
        <f t="shared" si="4"/>
        <v>1167577530</v>
      </c>
      <c r="G25" s="73">
        <f t="shared" si="4"/>
        <v>363655113</v>
      </c>
      <c r="H25" s="73">
        <f t="shared" si="4"/>
        <v>59557507</v>
      </c>
      <c r="I25" s="73">
        <f t="shared" si="4"/>
        <v>59669477</v>
      </c>
      <c r="J25" s="73">
        <f t="shared" si="4"/>
        <v>482882097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482882097</v>
      </c>
      <c r="X25" s="73">
        <f t="shared" si="4"/>
        <v>559270583</v>
      </c>
      <c r="Y25" s="73">
        <f t="shared" si="4"/>
        <v>-76388486</v>
      </c>
      <c r="Z25" s="170">
        <f>+IF(X25&lt;&gt;0,+(Y25/X25)*100,0)</f>
        <v>-13.658591801886352</v>
      </c>
      <c r="AA25" s="168">
        <f>+AA5+AA9+AA15+AA19+AA24</f>
        <v>1167577530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486460453</v>
      </c>
      <c r="D28" s="153">
        <f>SUM(D29:D31)</f>
        <v>0</v>
      </c>
      <c r="E28" s="154">
        <f t="shared" si="5"/>
        <v>568421700</v>
      </c>
      <c r="F28" s="100">
        <f t="shared" si="5"/>
        <v>568421700</v>
      </c>
      <c r="G28" s="100">
        <f t="shared" si="5"/>
        <v>38276917</v>
      </c>
      <c r="H28" s="100">
        <f t="shared" si="5"/>
        <v>43721962</v>
      </c>
      <c r="I28" s="100">
        <f t="shared" si="5"/>
        <v>17477360</v>
      </c>
      <c r="J28" s="100">
        <f t="shared" si="5"/>
        <v>99476239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99476239</v>
      </c>
      <c r="X28" s="100">
        <f t="shared" si="5"/>
        <v>145508175</v>
      </c>
      <c r="Y28" s="100">
        <f t="shared" si="5"/>
        <v>-46031936</v>
      </c>
      <c r="Z28" s="137">
        <f>+IF(X28&lt;&gt;0,+(Y28/X28)*100,0)</f>
        <v>-31.635291968990746</v>
      </c>
      <c r="AA28" s="153">
        <f>SUM(AA29:AA31)</f>
        <v>568421700</v>
      </c>
    </row>
    <row r="29" spans="1:27" ht="12.75">
      <c r="A29" s="138" t="s">
        <v>75</v>
      </c>
      <c r="B29" s="136"/>
      <c r="C29" s="155">
        <v>80861106</v>
      </c>
      <c r="D29" s="155"/>
      <c r="E29" s="156">
        <v>92985700</v>
      </c>
      <c r="F29" s="60">
        <v>92985700</v>
      </c>
      <c r="G29" s="60">
        <v>7282224</v>
      </c>
      <c r="H29" s="60">
        <v>6467549</v>
      </c>
      <c r="I29" s="60">
        <v>4467365</v>
      </c>
      <c r="J29" s="60">
        <v>18217138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18217138</v>
      </c>
      <c r="X29" s="60">
        <v>22367287</v>
      </c>
      <c r="Y29" s="60">
        <v>-4150149</v>
      </c>
      <c r="Z29" s="140">
        <v>-18.55</v>
      </c>
      <c r="AA29" s="155">
        <v>92985700</v>
      </c>
    </row>
    <row r="30" spans="1:27" ht="12.75">
      <c r="A30" s="138" t="s">
        <v>76</v>
      </c>
      <c r="B30" s="136"/>
      <c r="C30" s="157">
        <v>364557763</v>
      </c>
      <c r="D30" s="157"/>
      <c r="E30" s="158">
        <v>427519000</v>
      </c>
      <c r="F30" s="159">
        <v>427519000</v>
      </c>
      <c r="G30" s="159">
        <v>28275844</v>
      </c>
      <c r="H30" s="159">
        <v>24670833</v>
      </c>
      <c r="I30" s="159">
        <v>6856981</v>
      </c>
      <c r="J30" s="159">
        <v>59803658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59803658</v>
      </c>
      <c r="X30" s="159">
        <v>110792319</v>
      </c>
      <c r="Y30" s="159">
        <v>-50988661</v>
      </c>
      <c r="Z30" s="141">
        <v>-46.02</v>
      </c>
      <c r="AA30" s="157">
        <v>427519000</v>
      </c>
    </row>
    <row r="31" spans="1:27" ht="12.75">
      <c r="A31" s="138" t="s">
        <v>77</v>
      </c>
      <c r="B31" s="136"/>
      <c r="C31" s="155">
        <v>41041584</v>
      </c>
      <c r="D31" s="155"/>
      <c r="E31" s="156">
        <v>47917000</v>
      </c>
      <c r="F31" s="60">
        <v>47917000</v>
      </c>
      <c r="G31" s="60">
        <v>2718849</v>
      </c>
      <c r="H31" s="60">
        <v>12583580</v>
      </c>
      <c r="I31" s="60">
        <v>6153014</v>
      </c>
      <c r="J31" s="60">
        <v>21455443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21455443</v>
      </c>
      <c r="X31" s="60">
        <v>12348569</v>
      </c>
      <c r="Y31" s="60">
        <v>9106874</v>
      </c>
      <c r="Z31" s="140">
        <v>73.75</v>
      </c>
      <c r="AA31" s="155">
        <v>47917000</v>
      </c>
    </row>
    <row r="32" spans="1:27" ht="12.75">
      <c r="A32" s="135" t="s">
        <v>78</v>
      </c>
      <c r="B32" s="136"/>
      <c r="C32" s="153">
        <f aca="true" t="shared" si="6" ref="C32:Y32">SUM(C33:C37)</f>
        <v>126154860</v>
      </c>
      <c r="D32" s="153">
        <f>SUM(D33:D37)</f>
        <v>0</v>
      </c>
      <c r="E32" s="154">
        <f t="shared" si="6"/>
        <v>139899962</v>
      </c>
      <c r="F32" s="100">
        <f t="shared" si="6"/>
        <v>139899962</v>
      </c>
      <c r="G32" s="100">
        <f t="shared" si="6"/>
        <v>11164234</v>
      </c>
      <c r="H32" s="100">
        <f t="shared" si="6"/>
        <v>10812208</v>
      </c>
      <c r="I32" s="100">
        <f t="shared" si="6"/>
        <v>11000244</v>
      </c>
      <c r="J32" s="100">
        <f t="shared" si="6"/>
        <v>32976686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32976686</v>
      </c>
      <c r="X32" s="100">
        <f t="shared" si="6"/>
        <v>31758160</v>
      </c>
      <c r="Y32" s="100">
        <f t="shared" si="6"/>
        <v>1218526</v>
      </c>
      <c r="Z32" s="137">
        <f>+IF(X32&lt;&gt;0,+(Y32/X32)*100,0)</f>
        <v>3.8368910541416756</v>
      </c>
      <c r="AA32" s="153">
        <f>SUM(AA33:AA37)</f>
        <v>139899962</v>
      </c>
    </row>
    <row r="33" spans="1:27" ht="12.75">
      <c r="A33" s="138" t="s">
        <v>79</v>
      </c>
      <c r="B33" s="136"/>
      <c r="C33" s="155">
        <v>17197951</v>
      </c>
      <c r="D33" s="155"/>
      <c r="E33" s="156">
        <v>13804000</v>
      </c>
      <c r="F33" s="60">
        <v>13804000</v>
      </c>
      <c r="G33" s="60">
        <v>1462586</v>
      </c>
      <c r="H33" s="60">
        <v>1499939</v>
      </c>
      <c r="I33" s="60">
        <v>1452846</v>
      </c>
      <c r="J33" s="60">
        <v>4415371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4415371</v>
      </c>
      <c r="X33" s="60">
        <v>4170096</v>
      </c>
      <c r="Y33" s="60">
        <v>245275</v>
      </c>
      <c r="Z33" s="140">
        <v>5.88</v>
      </c>
      <c r="AA33" s="155">
        <v>13804000</v>
      </c>
    </row>
    <row r="34" spans="1:27" ht="12.75">
      <c r="A34" s="138" t="s">
        <v>80</v>
      </c>
      <c r="B34" s="136"/>
      <c r="C34" s="155">
        <v>8513773</v>
      </c>
      <c r="D34" s="155"/>
      <c r="E34" s="156">
        <v>12603000</v>
      </c>
      <c r="F34" s="60">
        <v>12603000</v>
      </c>
      <c r="G34" s="60">
        <v>877962</v>
      </c>
      <c r="H34" s="60">
        <v>759731</v>
      </c>
      <c r="I34" s="60">
        <v>440326</v>
      </c>
      <c r="J34" s="60">
        <v>2078019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2078019</v>
      </c>
      <c r="X34" s="60">
        <v>3503999</v>
      </c>
      <c r="Y34" s="60">
        <v>-1425980</v>
      </c>
      <c r="Z34" s="140">
        <v>-40.7</v>
      </c>
      <c r="AA34" s="155">
        <v>12603000</v>
      </c>
    </row>
    <row r="35" spans="1:27" ht="12.75">
      <c r="A35" s="138" t="s">
        <v>81</v>
      </c>
      <c r="B35" s="136"/>
      <c r="C35" s="155">
        <v>94448667</v>
      </c>
      <c r="D35" s="155"/>
      <c r="E35" s="156">
        <v>92147492</v>
      </c>
      <c r="F35" s="60">
        <v>92147492</v>
      </c>
      <c r="G35" s="60">
        <v>8356467</v>
      </c>
      <c r="H35" s="60">
        <v>7996763</v>
      </c>
      <c r="I35" s="60">
        <v>8337042</v>
      </c>
      <c r="J35" s="60">
        <v>24690272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24690272</v>
      </c>
      <c r="X35" s="60">
        <v>18236746</v>
      </c>
      <c r="Y35" s="60">
        <v>6453526</v>
      </c>
      <c r="Z35" s="140">
        <v>35.39</v>
      </c>
      <c r="AA35" s="155">
        <v>92147492</v>
      </c>
    </row>
    <row r="36" spans="1:27" ht="12.75">
      <c r="A36" s="138" t="s">
        <v>82</v>
      </c>
      <c r="B36" s="136"/>
      <c r="C36" s="155">
        <v>5994469</v>
      </c>
      <c r="D36" s="155"/>
      <c r="E36" s="156">
        <v>7734000</v>
      </c>
      <c r="F36" s="60">
        <v>7734000</v>
      </c>
      <c r="G36" s="60">
        <v>467219</v>
      </c>
      <c r="H36" s="60">
        <v>555775</v>
      </c>
      <c r="I36" s="60">
        <v>770030</v>
      </c>
      <c r="J36" s="60">
        <v>1793024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1793024</v>
      </c>
      <c r="X36" s="60">
        <v>2474569</v>
      </c>
      <c r="Y36" s="60">
        <v>-681545</v>
      </c>
      <c r="Z36" s="140">
        <v>-27.54</v>
      </c>
      <c r="AA36" s="155">
        <v>7734000</v>
      </c>
    </row>
    <row r="37" spans="1:27" ht="12.75">
      <c r="A37" s="138" t="s">
        <v>83</v>
      </c>
      <c r="B37" s="136"/>
      <c r="C37" s="157"/>
      <c r="D37" s="157"/>
      <c r="E37" s="158">
        <v>13611470</v>
      </c>
      <c r="F37" s="159">
        <v>13611470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3372750</v>
      </c>
      <c r="Y37" s="159">
        <v>-3372750</v>
      </c>
      <c r="Z37" s="141">
        <v>-100</v>
      </c>
      <c r="AA37" s="157">
        <v>13611470</v>
      </c>
    </row>
    <row r="38" spans="1:27" ht="12.75">
      <c r="A38" s="135" t="s">
        <v>84</v>
      </c>
      <c r="B38" s="142"/>
      <c r="C38" s="153">
        <f aca="true" t="shared" si="7" ref="C38:Y38">SUM(C39:C41)</f>
        <v>86719717</v>
      </c>
      <c r="D38" s="153">
        <f>SUM(D39:D41)</f>
        <v>0</v>
      </c>
      <c r="E38" s="154">
        <f t="shared" si="7"/>
        <v>111233407</v>
      </c>
      <c r="F38" s="100">
        <f t="shared" si="7"/>
        <v>111233407</v>
      </c>
      <c r="G38" s="100">
        <f t="shared" si="7"/>
        <v>6855494</v>
      </c>
      <c r="H38" s="100">
        <f t="shared" si="7"/>
        <v>7628071</v>
      </c>
      <c r="I38" s="100">
        <f t="shared" si="7"/>
        <v>7323674</v>
      </c>
      <c r="J38" s="100">
        <f t="shared" si="7"/>
        <v>21807239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21807239</v>
      </c>
      <c r="X38" s="100">
        <f t="shared" si="7"/>
        <v>20819150</v>
      </c>
      <c r="Y38" s="100">
        <f t="shared" si="7"/>
        <v>988089</v>
      </c>
      <c r="Z38" s="137">
        <f>+IF(X38&lt;&gt;0,+(Y38/X38)*100,0)</f>
        <v>4.746058316501874</v>
      </c>
      <c r="AA38" s="153">
        <f>SUM(AA39:AA41)</f>
        <v>111233407</v>
      </c>
    </row>
    <row r="39" spans="1:27" ht="12.75">
      <c r="A39" s="138" t="s">
        <v>85</v>
      </c>
      <c r="B39" s="136"/>
      <c r="C39" s="155">
        <v>19575914</v>
      </c>
      <c r="D39" s="155"/>
      <c r="E39" s="156">
        <v>25860461</v>
      </c>
      <c r="F39" s="60">
        <v>25860461</v>
      </c>
      <c r="G39" s="60">
        <v>1651919</v>
      </c>
      <c r="H39" s="60">
        <v>1778581</v>
      </c>
      <c r="I39" s="60">
        <v>1360915</v>
      </c>
      <c r="J39" s="60">
        <v>4791415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4791415</v>
      </c>
      <c r="X39" s="60">
        <v>7741069</v>
      </c>
      <c r="Y39" s="60">
        <v>-2949654</v>
      </c>
      <c r="Z39" s="140">
        <v>-38.1</v>
      </c>
      <c r="AA39" s="155">
        <v>25860461</v>
      </c>
    </row>
    <row r="40" spans="1:27" ht="12.75">
      <c r="A40" s="138" t="s">
        <v>86</v>
      </c>
      <c r="B40" s="136"/>
      <c r="C40" s="155">
        <v>63373667</v>
      </c>
      <c r="D40" s="155"/>
      <c r="E40" s="156">
        <v>80563546</v>
      </c>
      <c r="F40" s="60">
        <v>80563546</v>
      </c>
      <c r="G40" s="60">
        <v>4842798</v>
      </c>
      <c r="H40" s="60">
        <v>5454167</v>
      </c>
      <c r="I40" s="60">
        <v>5889716</v>
      </c>
      <c r="J40" s="60">
        <v>16186681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16186681</v>
      </c>
      <c r="X40" s="60">
        <v>11875831</v>
      </c>
      <c r="Y40" s="60">
        <v>4310850</v>
      </c>
      <c r="Z40" s="140">
        <v>36.3</v>
      </c>
      <c r="AA40" s="155">
        <v>80563546</v>
      </c>
    </row>
    <row r="41" spans="1:27" ht="12.75">
      <c r="A41" s="138" t="s">
        <v>87</v>
      </c>
      <c r="B41" s="136"/>
      <c r="C41" s="155">
        <v>3770136</v>
      </c>
      <c r="D41" s="155"/>
      <c r="E41" s="156">
        <v>4809400</v>
      </c>
      <c r="F41" s="60">
        <v>4809400</v>
      </c>
      <c r="G41" s="60">
        <v>360777</v>
      </c>
      <c r="H41" s="60">
        <v>395323</v>
      </c>
      <c r="I41" s="60">
        <v>73043</v>
      </c>
      <c r="J41" s="60">
        <v>829143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829143</v>
      </c>
      <c r="X41" s="60">
        <v>1202250</v>
      </c>
      <c r="Y41" s="60">
        <v>-373107</v>
      </c>
      <c r="Z41" s="140">
        <v>-31.03</v>
      </c>
      <c r="AA41" s="155">
        <v>4809400</v>
      </c>
    </row>
    <row r="42" spans="1:27" ht="12.75">
      <c r="A42" s="135" t="s">
        <v>88</v>
      </c>
      <c r="B42" s="142"/>
      <c r="C42" s="153">
        <f aca="true" t="shared" si="8" ref="C42:Y42">SUM(C43:C46)</f>
        <v>320469501</v>
      </c>
      <c r="D42" s="153">
        <f>SUM(D43:D46)</f>
        <v>0</v>
      </c>
      <c r="E42" s="154">
        <f t="shared" si="8"/>
        <v>330957367</v>
      </c>
      <c r="F42" s="100">
        <f t="shared" si="8"/>
        <v>330957367</v>
      </c>
      <c r="G42" s="100">
        <f t="shared" si="8"/>
        <v>39752359</v>
      </c>
      <c r="H42" s="100">
        <f t="shared" si="8"/>
        <v>41120530</v>
      </c>
      <c r="I42" s="100">
        <f t="shared" si="8"/>
        <v>2764826</v>
      </c>
      <c r="J42" s="100">
        <f t="shared" si="8"/>
        <v>83637715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83637715</v>
      </c>
      <c r="X42" s="100">
        <f t="shared" si="8"/>
        <v>100046324</v>
      </c>
      <c r="Y42" s="100">
        <f t="shared" si="8"/>
        <v>-16408609</v>
      </c>
      <c r="Z42" s="137">
        <f>+IF(X42&lt;&gt;0,+(Y42/X42)*100,0)</f>
        <v>-16.401011395481156</v>
      </c>
      <c r="AA42" s="153">
        <f>SUM(AA43:AA46)</f>
        <v>330957367</v>
      </c>
    </row>
    <row r="43" spans="1:27" ht="12.75">
      <c r="A43" s="138" t="s">
        <v>89</v>
      </c>
      <c r="B43" s="136"/>
      <c r="C43" s="155">
        <v>267056773</v>
      </c>
      <c r="D43" s="155"/>
      <c r="E43" s="156">
        <v>276684459</v>
      </c>
      <c r="F43" s="60">
        <v>276684459</v>
      </c>
      <c r="G43" s="60">
        <v>35551903</v>
      </c>
      <c r="H43" s="60">
        <v>34886450</v>
      </c>
      <c r="I43" s="60">
        <v>722783</v>
      </c>
      <c r="J43" s="60">
        <v>71161136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71161136</v>
      </c>
      <c r="X43" s="60">
        <v>88626268</v>
      </c>
      <c r="Y43" s="60">
        <v>-17465132</v>
      </c>
      <c r="Z43" s="140">
        <v>-19.71</v>
      </c>
      <c r="AA43" s="155">
        <v>276684459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2861448</v>
      </c>
      <c r="D45" s="157"/>
      <c r="E45" s="158">
        <v>3813500</v>
      </c>
      <c r="F45" s="159">
        <v>3813500</v>
      </c>
      <c r="G45" s="159">
        <v>203253</v>
      </c>
      <c r="H45" s="159">
        <v>206586</v>
      </c>
      <c r="I45" s="159">
        <v>221759</v>
      </c>
      <c r="J45" s="159">
        <v>631598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631598</v>
      </c>
      <c r="X45" s="159">
        <v>983250</v>
      </c>
      <c r="Y45" s="159">
        <v>-351652</v>
      </c>
      <c r="Z45" s="141">
        <v>-35.76</v>
      </c>
      <c r="AA45" s="157">
        <v>3813500</v>
      </c>
    </row>
    <row r="46" spans="1:27" ht="12.75">
      <c r="A46" s="138" t="s">
        <v>92</v>
      </c>
      <c r="B46" s="136"/>
      <c r="C46" s="155">
        <v>50551280</v>
      </c>
      <c r="D46" s="155"/>
      <c r="E46" s="156">
        <v>50459408</v>
      </c>
      <c r="F46" s="60">
        <v>50459408</v>
      </c>
      <c r="G46" s="60">
        <v>3997203</v>
      </c>
      <c r="H46" s="60">
        <v>6027494</v>
      </c>
      <c r="I46" s="60">
        <v>1820284</v>
      </c>
      <c r="J46" s="60">
        <v>11844981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11844981</v>
      </c>
      <c r="X46" s="60">
        <v>10436806</v>
      </c>
      <c r="Y46" s="60">
        <v>1408175</v>
      </c>
      <c r="Z46" s="140">
        <v>13.49</v>
      </c>
      <c r="AA46" s="155">
        <v>50459408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1019804531</v>
      </c>
      <c r="D48" s="168">
        <f>+D28+D32+D38+D42+D47</f>
        <v>0</v>
      </c>
      <c r="E48" s="169">
        <f t="shared" si="9"/>
        <v>1150512436</v>
      </c>
      <c r="F48" s="73">
        <f t="shared" si="9"/>
        <v>1150512436</v>
      </c>
      <c r="G48" s="73">
        <f t="shared" si="9"/>
        <v>96049004</v>
      </c>
      <c r="H48" s="73">
        <f t="shared" si="9"/>
        <v>103282771</v>
      </c>
      <c r="I48" s="73">
        <f t="shared" si="9"/>
        <v>38566104</v>
      </c>
      <c r="J48" s="73">
        <f t="shared" si="9"/>
        <v>237897879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237897879</v>
      </c>
      <c r="X48" s="73">
        <f t="shared" si="9"/>
        <v>298131809</v>
      </c>
      <c r="Y48" s="73">
        <f t="shared" si="9"/>
        <v>-60233930</v>
      </c>
      <c r="Z48" s="170">
        <f>+IF(X48&lt;&gt;0,+(Y48/X48)*100,0)</f>
        <v>-20.203791806730692</v>
      </c>
      <c r="AA48" s="168">
        <f>+AA28+AA32+AA38+AA42+AA47</f>
        <v>1150512436</v>
      </c>
    </row>
    <row r="49" spans="1:27" ht="12.75">
      <c r="A49" s="148" t="s">
        <v>49</v>
      </c>
      <c r="B49" s="149"/>
      <c r="C49" s="171">
        <f aca="true" t="shared" si="10" ref="C49:Y49">+C25-C48</f>
        <v>139142287</v>
      </c>
      <c r="D49" s="171">
        <f>+D25-D48</f>
        <v>0</v>
      </c>
      <c r="E49" s="172">
        <f t="shared" si="10"/>
        <v>17065094</v>
      </c>
      <c r="F49" s="173">
        <f t="shared" si="10"/>
        <v>17065094</v>
      </c>
      <c r="G49" s="173">
        <f t="shared" si="10"/>
        <v>267606109</v>
      </c>
      <c r="H49" s="173">
        <f t="shared" si="10"/>
        <v>-43725264</v>
      </c>
      <c r="I49" s="173">
        <f t="shared" si="10"/>
        <v>21103373</v>
      </c>
      <c r="J49" s="173">
        <f t="shared" si="10"/>
        <v>244984218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244984218</v>
      </c>
      <c r="X49" s="173">
        <f>IF(F25=F48,0,X25-X48)</f>
        <v>261138774</v>
      </c>
      <c r="Y49" s="173">
        <f t="shared" si="10"/>
        <v>-16154556</v>
      </c>
      <c r="Z49" s="174">
        <f>+IF(X49&lt;&gt;0,+(Y49/X49)*100,0)</f>
        <v>-6.186195850027235</v>
      </c>
      <c r="AA49" s="171">
        <f>+AA25-AA48</f>
        <v>17065094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180579393</v>
      </c>
      <c r="D5" s="155">
        <v>0</v>
      </c>
      <c r="E5" s="156">
        <v>202177486</v>
      </c>
      <c r="F5" s="60">
        <v>202177486</v>
      </c>
      <c r="G5" s="60">
        <v>186224901</v>
      </c>
      <c r="H5" s="60">
        <v>-433014</v>
      </c>
      <c r="I5" s="60">
        <v>-114778</v>
      </c>
      <c r="J5" s="60">
        <v>185677109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185677109</v>
      </c>
      <c r="X5" s="60">
        <v>202177000</v>
      </c>
      <c r="Y5" s="60">
        <v>-16499891</v>
      </c>
      <c r="Z5" s="140">
        <v>-8.16</v>
      </c>
      <c r="AA5" s="155">
        <v>202177486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281197609</v>
      </c>
      <c r="D7" s="155">
        <v>0</v>
      </c>
      <c r="E7" s="156">
        <v>310447000</v>
      </c>
      <c r="F7" s="60">
        <v>310447000</v>
      </c>
      <c r="G7" s="60">
        <v>27440454</v>
      </c>
      <c r="H7" s="60">
        <v>28405977</v>
      </c>
      <c r="I7" s="60">
        <v>29943844</v>
      </c>
      <c r="J7" s="60">
        <v>85790275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85790275</v>
      </c>
      <c r="X7" s="60">
        <v>80125532</v>
      </c>
      <c r="Y7" s="60">
        <v>5664743</v>
      </c>
      <c r="Z7" s="140">
        <v>7.07</v>
      </c>
      <c r="AA7" s="155">
        <v>310447000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34933957</v>
      </c>
      <c r="D10" s="155">
        <v>0</v>
      </c>
      <c r="E10" s="156">
        <v>38789000</v>
      </c>
      <c r="F10" s="54">
        <v>38789000</v>
      </c>
      <c r="G10" s="54">
        <v>32040304</v>
      </c>
      <c r="H10" s="54">
        <v>283687</v>
      </c>
      <c r="I10" s="54">
        <v>283166</v>
      </c>
      <c r="J10" s="54">
        <v>32607157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32607157</v>
      </c>
      <c r="X10" s="54">
        <v>33423282</v>
      </c>
      <c r="Y10" s="54">
        <v>-816125</v>
      </c>
      <c r="Z10" s="184">
        <v>-2.44</v>
      </c>
      <c r="AA10" s="130">
        <v>38789000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6500052</v>
      </c>
      <c r="F11" s="60">
        <v>6500052</v>
      </c>
      <c r="G11" s="60">
        <v>3588764</v>
      </c>
      <c r="H11" s="60">
        <v>22908</v>
      </c>
      <c r="I11" s="60">
        <v>18815</v>
      </c>
      <c r="J11" s="60">
        <v>3630487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3630487</v>
      </c>
      <c r="X11" s="60">
        <v>4134592</v>
      </c>
      <c r="Y11" s="60">
        <v>-504105</v>
      </c>
      <c r="Z11" s="140">
        <v>-12.19</v>
      </c>
      <c r="AA11" s="155">
        <v>6500052</v>
      </c>
    </row>
    <row r="12" spans="1:27" ht="12.75">
      <c r="A12" s="183" t="s">
        <v>108</v>
      </c>
      <c r="B12" s="185"/>
      <c r="C12" s="155">
        <v>15193297</v>
      </c>
      <c r="D12" s="155">
        <v>0</v>
      </c>
      <c r="E12" s="156">
        <v>18155696</v>
      </c>
      <c r="F12" s="60">
        <v>18155696</v>
      </c>
      <c r="G12" s="60">
        <v>1294779</v>
      </c>
      <c r="H12" s="60">
        <v>1267886</v>
      </c>
      <c r="I12" s="60">
        <v>1404210</v>
      </c>
      <c r="J12" s="60">
        <v>3966875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3966875</v>
      </c>
      <c r="X12" s="60">
        <v>4523250</v>
      </c>
      <c r="Y12" s="60">
        <v>-556375</v>
      </c>
      <c r="Z12" s="140">
        <v>-12.3</v>
      </c>
      <c r="AA12" s="155">
        <v>18155696</v>
      </c>
    </row>
    <row r="13" spans="1:27" ht="12.75">
      <c r="A13" s="181" t="s">
        <v>109</v>
      </c>
      <c r="B13" s="185"/>
      <c r="C13" s="155">
        <v>3340930</v>
      </c>
      <c r="D13" s="155">
        <v>0</v>
      </c>
      <c r="E13" s="156">
        <v>4738000</v>
      </c>
      <c r="F13" s="60">
        <v>4738000</v>
      </c>
      <c r="G13" s="60">
        <v>91224</v>
      </c>
      <c r="H13" s="60">
        <v>185109</v>
      </c>
      <c r="I13" s="60">
        <v>148937</v>
      </c>
      <c r="J13" s="60">
        <v>425270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425270</v>
      </c>
      <c r="X13" s="60">
        <v>1177749</v>
      </c>
      <c r="Y13" s="60">
        <v>-752479</v>
      </c>
      <c r="Z13" s="140">
        <v>-63.89</v>
      </c>
      <c r="AA13" s="155">
        <v>4738000</v>
      </c>
    </row>
    <row r="14" spans="1:27" ht="12.75">
      <c r="A14" s="181" t="s">
        <v>110</v>
      </c>
      <c r="B14" s="185"/>
      <c r="C14" s="155">
        <v>32000110</v>
      </c>
      <c r="D14" s="155">
        <v>0</v>
      </c>
      <c r="E14" s="156">
        <v>30271493</v>
      </c>
      <c r="F14" s="60">
        <v>30271493</v>
      </c>
      <c r="G14" s="60">
        <v>2438330</v>
      </c>
      <c r="H14" s="60">
        <v>2782273</v>
      </c>
      <c r="I14" s="60">
        <v>3523057</v>
      </c>
      <c r="J14" s="60">
        <v>8743660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8743660</v>
      </c>
      <c r="X14" s="60">
        <v>6119120</v>
      </c>
      <c r="Y14" s="60">
        <v>2624540</v>
      </c>
      <c r="Z14" s="140">
        <v>42.89</v>
      </c>
      <c r="AA14" s="155">
        <v>30271493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1025516</v>
      </c>
      <c r="D16" s="155">
        <v>0</v>
      </c>
      <c r="E16" s="156">
        <v>2528095</v>
      </c>
      <c r="F16" s="60">
        <v>2528095</v>
      </c>
      <c r="G16" s="60">
        <v>21510</v>
      </c>
      <c r="H16" s="60">
        <v>28942</v>
      </c>
      <c r="I16" s="60">
        <v>222802</v>
      </c>
      <c r="J16" s="60">
        <v>273254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273254</v>
      </c>
      <c r="X16" s="60">
        <v>632001</v>
      </c>
      <c r="Y16" s="60">
        <v>-358747</v>
      </c>
      <c r="Z16" s="140">
        <v>-56.76</v>
      </c>
      <c r="AA16" s="155">
        <v>2528095</v>
      </c>
    </row>
    <row r="17" spans="1:27" ht="12.75">
      <c r="A17" s="181" t="s">
        <v>113</v>
      </c>
      <c r="B17" s="185"/>
      <c r="C17" s="155">
        <v>13979591</v>
      </c>
      <c r="D17" s="155">
        <v>0</v>
      </c>
      <c r="E17" s="156">
        <v>16136471</v>
      </c>
      <c r="F17" s="60">
        <v>16136471</v>
      </c>
      <c r="G17" s="60">
        <v>1384218</v>
      </c>
      <c r="H17" s="60">
        <v>1204998</v>
      </c>
      <c r="I17" s="60">
        <v>1340093</v>
      </c>
      <c r="J17" s="60">
        <v>3929309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3929309</v>
      </c>
      <c r="X17" s="60">
        <v>4011501</v>
      </c>
      <c r="Y17" s="60">
        <v>-82192</v>
      </c>
      <c r="Z17" s="140">
        <v>-2.05</v>
      </c>
      <c r="AA17" s="155">
        <v>16136471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264689176</v>
      </c>
      <c r="D19" s="155">
        <v>0</v>
      </c>
      <c r="E19" s="156">
        <v>279125643</v>
      </c>
      <c r="F19" s="60">
        <v>279125643</v>
      </c>
      <c r="G19" s="60">
        <v>103967693</v>
      </c>
      <c r="H19" s="60">
        <v>2852432</v>
      </c>
      <c r="I19" s="60">
        <v>1229344</v>
      </c>
      <c r="J19" s="60">
        <v>108049469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108049469</v>
      </c>
      <c r="X19" s="60">
        <v>146654000</v>
      </c>
      <c r="Y19" s="60">
        <v>-38604531</v>
      </c>
      <c r="Z19" s="140">
        <v>-26.32</v>
      </c>
      <c r="AA19" s="155">
        <v>279125643</v>
      </c>
    </row>
    <row r="20" spans="1:27" ht="12.75">
      <c r="A20" s="181" t="s">
        <v>35</v>
      </c>
      <c r="B20" s="185"/>
      <c r="C20" s="155">
        <v>127934109</v>
      </c>
      <c r="D20" s="155">
        <v>0</v>
      </c>
      <c r="E20" s="156">
        <v>6033002</v>
      </c>
      <c r="F20" s="54">
        <v>6033002</v>
      </c>
      <c r="G20" s="54">
        <v>649795</v>
      </c>
      <c r="H20" s="54">
        <v>407728</v>
      </c>
      <c r="I20" s="54">
        <v>279443</v>
      </c>
      <c r="J20" s="54">
        <v>1336966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1336966</v>
      </c>
      <c r="X20" s="54">
        <v>1503999</v>
      </c>
      <c r="Y20" s="54">
        <v>-167033</v>
      </c>
      <c r="Z20" s="184">
        <v>-11.11</v>
      </c>
      <c r="AA20" s="130">
        <v>6033002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1336493</v>
      </c>
      <c r="F21" s="60">
        <v>1336493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1336493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954873688</v>
      </c>
      <c r="D22" s="188">
        <f>SUM(D5:D21)</f>
        <v>0</v>
      </c>
      <c r="E22" s="189">
        <f t="shared" si="0"/>
        <v>916238431</v>
      </c>
      <c r="F22" s="190">
        <f t="shared" si="0"/>
        <v>916238431</v>
      </c>
      <c r="G22" s="190">
        <f t="shared" si="0"/>
        <v>359141972</v>
      </c>
      <c r="H22" s="190">
        <f t="shared" si="0"/>
        <v>37008926</v>
      </c>
      <c r="I22" s="190">
        <f t="shared" si="0"/>
        <v>38278933</v>
      </c>
      <c r="J22" s="190">
        <f t="shared" si="0"/>
        <v>434429831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434429831</v>
      </c>
      <c r="X22" s="190">
        <f t="shared" si="0"/>
        <v>484482026</v>
      </c>
      <c r="Y22" s="190">
        <f t="shared" si="0"/>
        <v>-50052195</v>
      </c>
      <c r="Z22" s="191">
        <f>+IF(X22&lt;&gt;0,+(Y22/X22)*100,0)</f>
        <v>-10.331073665052747</v>
      </c>
      <c r="AA22" s="188">
        <f>SUM(AA5:AA21)</f>
        <v>916238431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328907203</v>
      </c>
      <c r="D25" s="155">
        <v>0</v>
      </c>
      <c r="E25" s="156">
        <v>382481159</v>
      </c>
      <c r="F25" s="60">
        <v>382481159</v>
      </c>
      <c r="G25" s="60">
        <v>30402662</v>
      </c>
      <c r="H25" s="60">
        <v>28854927</v>
      </c>
      <c r="I25" s="60">
        <v>29356260</v>
      </c>
      <c r="J25" s="60">
        <v>88613849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88613849</v>
      </c>
      <c r="X25" s="60">
        <v>95620251</v>
      </c>
      <c r="Y25" s="60">
        <v>-7006402</v>
      </c>
      <c r="Z25" s="140">
        <v>-7.33</v>
      </c>
      <c r="AA25" s="155">
        <v>382481159</v>
      </c>
    </row>
    <row r="26" spans="1:27" ht="12.75">
      <c r="A26" s="183" t="s">
        <v>38</v>
      </c>
      <c r="B26" s="182"/>
      <c r="C26" s="155">
        <v>22687263</v>
      </c>
      <c r="D26" s="155">
        <v>0</v>
      </c>
      <c r="E26" s="156">
        <v>24890466</v>
      </c>
      <c r="F26" s="60">
        <v>24890466</v>
      </c>
      <c r="G26" s="60">
        <v>1827465</v>
      </c>
      <c r="H26" s="60">
        <v>1895263</v>
      </c>
      <c r="I26" s="60">
        <v>1863182</v>
      </c>
      <c r="J26" s="60">
        <v>5585910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5585910</v>
      </c>
      <c r="X26" s="60">
        <v>4200000</v>
      </c>
      <c r="Y26" s="60">
        <v>1385910</v>
      </c>
      <c r="Z26" s="140">
        <v>33</v>
      </c>
      <c r="AA26" s="155">
        <v>24890466</v>
      </c>
    </row>
    <row r="27" spans="1:27" ht="12.75">
      <c r="A27" s="183" t="s">
        <v>118</v>
      </c>
      <c r="B27" s="182"/>
      <c r="C27" s="155">
        <v>62068327</v>
      </c>
      <c r="D27" s="155">
        <v>0</v>
      </c>
      <c r="E27" s="156">
        <v>28053000</v>
      </c>
      <c r="F27" s="60">
        <v>28053000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28053000</v>
      </c>
    </row>
    <row r="28" spans="1:27" ht="12.75">
      <c r="A28" s="183" t="s">
        <v>39</v>
      </c>
      <c r="B28" s="182"/>
      <c r="C28" s="155">
        <v>170114157</v>
      </c>
      <c r="D28" s="155">
        <v>0</v>
      </c>
      <c r="E28" s="156">
        <v>241339479</v>
      </c>
      <c r="F28" s="60">
        <v>241339479</v>
      </c>
      <c r="G28" s="60">
        <v>12602985</v>
      </c>
      <c r="H28" s="60">
        <v>14946483</v>
      </c>
      <c r="I28" s="60">
        <v>0</v>
      </c>
      <c r="J28" s="60">
        <v>27549468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27549468</v>
      </c>
      <c r="X28" s="60">
        <v>58565127</v>
      </c>
      <c r="Y28" s="60">
        <v>-31015659</v>
      </c>
      <c r="Z28" s="140">
        <v>-52.96</v>
      </c>
      <c r="AA28" s="155">
        <v>241339479</v>
      </c>
    </row>
    <row r="29" spans="1:27" ht="12.75">
      <c r="A29" s="183" t="s">
        <v>40</v>
      </c>
      <c r="B29" s="182"/>
      <c r="C29" s="155">
        <v>14181970</v>
      </c>
      <c r="D29" s="155">
        <v>0</v>
      </c>
      <c r="E29" s="156">
        <v>17400000</v>
      </c>
      <c r="F29" s="60">
        <v>17400000</v>
      </c>
      <c r="G29" s="60">
        <v>0</v>
      </c>
      <c r="H29" s="60">
        <v>0</v>
      </c>
      <c r="I29" s="60">
        <v>83746</v>
      </c>
      <c r="J29" s="60">
        <v>83746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83746</v>
      </c>
      <c r="X29" s="60">
        <v>4350000</v>
      </c>
      <c r="Y29" s="60">
        <v>-4266254</v>
      </c>
      <c r="Z29" s="140">
        <v>-98.07</v>
      </c>
      <c r="AA29" s="155">
        <v>17400000</v>
      </c>
    </row>
    <row r="30" spans="1:27" ht="12.75">
      <c r="A30" s="183" t="s">
        <v>119</v>
      </c>
      <c r="B30" s="182"/>
      <c r="C30" s="155">
        <v>230462951</v>
      </c>
      <c r="D30" s="155">
        <v>0</v>
      </c>
      <c r="E30" s="156">
        <v>246022114</v>
      </c>
      <c r="F30" s="60">
        <v>246022114</v>
      </c>
      <c r="G30" s="60">
        <v>31363417</v>
      </c>
      <c r="H30" s="60">
        <v>29952672</v>
      </c>
      <c r="I30" s="60">
        <v>0</v>
      </c>
      <c r="J30" s="60">
        <v>61316089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61316089</v>
      </c>
      <c r="X30" s="60">
        <v>87752522</v>
      </c>
      <c r="Y30" s="60">
        <v>-26436433</v>
      </c>
      <c r="Z30" s="140">
        <v>-30.13</v>
      </c>
      <c r="AA30" s="155">
        <v>246022114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8642297</v>
      </c>
      <c r="D32" s="155">
        <v>0</v>
      </c>
      <c r="E32" s="156">
        <v>7934794</v>
      </c>
      <c r="F32" s="60">
        <v>7934794</v>
      </c>
      <c r="G32" s="60">
        <v>402162</v>
      </c>
      <c r="H32" s="60">
        <v>642915</v>
      </c>
      <c r="I32" s="60">
        <v>340235</v>
      </c>
      <c r="J32" s="60">
        <v>1385312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1385312</v>
      </c>
      <c r="X32" s="60">
        <v>1983750</v>
      </c>
      <c r="Y32" s="60">
        <v>-598438</v>
      </c>
      <c r="Z32" s="140">
        <v>-30.17</v>
      </c>
      <c r="AA32" s="155">
        <v>7934794</v>
      </c>
    </row>
    <row r="33" spans="1:27" ht="12.75">
      <c r="A33" s="183" t="s">
        <v>42</v>
      </c>
      <c r="B33" s="182"/>
      <c r="C33" s="155">
        <v>37948565</v>
      </c>
      <c r="D33" s="155">
        <v>0</v>
      </c>
      <c r="E33" s="156">
        <v>24000000</v>
      </c>
      <c r="F33" s="60">
        <v>24000000</v>
      </c>
      <c r="G33" s="60">
        <v>3966255</v>
      </c>
      <c r="H33" s="60">
        <v>2644701</v>
      </c>
      <c r="I33" s="60">
        <v>59001</v>
      </c>
      <c r="J33" s="60">
        <v>6669957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6669957</v>
      </c>
      <c r="X33" s="60">
        <v>6000000</v>
      </c>
      <c r="Y33" s="60">
        <v>669957</v>
      </c>
      <c r="Z33" s="140">
        <v>11.17</v>
      </c>
      <c r="AA33" s="155">
        <v>24000000</v>
      </c>
    </row>
    <row r="34" spans="1:27" ht="12.75">
      <c r="A34" s="183" t="s">
        <v>43</v>
      </c>
      <c r="B34" s="182"/>
      <c r="C34" s="155">
        <v>139122115</v>
      </c>
      <c r="D34" s="155">
        <v>0</v>
      </c>
      <c r="E34" s="156">
        <v>178391424</v>
      </c>
      <c r="F34" s="60">
        <v>178391424</v>
      </c>
      <c r="G34" s="60">
        <v>15484058</v>
      </c>
      <c r="H34" s="60">
        <v>24345810</v>
      </c>
      <c r="I34" s="60">
        <v>6863680</v>
      </c>
      <c r="J34" s="60">
        <v>46693548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46693548</v>
      </c>
      <c r="X34" s="60">
        <v>37982671</v>
      </c>
      <c r="Y34" s="60">
        <v>8710877</v>
      </c>
      <c r="Z34" s="140">
        <v>22.93</v>
      </c>
      <c r="AA34" s="155">
        <v>178391424</v>
      </c>
    </row>
    <row r="35" spans="1:27" ht="12.75">
      <c r="A35" s="181" t="s">
        <v>122</v>
      </c>
      <c r="B35" s="185"/>
      <c r="C35" s="155">
        <v>5669683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1019804531</v>
      </c>
      <c r="D36" s="188">
        <f>SUM(D25:D35)</f>
        <v>0</v>
      </c>
      <c r="E36" s="189">
        <f t="shared" si="1"/>
        <v>1150512436</v>
      </c>
      <c r="F36" s="190">
        <f t="shared" si="1"/>
        <v>1150512436</v>
      </c>
      <c r="G36" s="190">
        <f t="shared" si="1"/>
        <v>96049004</v>
      </c>
      <c r="H36" s="190">
        <f t="shared" si="1"/>
        <v>103282771</v>
      </c>
      <c r="I36" s="190">
        <f t="shared" si="1"/>
        <v>38566104</v>
      </c>
      <c r="J36" s="190">
        <f t="shared" si="1"/>
        <v>237897879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237897879</v>
      </c>
      <c r="X36" s="190">
        <f t="shared" si="1"/>
        <v>296454321</v>
      </c>
      <c r="Y36" s="190">
        <f t="shared" si="1"/>
        <v>-58556442</v>
      </c>
      <c r="Z36" s="191">
        <f>+IF(X36&lt;&gt;0,+(Y36/X36)*100,0)</f>
        <v>-19.752264633039367</v>
      </c>
      <c r="AA36" s="188">
        <f>SUM(AA25:AA35)</f>
        <v>1150512436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-64930843</v>
      </c>
      <c r="D38" s="199">
        <f>+D22-D36</f>
        <v>0</v>
      </c>
      <c r="E38" s="200">
        <f t="shared" si="2"/>
        <v>-234274005</v>
      </c>
      <c r="F38" s="106">
        <f t="shared" si="2"/>
        <v>-234274005</v>
      </c>
      <c r="G38" s="106">
        <f t="shared" si="2"/>
        <v>263092968</v>
      </c>
      <c r="H38" s="106">
        <f t="shared" si="2"/>
        <v>-66273845</v>
      </c>
      <c r="I38" s="106">
        <f t="shared" si="2"/>
        <v>-287171</v>
      </c>
      <c r="J38" s="106">
        <f t="shared" si="2"/>
        <v>196531952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196531952</v>
      </c>
      <c r="X38" s="106">
        <f>IF(F22=F36,0,X22-X36)</f>
        <v>188027705</v>
      </c>
      <c r="Y38" s="106">
        <f t="shared" si="2"/>
        <v>8504247</v>
      </c>
      <c r="Z38" s="201">
        <f>+IF(X38&lt;&gt;0,+(Y38/X38)*100,0)</f>
        <v>4.522869116548542</v>
      </c>
      <c r="AA38" s="199">
        <f>+AA22-AA36</f>
        <v>-234274005</v>
      </c>
    </row>
    <row r="39" spans="1:27" ht="12.75">
      <c r="A39" s="181" t="s">
        <v>46</v>
      </c>
      <c r="B39" s="185"/>
      <c r="C39" s="155">
        <v>204073130</v>
      </c>
      <c r="D39" s="155">
        <v>0</v>
      </c>
      <c r="E39" s="156">
        <v>251339099</v>
      </c>
      <c r="F39" s="60">
        <v>251339099</v>
      </c>
      <c r="G39" s="60">
        <v>4513141</v>
      </c>
      <c r="H39" s="60">
        <v>22548581</v>
      </c>
      <c r="I39" s="60">
        <v>21390544</v>
      </c>
      <c r="J39" s="60">
        <v>48452266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48452266</v>
      </c>
      <c r="X39" s="60">
        <v>97113160</v>
      </c>
      <c r="Y39" s="60">
        <v>-48660894</v>
      </c>
      <c r="Z39" s="140">
        <v>-50.11</v>
      </c>
      <c r="AA39" s="155">
        <v>251339099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139142287</v>
      </c>
      <c r="D42" s="206">
        <f>SUM(D38:D41)</f>
        <v>0</v>
      </c>
      <c r="E42" s="207">
        <f t="shared" si="3"/>
        <v>17065094</v>
      </c>
      <c r="F42" s="88">
        <f t="shared" si="3"/>
        <v>17065094</v>
      </c>
      <c r="G42" s="88">
        <f t="shared" si="3"/>
        <v>267606109</v>
      </c>
      <c r="H42" s="88">
        <f t="shared" si="3"/>
        <v>-43725264</v>
      </c>
      <c r="I42" s="88">
        <f t="shared" si="3"/>
        <v>21103373</v>
      </c>
      <c r="J42" s="88">
        <f t="shared" si="3"/>
        <v>244984218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244984218</v>
      </c>
      <c r="X42" s="88">
        <f t="shared" si="3"/>
        <v>285140865</v>
      </c>
      <c r="Y42" s="88">
        <f t="shared" si="3"/>
        <v>-40156647</v>
      </c>
      <c r="Z42" s="208">
        <f>+IF(X42&lt;&gt;0,+(Y42/X42)*100,0)</f>
        <v>-14.08309082600279</v>
      </c>
      <c r="AA42" s="206">
        <f>SUM(AA38:AA41)</f>
        <v>17065094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139142287</v>
      </c>
      <c r="D44" s="210">
        <f>+D42-D43</f>
        <v>0</v>
      </c>
      <c r="E44" s="211">
        <f t="shared" si="4"/>
        <v>17065094</v>
      </c>
      <c r="F44" s="77">
        <f t="shared" si="4"/>
        <v>17065094</v>
      </c>
      <c r="G44" s="77">
        <f t="shared" si="4"/>
        <v>267606109</v>
      </c>
      <c r="H44" s="77">
        <f t="shared" si="4"/>
        <v>-43725264</v>
      </c>
      <c r="I44" s="77">
        <f t="shared" si="4"/>
        <v>21103373</v>
      </c>
      <c r="J44" s="77">
        <f t="shared" si="4"/>
        <v>244984218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244984218</v>
      </c>
      <c r="X44" s="77">
        <f t="shared" si="4"/>
        <v>285140865</v>
      </c>
      <c r="Y44" s="77">
        <f t="shared" si="4"/>
        <v>-40156647</v>
      </c>
      <c r="Z44" s="212">
        <f>+IF(X44&lt;&gt;0,+(Y44/X44)*100,0)</f>
        <v>-14.08309082600279</v>
      </c>
      <c r="AA44" s="210">
        <f>+AA42-AA43</f>
        <v>17065094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139142287</v>
      </c>
      <c r="D46" s="206">
        <f>SUM(D44:D45)</f>
        <v>0</v>
      </c>
      <c r="E46" s="207">
        <f t="shared" si="5"/>
        <v>17065094</v>
      </c>
      <c r="F46" s="88">
        <f t="shared" si="5"/>
        <v>17065094</v>
      </c>
      <c r="G46" s="88">
        <f t="shared" si="5"/>
        <v>267606109</v>
      </c>
      <c r="H46" s="88">
        <f t="shared" si="5"/>
        <v>-43725264</v>
      </c>
      <c r="I46" s="88">
        <f t="shared" si="5"/>
        <v>21103373</v>
      </c>
      <c r="J46" s="88">
        <f t="shared" si="5"/>
        <v>244984218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244984218</v>
      </c>
      <c r="X46" s="88">
        <f t="shared" si="5"/>
        <v>285140865</v>
      </c>
      <c r="Y46" s="88">
        <f t="shared" si="5"/>
        <v>-40156647</v>
      </c>
      <c r="Z46" s="208">
        <f>+IF(X46&lt;&gt;0,+(Y46/X46)*100,0)</f>
        <v>-14.08309082600279</v>
      </c>
      <c r="AA46" s="206">
        <f>SUM(AA44:AA45)</f>
        <v>17065094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139142287</v>
      </c>
      <c r="D48" s="217">
        <f>SUM(D46:D47)</f>
        <v>0</v>
      </c>
      <c r="E48" s="218">
        <f t="shared" si="6"/>
        <v>17065094</v>
      </c>
      <c r="F48" s="219">
        <f t="shared" si="6"/>
        <v>17065094</v>
      </c>
      <c r="G48" s="219">
        <f t="shared" si="6"/>
        <v>267606109</v>
      </c>
      <c r="H48" s="220">
        <f t="shared" si="6"/>
        <v>-43725264</v>
      </c>
      <c r="I48" s="220">
        <f t="shared" si="6"/>
        <v>21103373</v>
      </c>
      <c r="J48" s="220">
        <f t="shared" si="6"/>
        <v>244984218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244984218</v>
      </c>
      <c r="X48" s="220">
        <f t="shared" si="6"/>
        <v>285140865</v>
      </c>
      <c r="Y48" s="220">
        <f t="shared" si="6"/>
        <v>-40156647</v>
      </c>
      <c r="Z48" s="221">
        <f>+IF(X48&lt;&gt;0,+(Y48/X48)*100,0)</f>
        <v>-14.08309082600279</v>
      </c>
      <c r="AA48" s="222">
        <f>SUM(AA46:AA47)</f>
        <v>17065094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12152826</v>
      </c>
      <c r="D5" s="153">
        <f>SUM(D6:D8)</f>
        <v>0</v>
      </c>
      <c r="E5" s="154">
        <f t="shared" si="0"/>
        <v>3142121</v>
      </c>
      <c r="F5" s="100">
        <f t="shared" si="0"/>
        <v>3142121</v>
      </c>
      <c r="G5" s="100">
        <f t="shared" si="0"/>
        <v>222267</v>
      </c>
      <c r="H5" s="100">
        <f t="shared" si="0"/>
        <v>225241</v>
      </c>
      <c r="I5" s="100">
        <f t="shared" si="0"/>
        <v>-334009</v>
      </c>
      <c r="J5" s="100">
        <f t="shared" si="0"/>
        <v>113499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113499</v>
      </c>
      <c r="X5" s="100">
        <f t="shared" si="0"/>
        <v>0</v>
      </c>
      <c r="Y5" s="100">
        <f t="shared" si="0"/>
        <v>113499</v>
      </c>
      <c r="Z5" s="137">
        <f>+IF(X5&lt;&gt;0,+(Y5/X5)*100,0)</f>
        <v>0</v>
      </c>
      <c r="AA5" s="153">
        <f>SUM(AA6:AA8)</f>
        <v>3142121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12152826</v>
      </c>
      <c r="D7" s="157"/>
      <c r="E7" s="158">
        <v>3142121</v>
      </c>
      <c r="F7" s="159">
        <v>3142121</v>
      </c>
      <c r="G7" s="159">
        <v>222267</v>
      </c>
      <c r="H7" s="159">
        <v>225241</v>
      </c>
      <c r="I7" s="159">
        <v>-334009</v>
      </c>
      <c r="J7" s="159">
        <v>113499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113499</v>
      </c>
      <c r="X7" s="159"/>
      <c r="Y7" s="159">
        <v>113499</v>
      </c>
      <c r="Z7" s="141"/>
      <c r="AA7" s="225">
        <v>3142121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47374299</v>
      </c>
      <c r="D9" s="153">
        <f>SUM(D10:D14)</f>
        <v>0</v>
      </c>
      <c r="E9" s="154">
        <f t="shared" si="1"/>
        <v>66183788</v>
      </c>
      <c r="F9" s="100">
        <f t="shared" si="1"/>
        <v>66183788</v>
      </c>
      <c r="G9" s="100">
        <f t="shared" si="1"/>
        <v>1839797</v>
      </c>
      <c r="H9" s="100">
        <f t="shared" si="1"/>
        <v>800200</v>
      </c>
      <c r="I9" s="100">
        <f t="shared" si="1"/>
        <v>9443454</v>
      </c>
      <c r="J9" s="100">
        <f t="shared" si="1"/>
        <v>12083451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12083451</v>
      </c>
      <c r="X9" s="100">
        <f t="shared" si="1"/>
        <v>25629499</v>
      </c>
      <c r="Y9" s="100">
        <f t="shared" si="1"/>
        <v>-13546048</v>
      </c>
      <c r="Z9" s="137">
        <f>+IF(X9&lt;&gt;0,+(Y9/X9)*100,0)</f>
        <v>-52.85334684068541</v>
      </c>
      <c r="AA9" s="102">
        <f>SUM(AA10:AA14)</f>
        <v>66183788</v>
      </c>
    </row>
    <row r="10" spans="1:27" ht="12.75">
      <c r="A10" s="138" t="s">
        <v>79</v>
      </c>
      <c r="B10" s="136"/>
      <c r="C10" s="155"/>
      <c r="D10" s="155"/>
      <c r="E10" s="156">
        <v>72080</v>
      </c>
      <c r="F10" s="60">
        <v>72080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72080</v>
      </c>
    </row>
    <row r="11" spans="1:27" ht="12.75">
      <c r="A11" s="138" t="s">
        <v>80</v>
      </c>
      <c r="B11" s="136"/>
      <c r="C11" s="155"/>
      <c r="D11" s="155"/>
      <c r="E11" s="156">
        <v>10350000</v>
      </c>
      <c r="F11" s="60">
        <v>10350000</v>
      </c>
      <c r="G11" s="60">
        <v>189875</v>
      </c>
      <c r="H11" s="60"/>
      <c r="I11" s="60">
        <v>-189875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10000000</v>
      </c>
      <c r="Y11" s="60">
        <v>-10000000</v>
      </c>
      <c r="Z11" s="140">
        <v>-100</v>
      </c>
      <c r="AA11" s="62">
        <v>10350000</v>
      </c>
    </row>
    <row r="12" spans="1:27" ht="12.75">
      <c r="A12" s="138" t="s">
        <v>81</v>
      </c>
      <c r="B12" s="136"/>
      <c r="C12" s="155">
        <v>1612880</v>
      </c>
      <c r="D12" s="155"/>
      <c r="E12" s="156">
        <v>5243458</v>
      </c>
      <c r="F12" s="60">
        <v>5243458</v>
      </c>
      <c r="G12" s="60">
        <v>1758</v>
      </c>
      <c r="H12" s="60"/>
      <c r="I12" s="60">
        <v>-1758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3000000</v>
      </c>
      <c r="Y12" s="60">
        <v>-3000000</v>
      </c>
      <c r="Z12" s="140">
        <v>-100</v>
      </c>
      <c r="AA12" s="62">
        <v>5243458</v>
      </c>
    </row>
    <row r="13" spans="1:27" ht="12.75">
      <c r="A13" s="138" t="s">
        <v>82</v>
      </c>
      <c r="B13" s="136"/>
      <c r="C13" s="155">
        <v>45761419</v>
      </c>
      <c r="D13" s="155"/>
      <c r="E13" s="156">
        <v>50518250</v>
      </c>
      <c r="F13" s="60">
        <v>50518250</v>
      </c>
      <c r="G13" s="60">
        <v>1648164</v>
      </c>
      <c r="H13" s="60">
        <v>800200</v>
      </c>
      <c r="I13" s="60">
        <v>9635087</v>
      </c>
      <c r="J13" s="60">
        <v>12083451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12083451</v>
      </c>
      <c r="X13" s="60">
        <v>12629499</v>
      </c>
      <c r="Y13" s="60">
        <v>-546048</v>
      </c>
      <c r="Z13" s="140">
        <v>-4.32</v>
      </c>
      <c r="AA13" s="62">
        <v>50518250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74189113</v>
      </c>
      <c r="D15" s="153">
        <f>SUM(D16:D18)</f>
        <v>0</v>
      </c>
      <c r="E15" s="154">
        <f t="shared" si="2"/>
        <v>88676232</v>
      </c>
      <c r="F15" s="100">
        <f t="shared" si="2"/>
        <v>88676232</v>
      </c>
      <c r="G15" s="100">
        <f t="shared" si="2"/>
        <v>4064329</v>
      </c>
      <c r="H15" s="100">
        <f t="shared" si="2"/>
        <v>7593371</v>
      </c>
      <c r="I15" s="100">
        <f t="shared" si="2"/>
        <v>22038816</v>
      </c>
      <c r="J15" s="100">
        <f t="shared" si="2"/>
        <v>33696516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33696516</v>
      </c>
      <c r="X15" s="100">
        <f t="shared" si="2"/>
        <v>22169001</v>
      </c>
      <c r="Y15" s="100">
        <f t="shared" si="2"/>
        <v>11527515</v>
      </c>
      <c r="Z15" s="137">
        <f>+IF(X15&lt;&gt;0,+(Y15/X15)*100,0)</f>
        <v>51.99835121122508</v>
      </c>
      <c r="AA15" s="102">
        <f>SUM(AA16:AA18)</f>
        <v>88676232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74189113</v>
      </c>
      <c r="D17" s="155"/>
      <c r="E17" s="156">
        <v>88676232</v>
      </c>
      <c r="F17" s="60">
        <v>88676232</v>
      </c>
      <c r="G17" s="60">
        <v>4064329</v>
      </c>
      <c r="H17" s="60">
        <v>7593371</v>
      </c>
      <c r="I17" s="60">
        <v>22038816</v>
      </c>
      <c r="J17" s="60">
        <v>33696516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33696516</v>
      </c>
      <c r="X17" s="60">
        <v>22169001</v>
      </c>
      <c r="Y17" s="60">
        <v>11527515</v>
      </c>
      <c r="Z17" s="140">
        <v>52</v>
      </c>
      <c r="AA17" s="62">
        <v>88676232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70356893</v>
      </c>
      <c r="D19" s="153">
        <f>SUM(D20:D23)</f>
        <v>0</v>
      </c>
      <c r="E19" s="154">
        <f t="shared" si="3"/>
        <v>108000000</v>
      </c>
      <c r="F19" s="100">
        <f t="shared" si="3"/>
        <v>108000000</v>
      </c>
      <c r="G19" s="100">
        <f t="shared" si="3"/>
        <v>5273695</v>
      </c>
      <c r="H19" s="100">
        <f t="shared" si="3"/>
        <v>9328115</v>
      </c>
      <c r="I19" s="100">
        <f t="shared" si="3"/>
        <v>-1542257</v>
      </c>
      <c r="J19" s="100">
        <f t="shared" si="3"/>
        <v>13059553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13059553</v>
      </c>
      <c r="X19" s="100">
        <f t="shared" si="3"/>
        <v>28499999</v>
      </c>
      <c r="Y19" s="100">
        <f t="shared" si="3"/>
        <v>-15440446</v>
      </c>
      <c r="Z19" s="137">
        <f>+IF(X19&lt;&gt;0,+(Y19/X19)*100,0)</f>
        <v>-54.17700540971949</v>
      </c>
      <c r="AA19" s="102">
        <f>SUM(AA20:AA23)</f>
        <v>108000000</v>
      </c>
    </row>
    <row r="20" spans="1:27" ht="12.75">
      <c r="A20" s="138" t="s">
        <v>89</v>
      </c>
      <c r="B20" s="136"/>
      <c r="C20" s="155">
        <v>70356893</v>
      </c>
      <c r="D20" s="155"/>
      <c r="E20" s="156">
        <v>106000000</v>
      </c>
      <c r="F20" s="60">
        <v>106000000</v>
      </c>
      <c r="G20" s="60">
        <v>5273695</v>
      </c>
      <c r="H20" s="60">
        <v>7229158</v>
      </c>
      <c r="I20" s="60">
        <v>556700</v>
      </c>
      <c r="J20" s="60">
        <v>13059553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13059553</v>
      </c>
      <c r="X20" s="60">
        <v>26499999</v>
      </c>
      <c r="Y20" s="60">
        <v>-13440446</v>
      </c>
      <c r="Z20" s="140">
        <v>-50.72</v>
      </c>
      <c r="AA20" s="62">
        <v>106000000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2000000</v>
      </c>
      <c r="F23" s="60">
        <v>2000000</v>
      </c>
      <c r="G23" s="60"/>
      <c r="H23" s="60">
        <v>2098957</v>
      </c>
      <c r="I23" s="60">
        <v>-2098957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2000000</v>
      </c>
      <c r="Y23" s="60">
        <v>-2000000</v>
      </c>
      <c r="Z23" s="140">
        <v>-100</v>
      </c>
      <c r="AA23" s="62">
        <v>2000000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204073131</v>
      </c>
      <c r="D25" s="217">
        <f>+D5+D9+D15+D19+D24</f>
        <v>0</v>
      </c>
      <c r="E25" s="230">
        <f t="shared" si="4"/>
        <v>266002141</v>
      </c>
      <c r="F25" s="219">
        <f t="shared" si="4"/>
        <v>266002141</v>
      </c>
      <c r="G25" s="219">
        <f t="shared" si="4"/>
        <v>11400088</v>
      </c>
      <c r="H25" s="219">
        <f t="shared" si="4"/>
        <v>17946927</v>
      </c>
      <c r="I25" s="219">
        <f t="shared" si="4"/>
        <v>29606004</v>
      </c>
      <c r="J25" s="219">
        <f t="shared" si="4"/>
        <v>58953019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58953019</v>
      </c>
      <c r="X25" s="219">
        <f t="shared" si="4"/>
        <v>76298499</v>
      </c>
      <c r="Y25" s="219">
        <f t="shared" si="4"/>
        <v>-17345480</v>
      </c>
      <c r="Z25" s="231">
        <f>+IF(X25&lt;&gt;0,+(Y25/X25)*100,0)</f>
        <v>-22.733710659235904</v>
      </c>
      <c r="AA25" s="232">
        <f>+AA5+AA9+AA15+AA19+AA24</f>
        <v>266002141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92195350</v>
      </c>
      <c r="D28" s="155"/>
      <c r="E28" s="156">
        <v>113102232</v>
      </c>
      <c r="F28" s="60">
        <v>113102232</v>
      </c>
      <c r="G28" s="60">
        <v>9338024</v>
      </c>
      <c r="H28" s="60">
        <v>7593201</v>
      </c>
      <c r="I28" s="60">
        <v>9330937</v>
      </c>
      <c r="J28" s="60">
        <v>26262162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26262162</v>
      </c>
      <c r="X28" s="60">
        <v>38534000</v>
      </c>
      <c r="Y28" s="60">
        <v>-12271838</v>
      </c>
      <c r="Z28" s="140">
        <v>-31.85</v>
      </c>
      <c r="AA28" s="155">
        <v>113102232</v>
      </c>
    </row>
    <row r="29" spans="1:27" ht="12.75">
      <c r="A29" s="234" t="s">
        <v>134</v>
      </c>
      <c r="B29" s="136"/>
      <c r="C29" s="155">
        <v>111877781</v>
      </c>
      <c r="D29" s="155"/>
      <c r="E29" s="156">
        <v>138237000</v>
      </c>
      <c r="F29" s="60">
        <v>138237000</v>
      </c>
      <c r="G29" s="60">
        <v>1648164</v>
      </c>
      <c r="H29" s="60">
        <v>7916453</v>
      </c>
      <c r="I29" s="60">
        <v>22319136</v>
      </c>
      <c r="J29" s="60">
        <v>31883753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31883753</v>
      </c>
      <c r="X29" s="60">
        <v>63600000</v>
      </c>
      <c r="Y29" s="60">
        <v>-31716247</v>
      </c>
      <c r="Z29" s="140">
        <v>-49.87</v>
      </c>
      <c r="AA29" s="62">
        <v>138237000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204073131</v>
      </c>
      <c r="D32" s="210">
        <f>SUM(D28:D31)</f>
        <v>0</v>
      </c>
      <c r="E32" s="211">
        <f t="shared" si="5"/>
        <v>251339232</v>
      </c>
      <c r="F32" s="77">
        <f t="shared" si="5"/>
        <v>251339232</v>
      </c>
      <c r="G32" s="77">
        <f t="shared" si="5"/>
        <v>10986188</v>
      </c>
      <c r="H32" s="77">
        <f t="shared" si="5"/>
        <v>15509654</v>
      </c>
      <c r="I32" s="77">
        <f t="shared" si="5"/>
        <v>31650073</v>
      </c>
      <c r="J32" s="77">
        <f t="shared" si="5"/>
        <v>58145915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58145915</v>
      </c>
      <c r="X32" s="77">
        <f t="shared" si="5"/>
        <v>102134000</v>
      </c>
      <c r="Y32" s="77">
        <f t="shared" si="5"/>
        <v>-43988085</v>
      </c>
      <c r="Z32" s="212">
        <f>+IF(X32&lt;&gt;0,+(Y32/X32)*100,0)</f>
        <v>-43.068992695870136</v>
      </c>
      <c r="AA32" s="79">
        <f>SUM(AA28:AA31)</f>
        <v>251339232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14662909</v>
      </c>
      <c r="F35" s="60">
        <v>14662909</v>
      </c>
      <c r="G35" s="60">
        <v>413900</v>
      </c>
      <c r="H35" s="60">
        <v>2437273</v>
      </c>
      <c r="I35" s="60">
        <v>-2044069</v>
      </c>
      <c r="J35" s="60">
        <v>807104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807104</v>
      </c>
      <c r="X35" s="60">
        <v>3665751</v>
      </c>
      <c r="Y35" s="60">
        <v>-2858647</v>
      </c>
      <c r="Z35" s="140">
        <v>-77.98</v>
      </c>
      <c r="AA35" s="62">
        <v>14662909</v>
      </c>
    </row>
    <row r="36" spans="1:27" ht="12.75">
      <c r="A36" s="238" t="s">
        <v>139</v>
      </c>
      <c r="B36" s="149"/>
      <c r="C36" s="222">
        <f aca="true" t="shared" si="6" ref="C36:Y36">SUM(C32:C35)</f>
        <v>204073131</v>
      </c>
      <c r="D36" s="222">
        <f>SUM(D32:D35)</f>
        <v>0</v>
      </c>
      <c r="E36" s="218">
        <f t="shared" si="6"/>
        <v>266002141</v>
      </c>
      <c r="F36" s="220">
        <f t="shared" si="6"/>
        <v>266002141</v>
      </c>
      <c r="G36" s="220">
        <f t="shared" si="6"/>
        <v>11400088</v>
      </c>
      <c r="H36" s="220">
        <f t="shared" si="6"/>
        <v>17946927</v>
      </c>
      <c r="I36" s="220">
        <f t="shared" si="6"/>
        <v>29606004</v>
      </c>
      <c r="J36" s="220">
        <f t="shared" si="6"/>
        <v>58953019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58953019</v>
      </c>
      <c r="X36" s="220">
        <f t="shared" si="6"/>
        <v>105799751</v>
      </c>
      <c r="Y36" s="220">
        <f t="shared" si="6"/>
        <v>-46846732</v>
      </c>
      <c r="Z36" s="221">
        <f>+IF(X36&lt;&gt;0,+(Y36/X36)*100,0)</f>
        <v>-44.27867887893233</v>
      </c>
      <c r="AA36" s="239">
        <f>SUM(AA32:AA35)</f>
        <v>266002141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12501813</v>
      </c>
      <c r="D6" s="155"/>
      <c r="E6" s="59">
        <v>23623105</v>
      </c>
      <c r="F6" s="60">
        <v>23623105</v>
      </c>
      <c r="G6" s="60">
        <v>808765</v>
      </c>
      <c r="H6" s="60">
        <v>16912380</v>
      </c>
      <c r="I6" s="60">
        <v>4852508</v>
      </c>
      <c r="J6" s="60">
        <v>4852508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4852508</v>
      </c>
      <c r="X6" s="60">
        <v>5905776</v>
      </c>
      <c r="Y6" s="60">
        <v>-1053268</v>
      </c>
      <c r="Z6" s="140">
        <v>-17.83</v>
      </c>
      <c r="AA6" s="62">
        <v>23623105</v>
      </c>
    </row>
    <row r="7" spans="1:27" ht="12.75">
      <c r="A7" s="249" t="s">
        <v>144</v>
      </c>
      <c r="B7" s="182"/>
      <c r="C7" s="155"/>
      <c r="D7" s="155"/>
      <c r="E7" s="59">
        <v>32775219</v>
      </c>
      <c r="F7" s="60">
        <v>32775219</v>
      </c>
      <c r="G7" s="60">
        <v>152882529</v>
      </c>
      <c r="H7" s="60">
        <v>19129216</v>
      </c>
      <c r="I7" s="60">
        <v>26702366</v>
      </c>
      <c r="J7" s="60">
        <v>26702366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26702366</v>
      </c>
      <c r="X7" s="60">
        <v>8193805</v>
      </c>
      <c r="Y7" s="60">
        <v>18508561</v>
      </c>
      <c r="Z7" s="140">
        <v>225.88</v>
      </c>
      <c r="AA7" s="62">
        <v>32775219</v>
      </c>
    </row>
    <row r="8" spans="1:27" ht="12.75">
      <c r="A8" s="249" t="s">
        <v>145</v>
      </c>
      <c r="B8" s="182"/>
      <c r="C8" s="155">
        <v>47283429</v>
      </c>
      <c r="D8" s="155"/>
      <c r="E8" s="59">
        <v>131016696</v>
      </c>
      <c r="F8" s="60">
        <v>131016696</v>
      </c>
      <c r="G8" s="60">
        <v>931387282</v>
      </c>
      <c r="H8" s="60">
        <v>627577837</v>
      </c>
      <c r="I8" s="60">
        <v>579151531</v>
      </c>
      <c r="J8" s="60">
        <v>579151531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579151531</v>
      </c>
      <c r="X8" s="60">
        <v>32754174</v>
      </c>
      <c r="Y8" s="60">
        <v>546397357</v>
      </c>
      <c r="Z8" s="140">
        <v>1668.18</v>
      </c>
      <c r="AA8" s="62">
        <v>131016696</v>
      </c>
    </row>
    <row r="9" spans="1:27" ht="12.75">
      <c r="A9" s="249" t="s">
        <v>146</v>
      </c>
      <c r="B9" s="182"/>
      <c r="C9" s="155"/>
      <c r="D9" s="155"/>
      <c r="E9" s="59">
        <v>10159198</v>
      </c>
      <c r="F9" s="60">
        <v>10159198</v>
      </c>
      <c r="G9" s="60">
        <v>51379778</v>
      </c>
      <c r="H9" s="60">
        <v>115928051</v>
      </c>
      <c r="I9" s="60">
        <v>122510318</v>
      </c>
      <c r="J9" s="60">
        <v>122510318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122510318</v>
      </c>
      <c r="X9" s="60">
        <v>2539800</v>
      </c>
      <c r="Y9" s="60">
        <v>119970518</v>
      </c>
      <c r="Z9" s="140">
        <v>4723.62</v>
      </c>
      <c r="AA9" s="62">
        <v>10159198</v>
      </c>
    </row>
    <row r="10" spans="1:27" ht="12.75">
      <c r="A10" s="249" t="s">
        <v>147</v>
      </c>
      <c r="B10" s="182"/>
      <c r="C10" s="155">
        <v>12041737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9051870</v>
      </c>
      <c r="D11" s="155"/>
      <c r="E11" s="59">
        <v>8814153</v>
      </c>
      <c r="F11" s="60">
        <v>8814153</v>
      </c>
      <c r="G11" s="60">
        <v>24428070</v>
      </c>
      <c r="H11" s="60">
        <v>9177666</v>
      </c>
      <c r="I11" s="60">
        <v>9508237</v>
      </c>
      <c r="J11" s="60">
        <v>9508237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9508237</v>
      </c>
      <c r="X11" s="60">
        <v>2203538</v>
      </c>
      <c r="Y11" s="60">
        <v>7304699</v>
      </c>
      <c r="Z11" s="140">
        <v>331.5</v>
      </c>
      <c r="AA11" s="62">
        <v>8814153</v>
      </c>
    </row>
    <row r="12" spans="1:27" ht="12.75">
      <c r="A12" s="250" t="s">
        <v>56</v>
      </c>
      <c r="B12" s="251"/>
      <c r="C12" s="168">
        <f aca="true" t="shared" si="0" ref="C12:Y12">SUM(C6:C11)</f>
        <v>80878849</v>
      </c>
      <c r="D12" s="168">
        <f>SUM(D6:D11)</f>
        <v>0</v>
      </c>
      <c r="E12" s="72">
        <f t="shared" si="0"/>
        <v>206388371</v>
      </c>
      <c r="F12" s="73">
        <f t="shared" si="0"/>
        <v>206388371</v>
      </c>
      <c r="G12" s="73">
        <f t="shared" si="0"/>
        <v>1160886424</v>
      </c>
      <c r="H12" s="73">
        <f t="shared" si="0"/>
        <v>788725150</v>
      </c>
      <c r="I12" s="73">
        <f t="shared" si="0"/>
        <v>742724960</v>
      </c>
      <c r="J12" s="73">
        <f t="shared" si="0"/>
        <v>742724960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742724960</v>
      </c>
      <c r="X12" s="73">
        <f t="shared" si="0"/>
        <v>51597093</v>
      </c>
      <c r="Y12" s="73">
        <f t="shared" si="0"/>
        <v>691127867</v>
      </c>
      <c r="Z12" s="170">
        <f>+IF(X12&lt;&gt;0,+(Y12/X12)*100,0)</f>
        <v>1339.4705531181767</v>
      </c>
      <c r="AA12" s="74">
        <f>SUM(AA6:AA11)</f>
        <v>206388371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228859454</v>
      </c>
      <c r="D17" s="155"/>
      <c r="E17" s="59">
        <v>205205355</v>
      </c>
      <c r="F17" s="60">
        <v>205205355</v>
      </c>
      <c r="G17" s="60">
        <v>400373255</v>
      </c>
      <c r="H17" s="60">
        <v>228859454</v>
      </c>
      <c r="I17" s="60">
        <v>228859454</v>
      </c>
      <c r="J17" s="60">
        <v>228859454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228859454</v>
      </c>
      <c r="X17" s="60">
        <v>51301339</v>
      </c>
      <c r="Y17" s="60">
        <v>177558115</v>
      </c>
      <c r="Z17" s="140">
        <v>346.11</v>
      </c>
      <c r="AA17" s="62">
        <v>205205355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2327708883</v>
      </c>
      <c r="D19" s="155"/>
      <c r="E19" s="59">
        <v>2085878200</v>
      </c>
      <c r="F19" s="60">
        <v>2085878200</v>
      </c>
      <c r="G19" s="60">
        <v>3741252049</v>
      </c>
      <c r="H19" s="60">
        <v>1794513059</v>
      </c>
      <c r="I19" s="60">
        <v>1794946972</v>
      </c>
      <c r="J19" s="60">
        <v>1794946972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1794946972</v>
      </c>
      <c r="X19" s="60">
        <v>521469550</v>
      </c>
      <c r="Y19" s="60">
        <v>1273477422</v>
      </c>
      <c r="Z19" s="140">
        <v>244.21</v>
      </c>
      <c r="AA19" s="62">
        <v>2085878200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1317251</v>
      </c>
      <c r="D22" s="155"/>
      <c r="E22" s="59">
        <v>1535189</v>
      </c>
      <c r="F22" s="60">
        <v>1535189</v>
      </c>
      <c r="G22" s="60">
        <v>1737228</v>
      </c>
      <c r="H22" s="60">
        <v>1247179</v>
      </c>
      <c r="I22" s="60">
        <v>1247179</v>
      </c>
      <c r="J22" s="60">
        <v>1247179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1247179</v>
      </c>
      <c r="X22" s="60">
        <v>383797</v>
      </c>
      <c r="Y22" s="60">
        <v>863382</v>
      </c>
      <c r="Z22" s="140">
        <v>224.96</v>
      </c>
      <c r="AA22" s="62">
        <v>1535189</v>
      </c>
    </row>
    <row r="23" spans="1:27" ht="12.75">
      <c r="A23" s="249" t="s">
        <v>158</v>
      </c>
      <c r="B23" s="182"/>
      <c r="C23" s="155">
        <v>4697000</v>
      </c>
      <c r="D23" s="155"/>
      <c r="E23" s="59"/>
      <c r="F23" s="60"/>
      <c r="G23" s="159">
        <v>969616548</v>
      </c>
      <c r="H23" s="159">
        <v>531728843</v>
      </c>
      <c r="I23" s="159">
        <v>563378916</v>
      </c>
      <c r="J23" s="60">
        <v>563378916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563378916</v>
      </c>
      <c r="X23" s="60"/>
      <c r="Y23" s="159">
        <v>563378916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2562582588</v>
      </c>
      <c r="D24" s="168">
        <f>SUM(D15:D23)</f>
        <v>0</v>
      </c>
      <c r="E24" s="76">
        <f t="shared" si="1"/>
        <v>2292618744</v>
      </c>
      <c r="F24" s="77">
        <f t="shared" si="1"/>
        <v>2292618744</v>
      </c>
      <c r="G24" s="77">
        <f t="shared" si="1"/>
        <v>5112979080</v>
      </c>
      <c r="H24" s="77">
        <f t="shared" si="1"/>
        <v>2556348535</v>
      </c>
      <c r="I24" s="77">
        <f t="shared" si="1"/>
        <v>2588432521</v>
      </c>
      <c r="J24" s="77">
        <f t="shared" si="1"/>
        <v>2588432521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2588432521</v>
      </c>
      <c r="X24" s="77">
        <f t="shared" si="1"/>
        <v>573154686</v>
      </c>
      <c r="Y24" s="77">
        <f t="shared" si="1"/>
        <v>2015277835</v>
      </c>
      <c r="Z24" s="212">
        <f>+IF(X24&lt;&gt;0,+(Y24/X24)*100,0)</f>
        <v>351.61150806677693</v>
      </c>
      <c r="AA24" s="79">
        <f>SUM(AA15:AA23)</f>
        <v>2292618744</v>
      </c>
    </row>
    <row r="25" spans="1:27" ht="12.75">
      <c r="A25" s="250" t="s">
        <v>159</v>
      </c>
      <c r="B25" s="251"/>
      <c r="C25" s="168">
        <f aca="true" t="shared" si="2" ref="C25:Y25">+C12+C24</f>
        <v>2643461437</v>
      </c>
      <c r="D25" s="168">
        <f>+D12+D24</f>
        <v>0</v>
      </c>
      <c r="E25" s="72">
        <f t="shared" si="2"/>
        <v>2499007115</v>
      </c>
      <c r="F25" s="73">
        <f t="shared" si="2"/>
        <v>2499007115</v>
      </c>
      <c r="G25" s="73">
        <f t="shared" si="2"/>
        <v>6273865504</v>
      </c>
      <c r="H25" s="73">
        <f t="shared" si="2"/>
        <v>3345073685</v>
      </c>
      <c r="I25" s="73">
        <f t="shared" si="2"/>
        <v>3331157481</v>
      </c>
      <c r="J25" s="73">
        <f t="shared" si="2"/>
        <v>3331157481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3331157481</v>
      </c>
      <c r="X25" s="73">
        <f t="shared" si="2"/>
        <v>624751779</v>
      </c>
      <c r="Y25" s="73">
        <f t="shared" si="2"/>
        <v>2706405702</v>
      </c>
      <c r="Z25" s="170">
        <f>+IF(X25&lt;&gt;0,+(Y25/X25)*100,0)</f>
        <v>433.1969580513992</v>
      </c>
      <c r="AA25" s="74">
        <f>+AA12+AA24</f>
        <v>2499007115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10072015</v>
      </c>
      <c r="D30" s="155"/>
      <c r="E30" s="59">
        <v>19314687</v>
      </c>
      <c r="F30" s="60">
        <v>19314687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4828672</v>
      </c>
      <c r="Y30" s="60">
        <v>-4828672</v>
      </c>
      <c r="Z30" s="140">
        <v>-100</v>
      </c>
      <c r="AA30" s="62">
        <v>19314687</v>
      </c>
    </row>
    <row r="31" spans="1:27" ht="12.75">
      <c r="A31" s="249" t="s">
        <v>163</v>
      </c>
      <c r="B31" s="182"/>
      <c r="C31" s="155">
        <v>15718570</v>
      </c>
      <c r="D31" s="155"/>
      <c r="E31" s="59">
        <v>31449530</v>
      </c>
      <c r="F31" s="60">
        <v>31449530</v>
      </c>
      <c r="G31" s="60">
        <v>27249901</v>
      </c>
      <c r="H31" s="60">
        <v>16084941</v>
      </c>
      <c r="I31" s="60">
        <v>16504052</v>
      </c>
      <c r="J31" s="60">
        <v>16504052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16504052</v>
      </c>
      <c r="X31" s="60">
        <v>7862383</v>
      </c>
      <c r="Y31" s="60">
        <v>8641669</v>
      </c>
      <c r="Z31" s="140">
        <v>109.91</v>
      </c>
      <c r="AA31" s="62">
        <v>31449530</v>
      </c>
    </row>
    <row r="32" spans="1:27" ht="12.75">
      <c r="A32" s="249" t="s">
        <v>164</v>
      </c>
      <c r="B32" s="182"/>
      <c r="C32" s="155">
        <v>282780128</v>
      </c>
      <c r="D32" s="155"/>
      <c r="E32" s="59">
        <v>185315542</v>
      </c>
      <c r="F32" s="60">
        <v>185315542</v>
      </c>
      <c r="G32" s="60">
        <v>608777035</v>
      </c>
      <c r="H32" s="60">
        <v>384452166</v>
      </c>
      <c r="I32" s="60">
        <v>351760606</v>
      </c>
      <c r="J32" s="60">
        <v>351760606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351760606</v>
      </c>
      <c r="X32" s="60">
        <v>46328886</v>
      </c>
      <c r="Y32" s="60">
        <v>305431720</v>
      </c>
      <c r="Z32" s="140">
        <v>659.27</v>
      </c>
      <c r="AA32" s="62">
        <v>185315542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537871807</v>
      </c>
      <c r="H33" s="60">
        <v>382377879</v>
      </c>
      <c r="I33" s="60">
        <v>379750140</v>
      </c>
      <c r="J33" s="60">
        <v>379750140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379750140</v>
      </c>
      <c r="X33" s="60"/>
      <c r="Y33" s="60">
        <v>379750140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308570713</v>
      </c>
      <c r="D34" s="168">
        <f>SUM(D29:D33)</f>
        <v>0</v>
      </c>
      <c r="E34" s="72">
        <f t="shared" si="3"/>
        <v>236079759</v>
      </c>
      <c r="F34" s="73">
        <f t="shared" si="3"/>
        <v>236079759</v>
      </c>
      <c r="G34" s="73">
        <f t="shared" si="3"/>
        <v>1173898743</v>
      </c>
      <c r="H34" s="73">
        <f t="shared" si="3"/>
        <v>782914986</v>
      </c>
      <c r="I34" s="73">
        <f t="shared" si="3"/>
        <v>748014798</v>
      </c>
      <c r="J34" s="73">
        <f t="shared" si="3"/>
        <v>748014798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748014798</v>
      </c>
      <c r="X34" s="73">
        <f t="shared" si="3"/>
        <v>59019941</v>
      </c>
      <c r="Y34" s="73">
        <f t="shared" si="3"/>
        <v>688994857</v>
      </c>
      <c r="Z34" s="170">
        <f>+IF(X34&lt;&gt;0,+(Y34/X34)*100,0)</f>
        <v>1167.3933340597546</v>
      </c>
      <c r="AA34" s="74">
        <f>SUM(AA29:AA33)</f>
        <v>236079759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32398056</v>
      </c>
      <c r="D37" s="155"/>
      <c r="E37" s="59">
        <v>47312533</v>
      </c>
      <c r="F37" s="60">
        <v>47312533</v>
      </c>
      <c r="G37" s="60">
        <v>283001252</v>
      </c>
      <c r="H37" s="60">
        <v>59213600</v>
      </c>
      <c r="I37" s="60">
        <v>59093948</v>
      </c>
      <c r="J37" s="60">
        <v>59093948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59093948</v>
      </c>
      <c r="X37" s="60">
        <v>11828133</v>
      </c>
      <c r="Y37" s="60">
        <v>47265815</v>
      </c>
      <c r="Z37" s="140">
        <v>399.61</v>
      </c>
      <c r="AA37" s="62">
        <v>47312533</v>
      </c>
    </row>
    <row r="38" spans="1:27" ht="12.75">
      <c r="A38" s="249" t="s">
        <v>165</v>
      </c>
      <c r="B38" s="182"/>
      <c r="C38" s="155">
        <v>37228566</v>
      </c>
      <c r="D38" s="155"/>
      <c r="E38" s="59">
        <v>38936390</v>
      </c>
      <c r="F38" s="60">
        <v>38936390</v>
      </c>
      <c r="G38" s="60">
        <v>48787895</v>
      </c>
      <c r="H38" s="60">
        <v>22026719</v>
      </c>
      <c r="I38" s="60">
        <v>22026719</v>
      </c>
      <c r="J38" s="60">
        <v>22026719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22026719</v>
      </c>
      <c r="X38" s="60">
        <v>9734098</v>
      </c>
      <c r="Y38" s="60">
        <v>12292621</v>
      </c>
      <c r="Z38" s="140">
        <v>126.28</v>
      </c>
      <c r="AA38" s="62">
        <v>38936390</v>
      </c>
    </row>
    <row r="39" spans="1:27" ht="12.75">
      <c r="A39" s="250" t="s">
        <v>59</v>
      </c>
      <c r="B39" s="253"/>
      <c r="C39" s="168">
        <f aca="true" t="shared" si="4" ref="C39:Y39">SUM(C37:C38)</f>
        <v>69626622</v>
      </c>
      <c r="D39" s="168">
        <f>SUM(D37:D38)</f>
        <v>0</v>
      </c>
      <c r="E39" s="76">
        <f t="shared" si="4"/>
        <v>86248923</v>
      </c>
      <c r="F39" s="77">
        <f t="shared" si="4"/>
        <v>86248923</v>
      </c>
      <c r="G39" s="77">
        <f t="shared" si="4"/>
        <v>331789147</v>
      </c>
      <c r="H39" s="77">
        <f t="shared" si="4"/>
        <v>81240319</v>
      </c>
      <c r="I39" s="77">
        <f t="shared" si="4"/>
        <v>81120667</v>
      </c>
      <c r="J39" s="77">
        <f t="shared" si="4"/>
        <v>81120667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81120667</v>
      </c>
      <c r="X39" s="77">
        <f t="shared" si="4"/>
        <v>21562231</v>
      </c>
      <c r="Y39" s="77">
        <f t="shared" si="4"/>
        <v>59558436</v>
      </c>
      <c r="Z39" s="212">
        <f>+IF(X39&lt;&gt;0,+(Y39/X39)*100,0)</f>
        <v>276.2164824224358</v>
      </c>
      <c r="AA39" s="79">
        <f>SUM(AA37:AA38)</f>
        <v>86248923</v>
      </c>
    </row>
    <row r="40" spans="1:27" ht="12.75">
      <c r="A40" s="250" t="s">
        <v>167</v>
      </c>
      <c r="B40" s="251"/>
      <c r="C40" s="168">
        <f aca="true" t="shared" si="5" ref="C40:Y40">+C34+C39</f>
        <v>378197335</v>
      </c>
      <c r="D40" s="168">
        <f>+D34+D39</f>
        <v>0</v>
      </c>
      <c r="E40" s="72">
        <f t="shared" si="5"/>
        <v>322328682</v>
      </c>
      <c r="F40" s="73">
        <f t="shared" si="5"/>
        <v>322328682</v>
      </c>
      <c r="G40" s="73">
        <f t="shared" si="5"/>
        <v>1505687890</v>
      </c>
      <c r="H40" s="73">
        <f t="shared" si="5"/>
        <v>864155305</v>
      </c>
      <c r="I40" s="73">
        <f t="shared" si="5"/>
        <v>829135465</v>
      </c>
      <c r="J40" s="73">
        <f t="shared" si="5"/>
        <v>829135465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829135465</v>
      </c>
      <c r="X40" s="73">
        <f t="shared" si="5"/>
        <v>80582172</v>
      </c>
      <c r="Y40" s="73">
        <f t="shared" si="5"/>
        <v>748553293</v>
      </c>
      <c r="Z40" s="170">
        <f>+IF(X40&lt;&gt;0,+(Y40/X40)*100,0)</f>
        <v>928.9316413561053</v>
      </c>
      <c r="AA40" s="74">
        <f>+AA34+AA39</f>
        <v>322328682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2265264102</v>
      </c>
      <c r="D42" s="257">
        <f>+D25-D40</f>
        <v>0</v>
      </c>
      <c r="E42" s="258">
        <f t="shared" si="6"/>
        <v>2176678433</v>
      </c>
      <c r="F42" s="259">
        <f t="shared" si="6"/>
        <v>2176678433</v>
      </c>
      <c r="G42" s="259">
        <f t="shared" si="6"/>
        <v>4768177614</v>
      </c>
      <c r="H42" s="259">
        <f t="shared" si="6"/>
        <v>2480918380</v>
      </c>
      <c r="I42" s="259">
        <f t="shared" si="6"/>
        <v>2502022016</v>
      </c>
      <c r="J42" s="259">
        <f t="shared" si="6"/>
        <v>2502022016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2502022016</v>
      </c>
      <c r="X42" s="259">
        <f t="shared" si="6"/>
        <v>544169607</v>
      </c>
      <c r="Y42" s="259">
        <f t="shared" si="6"/>
        <v>1957852409</v>
      </c>
      <c r="Z42" s="260">
        <f>+IF(X42&lt;&gt;0,+(Y42/X42)*100,0)</f>
        <v>359.7871663200036</v>
      </c>
      <c r="AA42" s="261">
        <f>+AA25-AA40</f>
        <v>2176678433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1878230185</v>
      </c>
      <c r="D45" s="155"/>
      <c r="E45" s="59">
        <v>1789571994</v>
      </c>
      <c r="F45" s="60">
        <v>1789571994</v>
      </c>
      <c r="G45" s="60">
        <v>3998692053</v>
      </c>
      <c r="H45" s="60">
        <v>2096930350</v>
      </c>
      <c r="I45" s="60">
        <v>2118033986</v>
      </c>
      <c r="J45" s="60">
        <v>2118033986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2118033986</v>
      </c>
      <c r="X45" s="60">
        <v>447392999</v>
      </c>
      <c r="Y45" s="60">
        <v>1670640987</v>
      </c>
      <c r="Z45" s="139">
        <v>373.42</v>
      </c>
      <c r="AA45" s="62">
        <v>1789571994</v>
      </c>
    </row>
    <row r="46" spans="1:27" ht="12.75">
      <c r="A46" s="249" t="s">
        <v>171</v>
      </c>
      <c r="B46" s="182"/>
      <c r="C46" s="155">
        <v>387033917</v>
      </c>
      <c r="D46" s="155"/>
      <c r="E46" s="59">
        <v>387106439</v>
      </c>
      <c r="F46" s="60">
        <v>387106439</v>
      </c>
      <c r="G46" s="60">
        <v>769485561</v>
      </c>
      <c r="H46" s="60">
        <v>383988030</v>
      </c>
      <c r="I46" s="60">
        <v>383988030</v>
      </c>
      <c r="J46" s="60">
        <v>383988030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383988030</v>
      </c>
      <c r="X46" s="60">
        <v>96776610</v>
      </c>
      <c r="Y46" s="60">
        <v>287211420</v>
      </c>
      <c r="Z46" s="139">
        <v>296.78</v>
      </c>
      <c r="AA46" s="62">
        <v>387106439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2265264102</v>
      </c>
      <c r="D48" s="217">
        <f>SUM(D45:D47)</f>
        <v>0</v>
      </c>
      <c r="E48" s="264">
        <f t="shared" si="7"/>
        <v>2176678433</v>
      </c>
      <c r="F48" s="219">
        <f t="shared" si="7"/>
        <v>2176678433</v>
      </c>
      <c r="G48" s="219">
        <f t="shared" si="7"/>
        <v>4768177614</v>
      </c>
      <c r="H48" s="219">
        <f t="shared" si="7"/>
        <v>2480918380</v>
      </c>
      <c r="I48" s="219">
        <f t="shared" si="7"/>
        <v>2502022016</v>
      </c>
      <c r="J48" s="219">
        <f t="shared" si="7"/>
        <v>2502022016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2502022016</v>
      </c>
      <c r="X48" s="219">
        <f t="shared" si="7"/>
        <v>544169609</v>
      </c>
      <c r="Y48" s="219">
        <f t="shared" si="7"/>
        <v>1957852407</v>
      </c>
      <c r="Z48" s="265">
        <f>+IF(X48&lt;&gt;0,+(Y48/X48)*100,0)</f>
        <v>359.7871646301365</v>
      </c>
      <c r="AA48" s="232">
        <f>SUM(AA45:AA47)</f>
        <v>2176678433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5942887</v>
      </c>
      <c r="D6" s="155"/>
      <c r="E6" s="59">
        <v>201157725</v>
      </c>
      <c r="F6" s="60">
        <v>201157725</v>
      </c>
      <c r="G6" s="60">
        <v>5385215</v>
      </c>
      <c r="H6" s="60">
        <v>8464560</v>
      </c>
      <c r="I6" s="60">
        <v>49778201</v>
      </c>
      <c r="J6" s="60">
        <v>63627976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63627976</v>
      </c>
      <c r="X6" s="60">
        <v>76425754</v>
      </c>
      <c r="Y6" s="60">
        <v>-12797778</v>
      </c>
      <c r="Z6" s="140">
        <v>-16.75</v>
      </c>
      <c r="AA6" s="62">
        <v>201157725</v>
      </c>
    </row>
    <row r="7" spans="1:27" ht="12.75">
      <c r="A7" s="249" t="s">
        <v>32</v>
      </c>
      <c r="B7" s="182"/>
      <c r="C7" s="155">
        <v>281197609</v>
      </c>
      <c r="D7" s="155"/>
      <c r="E7" s="59">
        <v>355699993</v>
      </c>
      <c r="F7" s="60">
        <v>355699993</v>
      </c>
      <c r="G7" s="60">
        <v>11823005</v>
      </c>
      <c r="H7" s="60">
        <v>28430299</v>
      </c>
      <c r="I7" s="60">
        <v>30245825</v>
      </c>
      <c r="J7" s="60">
        <v>70499129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70499129</v>
      </c>
      <c r="X7" s="60">
        <v>117683406</v>
      </c>
      <c r="Y7" s="60">
        <v>-47184277</v>
      </c>
      <c r="Z7" s="140">
        <v>-40.09</v>
      </c>
      <c r="AA7" s="62">
        <v>355699993</v>
      </c>
    </row>
    <row r="8" spans="1:27" ht="12.75">
      <c r="A8" s="249" t="s">
        <v>178</v>
      </c>
      <c r="B8" s="182"/>
      <c r="C8" s="155">
        <v>184548375</v>
      </c>
      <c r="D8" s="155"/>
      <c r="E8" s="59">
        <v>39666841</v>
      </c>
      <c r="F8" s="60">
        <v>39666841</v>
      </c>
      <c r="G8" s="60">
        <v>3350301</v>
      </c>
      <c r="H8" s="60">
        <v>2909553</v>
      </c>
      <c r="I8" s="60">
        <v>3246549</v>
      </c>
      <c r="J8" s="60">
        <v>9506403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9506403</v>
      </c>
      <c r="X8" s="60">
        <v>11497342</v>
      </c>
      <c r="Y8" s="60">
        <v>-1990939</v>
      </c>
      <c r="Z8" s="140">
        <v>-17.32</v>
      </c>
      <c r="AA8" s="62">
        <v>39666841</v>
      </c>
    </row>
    <row r="9" spans="1:27" ht="12.75">
      <c r="A9" s="249" t="s">
        <v>179</v>
      </c>
      <c r="B9" s="182"/>
      <c r="C9" s="155">
        <v>264974932</v>
      </c>
      <c r="D9" s="155"/>
      <c r="E9" s="59">
        <v>279124400</v>
      </c>
      <c r="F9" s="60">
        <v>279124400</v>
      </c>
      <c r="G9" s="60">
        <v>103967693</v>
      </c>
      <c r="H9" s="60">
        <v>2852432</v>
      </c>
      <c r="I9" s="60">
        <v>1229344</v>
      </c>
      <c r="J9" s="60">
        <v>108049469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108049469</v>
      </c>
      <c r="X9" s="60">
        <v>146654000</v>
      </c>
      <c r="Y9" s="60">
        <v>-38604531</v>
      </c>
      <c r="Z9" s="140">
        <v>-26.32</v>
      </c>
      <c r="AA9" s="62">
        <v>279124400</v>
      </c>
    </row>
    <row r="10" spans="1:27" ht="12.75">
      <c r="A10" s="249" t="s">
        <v>180</v>
      </c>
      <c r="B10" s="182"/>
      <c r="C10" s="155">
        <v>204073131</v>
      </c>
      <c r="D10" s="155"/>
      <c r="E10" s="59">
        <v>251339480</v>
      </c>
      <c r="F10" s="60">
        <v>251339480</v>
      </c>
      <c r="G10" s="60">
        <v>4513142</v>
      </c>
      <c r="H10" s="60">
        <v>22548582</v>
      </c>
      <c r="I10" s="60">
        <v>21390543</v>
      </c>
      <c r="J10" s="60">
        <v>48452267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48452267</v>
      </c>
      <c r="X10" s="60">
        <v>97113160</v>
      </c>
      <c r="Y10" s="60">
        <v>-48660893</v>
      </c>
      <c r="Z10" s="140">
        <v>-50.11</v>
      </c>
      <c r="AA10" s="62">
        <v>251339480</v>
      </c>
    </row>
    <row r="11" spans="1:27" ht="12.75">
      <c r="A11" s="249" t="s">
        <v>181</v>
      </c>
      <c r="B11" s="182"/>
      <c r="C11" s="155">
        <v>35407428</v>
      </c>
      <c r="D11" s="155"/>
      <c r="E11" s="59">
        <v>34812333</v>
      </c>
      <c r="F11" s="60">
        <v>34812333</v>
      </c>
      <c r="G11" s="60">
        <v>2529554</v>
      </c>
      <c r="H11" s="60">
        <v>2967382</v>
      </c>
      <c r="I11" s="60">
        <v>3671994</v>
      </c>
      <c r="J11" s="60">
        <v>9168930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9168930</v>
      </c>
      <c r="X11" s="60">
        <v>8703000</v>
      </c>
      <c r="Y11" s="60">
        <v>465930</v>
      </c>
      <c r="Z11" s="140">
        <v>5.35</v>
      </c>
      <c r="AA11" s="62">
        <v>34812333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-734931445</v>
      </c>
      <c r="D14" s="155"/>
      <c r="E14" s="59">
        <v>-821897879</v>
      </c>
      <c r="F14" s="60">
        <v>-821897879</v>
      </c>
      <c r="G14" s="60">
        <v>-456965488</v>
      </c>
      <c r="H14" s="60">
        <v>-40308088</v>
      </c>
      <c r="I14" s="60">
        <v>-121329408</v>
      </c>
      <c r="J14" s="60">
        <v>-618602984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-618602984</v>
      </c>
      <c r="X14" s="60">
        <v>-227539194</v>
      </c>
      <c r="Y14" s="60">
        <v>-391063790</v>
      </c>
      <c r="Z14" s="140">
        <v>171.87</v>
      </c>
      <c r="AA14" s="62">
        <v>-821897879</v>
      </c>
    </row>
    <row r="15" spans="1:27" ht="12.75">
      <c r="A15" s="249" t="s">
        <v>40</v>
      </c>
      <c r="B15" s="182"/>
      <c r="C15" s="155">
        <v>-14181970</v>
      </c>
      <c r="D15" s="155"/>
      <c r="E15" s="59">
        <v>-17400000</v>
      </c>
      <c r="F15" s="60">
        <v>-17400000</v>
      </c>
      <c r="G15" s="60"/>
      <c r="H15" s="60"/>
      <c r="I15" s="60">
        <v>-83746</v>
      </c>
      <c r="J15" s="60">
        <v>-83746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-83746</v>
      </c>
      <c r="X15" s="60">
        <v>-4350000</v>
      </c>
      <c r="Y15" s="60">
        <v>4266254</v>
      </c>
      <c r="Z15" s="140">
        <v>-98.07</v>
      </c>
      <c r="AA15" s="62">
        <v>-17400000</v>
      </c>
    </row>
    <row r="16" spans="1:27" ht="12.75">
      <c r="A16" s="249" t="s">
        <v>42</v>
      </c>
      <c r="B16" s="182"/>
      <c r="C16" s="155">
        <v>-37948565</v>
      </c>
      <c r="D16" s="155"/>
      <c r="E16" s="59">
        <v>-24000000</v>
      </c>
      <c r="F16" s="60">
        <v>-24000000</v>
      </c>
      <c r="G16" s="60">
        <v>-3966255</v>
      </c>
      <c r="H16" s="60">
        <v>-2644701</v>
      </c>
      <c r="I16" s="60">
        <v>-716876</v>
      </c>
      <c r="J16" s="60">
        <v>-7327832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-7327832</v>
      </c>
      <c r="X16" s="60">
        <v>-6000000</v>
      </c>
      <c r="Y16" s="60">
        <v>-1327832</v>
      </c>
      <c r="Z16" s="140">
        <v>22.13</v>
      </c>
      <c r="AA16" s="62">
        <v>-24000000</v>
      </c>
    </row>
    <row r="17" spans="1:27" ht="12.75">
      <c r="A17" s="250" t="s">
        <v>185</v>
      </c>
      <c r="B17" s="251"/>
      <c r="C17" s="168">
        <f aca="true" t="shared" si="0" ref="C17:Y17">SUM(C6:C16)</f>
        <v>189082382</v>
      </c>
      <c r="D17" s="168">
        <f t="shared" si="0"/>
        <v>0</v>
      </c>
      <c r="E17" s="72">
        <f t="shared" si="0"/>
        <v>298502893</v>
      </c>
      <c r="F17" s="73">
        <f t="shared" si="0"/>
        <v>298502893</v>
      </c>
      <c r="G17" s="73">
        <f t="shared" si="0"/>
        <v>-329362833</v>
      </c>
      <c r="H17" s="73">
        <f t="shared" si="0"/>
        <v>25220019</v>
      </c>
      <c r="I17" s="73">
        <f t="shared" si="0"/>
        <v>-12567574</v>
      </c>
      <c r="J17" s="73">
        <f t="shared" si="0"/>
        <v>-316710388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-316710388</v>
      </c>
      <c r="X17" s="73">
        <f t="shared" si="0"/>
        <v>220187468</v>
      </c>
      <c r="Y17" s="73">
        <f t="shared" si="0"/>
        <v>-536897856</v>
      </c>
      <c r="Z17" s="170">
        <f>+IF(X17&lt;&gt;0,+(Y17/X17)*100,0)</f>
        <v>-243.83670009775486</v>
      </c>
      <c r="AA17" s="74">
        <f>SUM(AA6:AA16)</f>
        <v>298502893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-321827514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-3497454</v>
      </c>
      <c r="D23" s="157"/>
      <c r="E23" s="59"/>
      <c r="F23" s="60"/>
      <c r="G23" s="159">
        <v>324267869</v>
      </c>
      <c r="H23" s="159"/>
      <c r="I23" s="159"/>
      <c r="J23" s="60">
        <v>324267869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324267869</v>
      </c>
      <c r="X23" s="60"/>
      <c r="Y23" s="159">
        <v>324267869</v>
      </c>
      <c r="Z23" s="141"/>
      <c r="AA23" s="225"/>
    </row>
    <row r="24" spans="1:27" ht="12.75">
      <c r="A24" s="249" t="s">
        <v>190</v>
      </c>
      <c r="B24" s="182"/>
      <c r="C24" s="155">
        <v>108557646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-266002142</v>
      </c>
      <c r="F26" s="60">
        <v>-266002142</v>
      </c>
      <c r="G26" s="60">
        <v>-413900</v>
      </c>
      <c r="H26" s="60">
        <v>-2437274</v>
      </c>
      <c r="I26" s="60">
        <v>2044069</v>
      </c>
      <c r="J26" s="60">
        <v>-807105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-807105</v>
      </c>
      <c r="X26" s="60">
        <v>-64750500</v>
      </c>
      <c r="Y26" s="60">
        <v>63943395</v>
      </c>
      <c r="Z26" s="140">
        <v>-98.75</v>
      </c>
      <c r="AA26" s="62">
        <v>-266002142</v>
      </c>
    </row>
    <row r="27" spans="1:27" ht="12.75">
      <c r="A27" s="250" t="s">
        <v>192</v>
      </c>
      <c r="B27" s="251"/>
      <c r="C27" s="168">
        <f aca="true" t="shared" si="1" ref="C27:Y27">SUM(C21:C26)</f>
        <v>-216767322</v>
      </c>
      <c r="D27" s="168">
        <f>SUM(D21:D26)</f>
        <v>0</v>
      </c>
      <c r="E27" s="72">
        <f t="shared" si="1"/>
        <v>-266002142</v>
      </c>
      <c r="F27" s="73">
        <f t="shared" si="1"/>
        <v>-266002142</v>
      </c>
      <c r="G27" s="73">
        <f t="shared" si="1"/>
        <v>323853969</v>
      </c>
      <c r="H27" s="73">
        <f t="shared" si="1"/>
        <v>-2437274</v>
      </c>
      <c r="I27" s="73">
        <f t="shared" si="1"/>
        <v>2044069</v>
      </c>
      <c r="J27" s="73">
        <f t="shared" si="1"/>
        <v>323460764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323460764</v>
      </c>
      <c r="X27" s="73">
        <f t="shared" si="1"/>
        <v>-64750500</v>
      </c>
      <c r="Y27" s="73">
        <f t="shared" si="1"/>
        <v>388211264</v>
      </c>
      <c r="Z27" s="170">
        <f>+IF(X27&lt;&gt;0,+(Y27/X27)*100,0)</f>
        <v>-599.5494459502244</v>
      </c>
      <c r="AA27" s="74">
        <f>SUM(AA21:AA26)</f>
        <v>-266002142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11531331</v>
      </c>
      <c r="H33" s="159">
        <v>-11164960</v>
      </c>
      <c r="I33" s="159">
        <v>419078</v>
      </c>
      <c r="J33" s="159">
        <v>785449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785449</v>
      </c>
      <c r="X33" s="159"/>
      <c r="Y33" s="60">
        <v>785449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-7574000</v>
      </c>
      <c r="F35" s="60">
        <v>-7574000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-587402</v>
      </c>
      <c r="Y35" s="60">
        <v>587402</v>
      </c>
      <c r="Z35" s="140">
        <v>-100</v>
      </c>
      <c r="AA35" s="62">
        <v>-7574000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-7574000</v>
      </c>
      <c r="F36" s="73">
        <f t="shared" si="2"/>
        <v>-7574000</v>
      </c>
      <c r="G36" s="73">
        <f t="shared" si="2"/>
        <v>11531331</v>
      </c>
      <c r="H36" s="73">
        <f t="shared" si="2"/>
        <v>-11164960</v>
      </c>
      <c r="I36" s="73">
        <f t="shared" si="2"/>
        <v>419078</v>
      </c>
      <c r="J36" s="73">
        <f t="shared" si="2"/>
        <v>785449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785449</v>
      </c>
      <c r="X36" s="73">
        <f t="shared" si="2"/>
        <v>-587402</v>
      </c>
      <c r="Y36" s="73">
        <f t="shared" si="2"/>
        <v>1372851</v>
      </c>
      <c r="Z36" s="170">
        <f>+IF(X36&lt;&gt;0,+(Y36/X36)*100,0)</f>
        <v>-233.71575173390627</v>
      </c>
      <c r="AA36" s="74">
        <f>SUM(AA31:AA35)</f>
        <v>-7574000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-27684940</v>
      </c>
      <c r="D38" s="153">
        <f>+D17+D27+D36</f>
        <v>0</v>
      </c>
      <c r="E38" s="99">
        <f t="shared" si="3"/>
        <v>24926751</v>
      </c>
      <c r="F38" s="100">
        <f t="shared" si="3"/>
        <v>24926751</v>
      </c>
      <c r="G38" s="100">
        <f t="shared" si="3"/>
        <v>6022467</v>
      </c>
      <c r="H38" s="100">
        <f t="shared" si="3"/>
        <v>11617785</v>
      </c>
      <c r="I38" s="100">
        <f t="shared" si="3"/>
        <v>-10104427</v>
      </c>
      <c r="J38" s="100">
        <f t="shared" si="3"/>
        <v>7535825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7535825</v>
      </c>
      <c r="X38" s="100">
        <f t="shared" si="3"/>
        <v>154849566</v>
      </c>
      <c r="Y38" s="100">
        <f t="shared" si="3"/>
        <v>-147313741</v>
      </c>
      <c r="Z38" s="137">
        <f>+IF(X38&lt;&gt;0,+(Y38/X38)*100,0)</f>
        <v>-95.13345423260662</v>
      </c>
      <c r="AA38" s="102">
        <f>+AA17+AA27+AA36</f>
        <v>24926751</v>
      </c>
    </row>
    <row r="39" spans="1:27" ht="12.75">
      <c r="A39" s="249" t="s">
        <v>200</v>
      </c>
      <c r="B39" s="182"/>
      <c r="C39" s="153">
        <v>40186754</v>
      </c>
      <c r="D39" s="153"/>
      <c r="E39" s="99">
        <v>40262439</v>
      </c>
      <c r="F39" s="100">
        <v>40262439</v>
      </c>
      <c r="G39" s="100">
        <v>6206200</v>
      </c>
      <c r="H39" s="100">
        <v>12228667</v>
      </c>
      <c r="I39" s="100">
        <v>23846452</v>
      </c>
      <c r="J39" s="100">
        <v>6206200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6206200</v>
      </c>
      <c r="X39" s="100">
        <v>40262439</v>
      </c>
      <c r="Y39" s="100">
        <v>-34056239</v>
      </c>
      <c r="Z39" s="137">
        <v>-84.59</v>
      </c>
      <c r="AA39" s="102">
        <v>40262439</v>
      </c>
    </row>
    <row r="40" spans="1:27" ht="12.75">
      <c r="A40" s="269" t="s">
        <v>201</v>
      </c>
      <c r="B40" s="256"/>
      <c r="C40" s="257">
        <v>12501814</v>
      </c>
      <c r="D40" s="257"/>
      <c r="E40" s="258">
        <v>65189189</v>
      </c>
      <c r="F40" s="259">
        <v>65189189</v>
      </c>
      <c r="G40" s="259">
        <v>12228667</v>
      </c>
      <c r="H40" s="259">
        <v>23846452</v>
      </c>
      <c r="I40" s="259">
        <v>13742025</v>
      </c>
      <c r="J40" s="259">
        <v>13742025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13742025</v>
      </c>
      <c r="X40" s="259">
        <v>195112004</v>
      </c>
      <c r="Y40" s="259">
        <v>-181369979</v>
      </c>
      <c r="Z40" s="260">
        <v>-92.96</v>
      </c>
      <c r="AA40" s="261">
        <v>65189189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204073131</v>
      </c>
      <c r="D5" s="200">
        <f t="shared" si="0"/>
        <v>0</v>
      </c>
      <c r="E5" s="106">
        <f t="shared" si="0"/>
        <v>119662662</v>
      </c>
      <c r="F5" s="106">
        <f t="shared" si="0"/>
        <v>119662662</v>
      </c>
      <c r="G5" s="106">
        <f t="shared" si="0"/>
        <v>11400088</v>
      </c>
      <c r="H5" s="106">
        <f t="shared" si="0"/>
        <v>17946927</v>
      </c>
      <c r="I5" s="106">
        <f t="shared" si="0"/>
        <v>29606004</v>
      </c>
      <c r="J5" s="106">
        <f t="shared" si="0"/>
        <v>58953019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58953019</v>
      </c>
      <c r="X5" s="106">
        <f t="shared" si="0"/>
        <v>29915666</v>
      </c>
      <c r="Y5" s="106">
        <f t="shared" si="0"/>
        <v>29037353</v>
      </c>
      <c r="Z5" s="201">
        <f>+IF(X5&lt;&gt;0,+(Y5/X5)*100,0)</f>
        <v>97.06403661546429</v>
      </c>
      <c r="AA5" s="199">
        <f>SUM(AA11:AA18)</f>
        <v>119662662</v>
      </c>
    </row>
    <row r="6" spans="1:27" ht="12.75">
      <c r="A6" s="291" t="s">
        <v>205</v>
      </c>
      <c r="B6" s="142"/>
      <c r="C6" s="62">
        <v>74189113</v>
      </c>
      <c r="D6" s="156"/>
      <c r="E6" s="60"/>
      <c r="F6" s="60"/>
      <c r="G6" s="60">
        <v>4064329</v>
      </c>
      <c r="H6" s="60">
        <v>7593201</v>
      </c>
      <c r="I6" s="60">
        <v>6613037</v>
      </c>
      <c r="J6" s="60">
        <v>18270567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18270567</v>
      </c>
      <c r="X6" s="60"/>
      <c r="Y6" s="60">
        <v>18270567</v>
      </c>
      <c r="Z6" s="140"/>
      <c r="AA6" s="155"/>
    </row>
    <row r="7" spans="1:27" ht="12.75">
      <c r="A7" s="291" t="s">
        <v>206</v>
      </c>
      <c r="B7" s="142"/>
      <c r="C7" s="62">
        <v>18006237</v>
      </c>
      <c r="D7" s="156"/>
      <c r="E7" s="60">
        <v>105000000</v>
      </c>
      <c r="F7" s="60">
        <v>105000000</v>
      </c>
      <c r="G7" s="60">
        <v>5273695</v>
      </c>
      <c r="H7" s="60"/>
      <c r="I7" s="60">
        <v>2717900</v>
      </c>
      <c r="J7" s="60">
        <v>7991595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7991595</v>
      </c>
      <c r="X7" s="60">
        <v>26250000</v>
      </c>
      <c r="Y7" s="60">
        <v>-18258405</v>
      </c>
      <c r="Z7" s="140">
        <v>-69.56</v>
      </c>
      <c r="AA7" s="155">
        <v>105000000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98112075</v>
      </c>
      <c r="D10" s="156"/>
      <c r="E10" s="60"/>
      <c r="F10" s="60"/>
      <c r="G10" s="60">
        <v>1648164</v>
      </c>
      <c r="H10" s="60">
        <v>7916453</v>
      </c>
      <c r="I10" s="60">
        <v>22319136</v>
      </c>
      <c r="J10" s="60">
        <v>31883753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31883753</v>
      </c>
      <c r="X10" s="60"/>
      <c r="Y10" s="60">
        <v>31883753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190307425</v>
      </c>
      <c r="D11" s="294">
        <f t="shared" si="1"/>
        <v>0</v>
      </c>
      <c r="E11" s="295">
        <f t="shared" si="1"/>
        <v>105000000</v>
      </c>
      <c r="F11" s="295">
        <f t="shared" si="1"/>
        <v>105000000</v>
      </c>
      <c r="G11" s="295">
        <f t="shared" si="1"/>
        <v>10986188</v>
      </c>
      <c r="H11" s="295">
        <f t="shared" si="1"/>
        <v>15509654</v>
      </c>
      <c r="I11" s="295">
        <f t="shared" si="1"/>
        <v>31650073</v>
      </c>
      <c r="J11" s="295">
        <f t="shared" si="1"/>
        <v>58145915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58145915</v>
      </c>
      <c r="X11" s="295">
        <f t="shared" si="1"/>
        <v>26250000</v>
      </c>
      <c r="Y11" s="295">
        <f t="shared" si="1"/>
        <v>31895915</v>
      </c>
      <c r="Z11" s="296">
        <f>+IF(X11&lt;&gt;0,+(Y11/X11)*100,0)</f>
        <v>121.50824761904761</v>
      </c>
      <c r="AA11" s="297">
        <f>SUM(AA6:AA10)</f>
        <v>105000000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13765706</v>
      </c>
      <c r="D15" s="156"/>
      <c r="E15" s="60">
        <v>14662662</v>
      </c>
      <c r="F15" s="60">
        <v>14662662</v>
      </c>
      <c r="G15" s="60">
        <v>413900</v>
      </c>
      <c r="H15" s="60">
        <v>2437273</v>
      </c>
      <c r="I15" s="60">
        <v>-2044069</v>
      </c>
      <c r="J15" s="60">
        <v>807104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807104</v>
      </c>
      <c r="X15" s="60">
        <v>3665666</v>
      </c>
      <c r="Y15" s="60">
        <v>-2858562</v>
      </c>
      <c r="Z15" s="140">
        <v>-77.98</v>
      </c>
      <c r="AA15" s="155">
        <v>14662662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146339479</v>
      </c>
      <c r="F20" s="100">
        <f t="shared" si="2"/>
        <v>146339479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36584870</v>
      </c>
      <c r="Y20" s="100">
        <f t="shared" si="2"/>
        <v>-36584870</v>
      </c>
      <c r="Z20" s="137">
        <f>+IF(X20&lt;&gt;0,+(Y20/X20)*100,0)</f>
        <v>-100</v>
      </c>
      <c r="AA20" s="153">
        <f>SUM(AA26:AA33)</f>
        <v>146339479</v>
      </c>
    </row>
    <row r="21" spans="1:27" ht="12.75">
      <c r="A21" s="291" t="s">
        <v>205</v>
      </c>
      <c r="B21" s="142"/>
      <c r="C21" s="62"/>
      <c r="D21" s="156"/>
      <c r="E21" s="60">
        <v>85821229</v>
      </c>
      <c r="F21" s="60">
        <v>85821229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21455307</v>
      </c>
      <c r="Y21" s="60">
        <v>-21455307</v>
      </c>
      <c r="Z21" s="140">
        <v>-100</v>
      </c>
      <c r="AA21" s="155">
        <v>85821229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50518250</v>
      </c>
      <c r="F25" s="60">
        <v>50518250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12629563</v>
      </c>
      <c r="Y25" s="60">
        <v>-12629563</v>
      </c>
      <c r="Z25" s="140">
        <v>-100</v>
      </c>
      <c r="AA25" s="155">
        <v>50518250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136339479</v>
      </c>
      <c r="F26" s="295">
        <f t="shared" si="3"/>
        <v>136339479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34084870</v>
      </c>
      <c r="Y26" s="295">
        <f t="shared" si="3"/>
        <v>-34084870</v>
      </c>
      <c r="Z26" s="296">
        <f>+IF(X26&lt;&gt;0,+(Y26/X26)*100,0)</f>
        <v>-100</v>
      </c>
      <c r="AA26" s="297">
        <f>SUM(AA21:AA25)</f>
        <v>136339479</v>
      </c>
    </row>
    <row r="27" spans="1:27" ht="12.75">
      <c r="A27" s="298" t="s">
        <v>211</v>
      </c>
      <c r="B27" s="147"/>
      <c r="C27" s="62"/>
      <c r="D27" s="156"/>
      <c r="E27" s="60">
        <v>10000000</v>
      </c>
      <c r="F27" s="60">
        <v>10000000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2500000</v>
      </c>
      <c r="Y27" s="60">
        <v>-2500000</v>
      </c>
      <c r="Z27" s="140">
        <v>-100</v>
      </c>
      <c r="AA27" s="155">
        <v>10000000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74189113</v>
      </c>
      <c r="D36" s="156">
        <f t="shared" si="4"/>
        <v>0</v>
      </c>
      <c r="E36" s="60">
        <f t="shared" si="4"/>
        <v>85821229</v>
      </c>
      <c r="F36" s="60">
        <f t="shared" si="4"/>
        <v>85821229</v>
      </c>
      <c r="G36" s="60">
        <f t="shared" si="4"/>
        <v>4064329</v>
      </c>
      <c r="H36" s="60">
        <f t="shared" si="4"/>
        <v>7593201</v>
      </c>
      <c r="I36" s="60">
        <f t="shared" si="4"/>
        <v>6613037</v>
      </c>
      <c r="J36" s="60">
        <f t="shared" si="4"/>
        <v>18270567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18270567</v>
      </c>
      <c r="X36" s="60">
        <f t="shared" si="4"/>
        <v>21455307</v>
      </c>
      <c r="Y36" s="60">
        <f t="shared" si="4"/>
        <v>-3184740</v>
      </c>
      <c r="Z36" s="140">
        <f aca="true" t="shared" si="5" ref="Z36:Z49">+IF(X36&lt;&gt;0,+(Y36/X36)*100,0)</f>
        <v>-14.843600233732381</v>
      </c>
      <c r="AA36" s="155">
        <f>AA6+AA21</f>
        <v>85821229</v>
      </c>
    </row>
    <row r="37" spans="1:27" ht="12.75">
      <c r="A37" s="291" t="s">
        <v>206</v>
      </c>
      <c r="B37" s="142"/>
      <c r="C37" s="62">
        <f t="shared" si="4"/>
        <v>18006237</v>
      </c>
      <c r="D37" s="156">
        <f t="shared" si="4"/>
        <v>0</v>
      </c>
      <c r="E37" s="60">
        <f t="shared" si="4"/>
        <v>105000000</v>
      </c>
      <c r="F37" s="60">
        <f t="shared" si="4"/>
        <v>105000000</v>
      </c>
      <c r="G37" s="60">
        <f t="shared" si="4"/>
        <v>5273695</v>
      </c>
      <c r="H37" s="60">
        <f t="shared" si="4"/>
        <v>0</v>
      </c>
      <c r="I37" s="60">
        <f t="shared" si="4"/>
        <v>2717900</v>
      </c>
      <c r="J37" s="60">
        <f t="shared" si="4"/>
        <v>7991595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7991595</v>
      </c>
      <c r="X37" s="60">
        <f t="shared" si="4"/>
        <v>26250000</v>
      </c>
      <c r="Y37" s="60">
        <f t="shared" si="4"/>
        <v>-18258405</v>
      </c>
      <c r="Z37" s="140">
        <f t="shared" si="5"/>
        <v>-69.55582857142856</v>
      </c>
      <c r="AA37" s="155">
        <f>AA7+AA22</f>
        <v>105000000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98112075</v>
      </c>
      <c r="D40" s="156">
        <f t="shared" si="4"/>
        <v>0</v>
      </c>
      <c r="E40" s="60">
        <f t="shared" si="4"/>
        <v>50518250</v>
      </c>
      <c r="F40" s="60">
        <f t="shared" si="4"/>
        <v>50518250</v>
      </c>
      <c r="G40" s="60">
        <f t="shared" si="4"/>
        <v>1648164</v>
      </c>
      <c r="H40" s="60">
        <f t="shared" si="4"/>
        <v>7916453</v>
      </c>
      <c r="I40" s="60">
        <f t="shared" si="4"/>
        <v>22319136</v>
      </c>
      <c r="J40" s="60">
        <f t="shared" si="4"/>
        <v>31883753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31883753</v>
      </c>
      <c r="X40" s="60">
        <f t="shared" si="4"/>
        <v>12629563</v>
      </c>
      <c r="Y40" s="60">
        <f t="shared" si="4"/>
        <v>19254190</v>
      </c>
      <c r="Z40" s="140">
        <f t="shared" si="5"/>
        <v>152.4533350837238</v>
      </c>
      <c r="AA40" s="155">
        <f>AA10+AA25</f>
        <v>50518250</v>
      </c>
    </row>
    <row r="41" spans="1:27" ht="12.75">
      <c r="A41" s="292" t="s">
        <v>210</v>
      </c>
      <c r="B41" s="142"/>
      <c r="C41" s="293">
        <f aca="true" t="shared" si="6" ref="C41:Y41">SUM(C36:C40)</f>
        <v>190307425</v>
      </c>
      <c r="D41" s="294">
        <f t="shared" si="6"/>
        <v>0</v>
      </c>
      <c r="E41" s="295">
        <f t="shared" si="6"/>
        <v>241339479</v>
      </c>
      <c r="F41" s="295">
        <f t="shared" si="6"/>
        <v>241339479</v>
      </c>
      <c r="G41" s="295">
        <f t="shared" si="6"/>
        <v>10986188</v>
      </c>
      <c r="H41" s="295">
        <f t="shared" si="6"/>
        <v>15509654</v>
      </c>
      <c r="I41" s="295">
        <f t="shared" si="6"/>
        <v>31650073</v>
      </c>
      <c r="J41" s="295">
        <f t="shared" si="6"/>
        <v>58145915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58145915</v>
      </c>
      <c r="X41" s="295">
        <f t="shared" si="6"/>
        <v>60334870</v>
      </c>
      <c r="Y41" s="295">
        <f t="shared" si="6"/>
        <v>-2188955</v>
      </c>
      <c r="Z41" s="296">
        <f t="shared" si="5"/>
        <v>-3.628009805938092</v>
      </c>
      <c r="AA41" s="297">
        <f>SUM(AA36:AA40)</f>
        <v>241339479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10000000</v>
      </c>
      <c r="F42" s="54">
        <f t="shared" si="7"/>
        <v>10000000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2500000</v>
      </c>
      <c r="Y42" s="54">
        <f t="shared" si="7"/>
        <v>-2500000</v>
      </c>
      <c r="Z42" s="184">
        <f t="shared" si="5"/>
        <v>-100</v>
      </c>
      <c r="AA42" s="130">
        <f aca="true" t="shared" si="8" ref="AA42:AA48">AA12+AA27</f>
        <v>10000000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13765706</v>
      </c>
      <c r="D45" s="129">
        <f t="shared" si="7"/>
        <v>0</v>
      </c>
      <c r="E45" s="54">
        <f t="shared" si="7"/>
        <v>14662662</v>
      </c>
      <c r="F45" s="54">
        <f t="shared" si="7"/>
        <v>14662662</v>
      </c>
      <c r="G45" s="54">
        <f t="shared" si="7"/>
        <v>413900</v>
      </c>
      <c r="H45" s="54">
        <f t="shared" si="7"/>
        <v>2437273</v>
      </c>
      <c r="I45" s="54">
        <f t="shared" si="7"/>
        <v>-2044069</v>
      </c>
      <c r="J45" s="54">
        <f t="shared" si="7"/>
        <v>807104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807104</v>
      </c>
      <c r="X45" s="54">
        <f t="shared" si="7"/>
        <v>3665666</v>
      </c>
      <c r="Y45" s="54">
        <f t="shared" si="7"/>
        <v>-2858562</v>
      </c>
      <c r="Z45" s="184">
        <f t="shared" si="5"/>
        <v>-77.98206383232952</v>
      </c>
      <c r="AA45" s="130">
        <f t="shared" si="8"/>
        <v>14662662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204073131</v>
      </c>
      <c r="D49" s="218">
        <f t="shared" si="9"/>
        <v>0</v>
      </c>
      <c r="E49" s="220">
        <f t="shared" si="9"/>
        <v>266002141</v>
      </c>
      <c r="F49" s="220">
        <f t="shared" si="9"/>
        <v>266002141</v>
      </c>
      <c r="G49" s="220">
        <f t="shared" si="9"/>
        <v>11400088</v>
      </c>
      <c r="H49" s="220">
        <f t="shared" si="9"/>
        <v>17946927</v>
      </c>
      <c r="I49" s="220">
        <f t="shared" si="9"/>
        <v>29606004</v>
      </c>
      <c r="J49" s="220">
        <f t="shared" si="9"/>
        <v>58953019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58953019</v>
      </c>
      <c r="X49" s="220">
        <f t="shared" si="9"/>
        <v>66500536</v>
      </c>
      <c r="Y49" s="220">
        <f t="shared" si="9"/>
        <v>-7547517</v>
      </c>
      <c r="Z49" s="221">
        <f t="shared" si="5"/>
        <v>-11.349558144914802</v>
      </c>
      <c r="AA49" s="222">
        <f>SUM(AA41:AA48)</f>
        <v>266002141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29574098</v>
      </c>
      <c r="D51" s="129">
        <f t="shared" si="10"/>
        <v>0</v>
      </c>
      <c r="E51" s="54">
        <f t="shared" si="10"/>
        <v>33288710</v>
      </c>
      <c r="F51" s="54">
        <f t="shared" si="10"/>
        <v>33288710</v>
      </c>
      <c r="G51" s="54">
        <f t="shared" si="10"/>
        <v>2600224</v>
      </c>
      <c r="H51" s="54">
        <f t="shared" si="10"/>
        <v>4645315</v>
      </c>
      <c r="I51" s="54">
        <f t="shared" si="10"/>
        <v>1599848</v>
      </c>
      <c r="J51" s="54">
        <f t="shared" si="10"/>
        <v>8845387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8845387</v>
      </c>
      <c r="X51" s="54">
        <f t="shared" si="10"/>
        <v>8322178</v>
      </c>
      <c r="Y51" s="54">
        <f t="shared" si="10"/>
        <v>523209</v>
      </c>
      <c r="Z51" s="184">
        <f>+IF(X51&lt;&gt;0,+(Y51/X51)*100,0)</f>
        <v>6.286923927846773</v>
      </c>
      <c r="AA51" s="130">
        <f>SUM(AA57:AA61)</f>
        <v>33288710</v>
      </c>
    </row>
    <row r="52" spans="1:27" ht="12.75">
      <c r="A52" s="310" t="s">
        <v>205</v>
      </c>
      <c r="B52" s="142"/>
      <c r="C52" s="62">
        <v>12156025</v>
      </c>
      <c r="D52" s="156"/>
      <c r="E52" s="60">
        <v>18126000</v>
      </c>
      <c r="F52" s="60">
        <v>18126000</v>
      </c>
      <c r="G52" s="60">
        <v>249975</v>
      </c>
      <c r="H52" s="60">
        <v>1149325</v>
      </c>
      <c r="I52" s="60">
        <v>1646061</v>
      </c>
      <c r="J52" s="60">
        <v>3045361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3045361</v>
      </c>
      <c r="X52" s="60">
        <v>4531500</v>
      </c>
      <c r="Y52" s="60">
        <v>-1486139</v>
      </c>
      <c r="Z52" s="140">
        <v>-32.8</v>
      </c>
      <c r="AA52" s="155">
        <v>18126000</v>
      </c>
    </row>
    <row r="53" spans="1:27" ht="12.75">
      <c r="A53" s="310" t="s">
        <v>206</v>
      </c>
      <c r="B53" s="142"/>
      <c r="C53" s="62">
        <v>13287732</v>
      </c>
      <c r="D53" s="156"/>
      <c r="E53" s="60">
        <v>5852440</v>
      </c>
      <c r="F53" s="60">
        <v>5852440</v>
      </c>
      <c r="G53" s="60">
        <v>2140512</v>
      </c>
      <c r="H53" s="60">
        <v>3241361</v>
      </c>
      <c r="I53" s="60">
        <v>-89230</v>
      </c>
      <c r="J53" s="60">
        <v>5292643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5292643</v>
      </c>
      <c r="X53" s="60">
        <v>1463110</v>
      </c>
      <c r="Y53" s="60">
        <v>3829533</v>
      </c>
      <c r="Z53" s="140">
        <v>261.74</v>
      </c>
      <c r="AA53" s="155">
        <v>5852440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25443757</v>
      </c>
      <c r="D57" s="294">
        <f t="shared" si="11"/>
        <v>0</v>
      </c>
      <c r="E57" s="295">
        <f t="shared" si="11"/>
        <v>23978440</v>
      </c>
      <c r="F57" s="295">
        <f t="shared" si="11"/>
        <v>23978440</v>
      </c>
      <c r="G57" s="295">
        <f t="shared" si="11"/>
        <v>2390487</v>
      </c>
      <c r="H57" s="295">
        <f t="shared" si="11"/>
        <v>4390686</v>
      </c>
      <c r="I57" s="295">
        <f t="shared" si="11"/>
        <v>1556831</v>
      </c>
      <c r="J57" s="295">
        <f t="shared" si="11"/>
        <v>8338004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8338004</v>
      </c>
      <c r="X57" s="295">
        <f t="shared" si="11"/>
        <v>5994610</v>
      </c>
      <c r="Y57" s="295">
        <f t="shared" si="11"/>
        <v>2343394</v>
      </c>
      <c r="Z57" s="296">
        <f>+IF(X57&lt;&gt;0,+(Y57/X57)*100,0)</f>
        <v>39.09168402948649</v>
      </c>
      <c r="AA57" s="297">
        <f>SUM(AA52:AA56)</f>
        <v>23978440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4130341</v>
      </c>
      <c r="D61" s="156"/>
      <c r="E61" s="60">
        <v>9310270</v>
      </c>
      <c r="F61" s="60">
        <v>9310270</v>
      </c>
      <c r="G61" s="60">
        <v>209737</v>
      </c>
      <c r="H61" s="60">
        <v>254629</v>
      </c>
      <c r="I61" s="60">
        <v>43017</v>
      </c>
      <c r="J61" s="60">
        <v>507383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507383</v>
      </c>
      <c r="X61" s="60">
        <v>2327568</v>
      </c>
      <c r="Y61" s="60">
        <v>-1820185</v>
      </c>
      <c r="Z61" s="140">
        <v>-78.2</v>
      </c>
      <c r="AA61" s="155">
        <v>9310270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2599307</v>
      </c>
      <c r="H67" s="60">
        <v>2437103</v>
      </c>
      <c r="I67" s="60">
        <v>1599640</v>
      </c>
      <c r="J67" s="60">
        <v>6636050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6636050</v>
      </c>
      <c r="X67" s="60"/>
      <c r="Y67" s="60">
        <v>6636050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33288712</v>
      </c>
      <c r="F68" s="60"/>
      <c r="G68" s="60">
        <v>917</v>
      </c>
      <c r="H68" s="60">
        <v>170</v>
      </c>
      <c r="I68" s="60">
        <v>208</v>
      </c>
      <c r="J68" s="60">
        <v>1295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1295</v>
      </c>
      <c r="X68" s="60"/>
      <c r="Y68" s="60">
        <v>1295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33288712</v>
      </c>
      <c r="F69" s="220">
        <f t="shared" si="12"/>
        <v>0</v>
      </c>
      <c r="G69" s="220">
        <f t="shared" si="12"/>
        <v>2600224</v>
      </c>
      <c r="H69" s="220">
        <f t="shared" si="12"/>
        <v>2437273</v>
      </c>
      <c r="I69" s="220">
        <f t="shared" si="12"/>
        <v>1599848</v>
      </c>
      <c r="J69" s="220">
        <f t="shared" si="12"/>
        <v>6637345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6637345</v>
      </c>
      <c r="X69" s="220">
        <f t="shared" si="12"/>
        <v>0</v>
      </c>
      <c r="Y69" s="220">
        <f t="shared" si="12"/>
        <v>6637345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190307425</v>
      </c>
      <c r="D5" s="357">
        <f t="shared" si="0"/>
        <v>0</v>
      </c>
      <c r="E5" s="356">
        <f t="shared" si="0"/>
        <v>105000000</v>
      </c>
      <c r="F5" s="358">
        <f t="shared" si="0"/>
        <v>105000000</v>
      </c>
      <c r="G5" s="358">
        <f t="shared" si="0"/>
        <v>10986188</v>
      </c>
      <c r="H5" s="356">
        <f t="shared" si="0"/>
        <v>15509654</v>
      </c>
      <c r="I5" s="356">
        <f t="shared" si="0"/>
        <v>31650073</v>
      </c>
      <c r="J5" s="358">
        <f t="shared" si="0"/>
        <v>58145915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58145915</v>
      </c>
      <c r="X5" s="356">
        <f t="shared" si="0"/>
        <v>26250000</v>
      </c>
      <c r="Y5" s="358">
        <f t="shared" si="0"/>
        <v>31895915</v>
      </c>
      <c r="Z5" s="359">
        <f>+IF(X5&lt;&gt;0,+(Y5/X5)*100,0)</f>
        <v>121.50824761904761</v>
      </c>
      <c r="AA5" s="360">
        <f>+AA6+AA8+AA11+AA13+AA15</f>
        <v>105000000</v>
      </c>
    </row>
    <row r="6" spans="1:27" ht="12.75">
      <c r="A6" s="361" t="s">
        <v>205</v>
      </c>
      <c r="B6" s="142"/>
      <c r="C6" s="60">
        <f>+C7</f>
        <v>74189113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4064329</v>
      </c>
      <c r="H6" s="60">
        <f t="shared" si="1"/>
        <v>7593201</v>
      </c>
      <c r="I6" s="60">
        <f t="shared" si="1"/>
        <v>6613037</v>
      </c>
      <c r="J6" s="59">
        <f t="shared" si="1"/>
        <v>18270567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18270567</v>
      </c>
      <c r="X6" s="60">
        <f t="shared" si="1"/>
        <v>0</v>
      </c>
      <c r="Y6" s="59">
        <f t="shared" si="1"/>
        <v>18270567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74189113</v>
      </c>
      <c r="D7" s="340"/>
      <c r="E7" s="60"/>
      <c r="F7" s="59"/>
      <c r="G7" s="59">
        <v>4064329</v>
      </c>
      <c r="H7" s="60">
        <v>7593201</v>
      </c>
      <c r="I7" s="60">
        <v>6613037</v>
      </c>
      <c r="J7" s="59">
        <v>18270567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18270567</v>
      </c>
      <c r="X7" s="60"/>
      <c r="Y7" s="59">
        <v>18270567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18006237</v>
      </c>
      <c r="D8" s="340">
        <f t="shared" si="2"/>
        <v>0</v>
      </c>
      <c r="E8" s="60">
        <f t="shared" si="2"/>
        <v>105000000</v>
      </c>
      <c r="F8" s="59">
        <f t="shared" si="2"/>
        <v>105000000</v>
      </c>
      <c r="G8" s="59">
        <f t="shared" si="2"/>
        <v>5273695</v>
      </c>
      <c r="H8" s="60">
        <f t="shared" si="2"/>
        <v>0</v>
      </c>
      <c r="I8" s="60">
        <f t="shared" si="2"/>
        <v>2717900</v>
      </c>
      <c r="J8" s="59">
        <f t="shared" si="2"/>
        <v>7991595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7991595</v>
      </c>
      <c r="X8" s="60">
        <f t="shared" si="2"/>
        <v>26250000</v>
      </c>
      <c r="Y8" s="59">
        <f t="shared" si="2"/>
        <v>-18258405</v>
      </c>
      <c r="Z8" s="61">
        <f>+IF(X8&lt;&gt;0,+(Y8/X8)*100,0)</f>
        <v>-69.55582857142856</v>
      </c>
      <c r="AA8" s="62">
        <f>SUM(AA9:AA10)</f>
        <v>105000000</v>
      </c>
    </row>
    <row r="9" spans="1:27" ht="12.75">
      <c r="A9" s="291" t="s">
        <v>230</v>
      </c>
      <c r="B9" s="142"/>
      <c r="C9" s="60">
        <v>18006237</v>
      </c>
      <c r="D9" s="340"/>
      <c r="E9" s="60">
        <v>105000000</v>
      </c>
      <c r="F9" s="59">
        <v>105000000</v>
      </c>
      <c r="G9" s="59">
        <v>5273695</v>
      </c>
      <c r="H9" s="60"/>
      <c r="I9" s="60">
        <v>2717900</v>
      </c>
      <c r="J9" s="59">
        <v>7991595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7991595</v>
      </c>
      <c r="X9" s="60">
        <v>26250000</v>
      </c>
      <c r="Y9" s="59">
        <v>-18258405</v>
      </c>
      <c r="Z9" s="61">
        <v>-69.56</v>
      </c>
      <c r="AA9" s="62">
        <v>105000000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98112075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1648164</v>
      </c>
      <c r="H15" s="60">
        <f t="shared" si="5"/>
        <v>7916453</v>
      </c>
      <c r="I15" s="60">
        <f t="shared" si="5"/>
        <v>22319136</v>
      </c>
      <c r="J15" s="59">
        <f t="shared" si="5"/>
        <v>31883753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31883753</v>
      </c>
      <c r="X15" s="60">
        <f t="shared" si="5"/>
        <v>0</v>
      </c>
      <c r="Y15" s="59">
        <f t="shared" si="5"/>
        <v>31883753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45761419</v>
      </c>
      <c r="D18" s="340"/>
      <c r="E18" s="60"/>
      <c r="F18" s="59"/>
      <c r="G18" s="59">
        <v>1648164</v>
      </c>
      <c r="H18" s="60">
        <v>800200</v>
      </c>
      <c r="I18" s="60">
        <v>9635087</v>
      </c>
      <c r="J18" s="59">
        <v>12083451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12083451</v>
      </c>
      <c r="X18" s="60"/>
      <c r="Y18" s="59">
        <v>12083451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52350656</v>
      </c>
      <c r="D20" s="340"/>
      <c r="E20" s="60"/>
      <c r="F20" s="59"/>
      <c r="G20" s="59"/>
      <c r="H20" s="60">
        <v>7116253</v>
      </c>
      <c r="I20" s="60">
        <v>12684049</v>
      </c>
      <c r="J20" s="59">
        <v>19800302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19800302</v>
      </c>
      <c r="X20" s="60"/>
      <c r="Y20" s="59">
        <v>19800302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13765706</v>
      </c>
      <c r="D40" s="344">
        <f t="shared" si="9"/>
        <v>0</v>
      </c>
      <c r="E40" s="343">
        <f t="shared" si="9"/>
        <v>14662662</v>
      </c>
      <c r="F40" s="345">
        <f t="shared" si="9"/>
        <v>14662662</v>
      </c>
      <c r="G40" s="345">
        <f t="shared" si="9"/>
        <v>413900</v>
      </c>
      <c r="H40" s="343">
        <f t="shared" si="9"/>
        <v>2437273</v>
      </c>
      <c r="I40" s="343">
        <f t="shared" si="9"/>
        <v>-2044069</v>
      </c>
      <c r="J40" s="345">
        <f t="shared" si="9"/>
        <v>807104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807104</v>
      </c>
      <c r="X40" s="343">
        <f t="shared" si="9"/>
        <v>3665666</v>
      </c>
      <c r="Y40" s="345">
        <f t="shared" si="9"/>
        <v>-2858562</v>
      </c>
      <c r="Z40" s="336">
        <f>+IF(X40&lt;&gt;0,+(Y40/X40)*100,0)</f>
        <v>-77.98206383232952</v>
      </c>
      <c r="AA40" s="350">
        <f>SUM(AA41:AA49)</f>
        <v>14662662</v>
      </c>
    </row>
    <row r="41" spans="1:27" ht="12.75">
      <c r="A41" s="361" t="s">
        <v>248</v>
      </c>
      <c r="B41" s="142"/>
      <c r="C41" s="362"/>
      <c r="D41" s="363"/>
      <c r="E41" s="362">
        <v>5855003</v>
      </c>
      <c r="F41" s="364">
        <v>5855003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1463751</v>
      </c>
      <c r="Y41" s="364">
        <v>-1463751</v>
      </c>
      <c r="Z41" s="365">
        <v>-100</v>
      </c>
      <c r="AA41" s="366">
        <v>5855003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>
        <v>2212032</v>
      </c>
      <c r="I43" s="305">
        <v>-1669407</v>
      </c>
      <c r="J43" s="370">
        <v>542625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542625</v>
      </c>
      <c r="X43" s="305"/>
      <c r="Y43" s="370">
        <v>542625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3564201</v>
      </c>
      <c r="F44" s="53">
        <v>3564201</v>
      </c>
      <c r="G44" s="53">
        <v>95286</v>
      </c>
      <c r="H44" s="54">
        <v>225241</v>
      </c>
      <c r="I44" s="54">
        <v>-207029</v>
      </c>
      <c r="J44" s="53">
        <v>113498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113498</v>
      </c>
      <c r="X44" s="54">
        <v>891050</v>
      </c>
      <c r="Y44" s="53">
        <v>-777552</v>
      </c>
      <c r="Z44" s="94">
        <v>-87.26</v>
      </c>
      <c r="AA44" s="95">
        <v>3564201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189875</v>
      </c>
      <c r="H48" s="54"/>
      <c r="I48" s="54">
        <v>24000</v>
      </c>
      <c r="J48" s="53">
        <v>213875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213875</v>
      </c>
      <c r="X48" s="54"/>
      <c r="Y48" s="53">
        <v>213875</v>
      </c>
      <c r="Z48" s="94"/>
      <c r="AA48" s="95"/>
    </row>
    <row r="49" spans="1:27" ht="12.75">
      <c r="A49" s="361" t="s">
        <v>93</v>
      </c>
      <c r="B49" s="136"/>
      <c r="C49" s="54">
        <v>13765706</v>
      </c>
      <c r="D49" s="368"/>
      <c r="E49" s="54">
        <v>5243458</v>
      </c>
      <c r="F49" s="53">
        <v>5243458</v>
      </c>
      <c r="G49" s="53">
        <v>128739</v>
      </c>
      <c r="H49" s="54"/>
      <c r="I49" s="54">
        <v>-191633</v>
      </c>
      <c r="J49" s="53">
        <v>-62894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-62894</v>
      </c>
      <c r="X49" s="54">
        <v>1310865</v>
      </c>
      <c r="Y49" s="53">
        <v>-1373759</v>
      </c>
      <c r="Z49" s="94">
        <v>-104.8</v>
      </c>
      <c r="AA49" s="95">
        <v>5243458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204073131</v>
      </c>
      <c r="D60" s="346">
        <f t="shared" si="14"/>
        <v>0</v>
      </c>
      <c r="E60" s="219">
        <f t="shared" si="14"/>
        <v>119662662</v>
      </c>
      <c r="F60" s="264">
        <f t="shared" si="14"/>
        <v>119662662</v>
      </c>
      <c r="G60" s="264">
        <f t="shared" si="14"/>
        <v>11400088</v>
      </c>
      <c r="H60" s="219">
        <f t="shared" si="14"/>
        <v>17946927</v>
      </c>
      <c r="I60" s="219">
        <f t="shared" si="14"/>
        <v>29606004</v>
      </c>
      <c r="J60" s="264">
        <f t="shared" si="14"/>
        <v>58953019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58953019</v>
      </c>
      <c r="X60" s="219">
        <f t="shared" si="14"/>
        <v>29915666</v>
      </c>
      <c r="Y60" s="264">
        <f t="shared" si="14"/>
        <v>29037353</v>
      </c>
      <c r="Z60" s="337">
        <f>+IF(X60&lt;&gt;0,+(Y60/X60)*100,0)</f>
        <v>97.06403661546429</v>
      </c>
      <c r="AA60" s="232">
        <f>+AA57+AA54+AA51+AA40+AA37+AA34+AA22+AA5</f>
        <v>119662662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136339479</v>
      </c>
      <c r="F5" s="358">
        <f t="shared" si="0"/>
        <v>136339479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34084870</v>
      </c>
      <c r="Y5" s="358">
        <f t="shared" si="0"/>
        <v>-34084870</v>
      </c>
      <c r="Z5" s="359">
        <f>+IF(X5&lt;&gt;0,+(Y5/X5)*100,0)</f>
        <v>-100</v>
      </c>
      <c r="AA5" s="360">
        <f>+AA6+AA8+AA11+AA13+AA15</f>
        <v>136339479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85821229</v>
      </c>
      <c r="F6" s="59">
        <f t="shared" si="1"/>
        <v>85821229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21455307</v>
      </c>
      <c r="Y6" s="59">
        <f t="shared" si="1"/>
        <v>-21455307</v>
      </c>
      <c r="Z6" s="61">
        <f>+IF(X6&lt;&gt;0,+(Y6/X6)*100,0)</f>
        <v>-100</v>
      </c>
      <c r="AA6" s="62">
        <f t="shared" si="1"/>
        <v>85821229</v>
      </c>
    </row>
    <row r="7" spans="1:27" ht="12.75">
      <c r="A7" s="291" t="s">
        <v>229</v>
      </c>
      <c r="B7" s="142"/>
      <c r="C7" s="60"/>
      <c r="D7" s="340"/>
      <c r="E7" s="60">
        <v>85821229</v>
      </c>
      <c r="F7" s="59">
        <v>85821229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21455307</v>
      </c>
      <c r="Y7" s="59">
        <v>-21455307</v>
      </c>
      <c r="Z7" s="61">
        <v>-100</v>
      </c>
      <c r="AA7" s="62">
        <v>85821229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50518250</v>
      </c>
      <c r="F15" s="59">
        <f t="shared" si="5"/>
        <v>50518250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12629563</v>
      </c>
      <c r="Y15" s="59">
        <f t="shared" si="5"/>
        <v>-12629563</v>
      </c>
      <c r="Z15" s="61">
        <f>+IF(X15&lt;&gt;0,+(Y15/X15)*100,0)</f>
        <v>-100</v>
      </c>
      <c r="AA15" s="62">
        <f>SUM(AA16:AA20)</f>
        <v>50518250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50518250</v>
      </c>
      <c r="F18" s="59">
        <v>50518250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12629563</v>
      </c>
      <c r="Y18" s="59">
        <v>-12629563</v>
      </c>
      <c r="Z18" s="61">
        <v>-100</v>
      </c>
      <c r="AA18" s="62">
        <v>50518250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10000000</v>
      </c>
      <c r="F22" s="345">
        <f t="shared" si="6"/>
        <v>10000000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2500000</v>
      </c>
      <c r="Y22" s="345">
        <f t="shared" si="6"/>
        <v>-2500000</v>
      </c>
      <c r="Z22" s="336">
        <f>+IF(X22&lt;&gt;0,+(Y22/X22)*100,0)</f>
        <v>-100</v>
      </c>
      <c r="AA22" s="350">
        <f>SUM(AA23:AA32)</f>
        <v>10000000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10000000</v>
      </c>
      <c r="F24" s="59">
        <v>10000000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2500000</v>
      </c>
      <c r="Y24" s="59">
        <v>-2500000</v>
      </c>
      <c r="Z24" s="61">
        <v>-100</v>
      </c>
      <c r="AA24" s="62">
        <v>10000000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146339479</v>
      </c>
      <c r="F60" s="264">
        <f t="shared" si="14"/>
        <v>146339479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36584870</v>
      </c>
      <c r="Y60" s="264">
        <f t="shared" si="14"/>
        <v>-36584870</v>
      </c>
      <c r="Z60" s="337">
        <f>+IF(X60&lt;&gt;0,+(Y60/X60)*100,0)</f>
        <v>-100</v>
      </c>
      <c r="AA60" s="232">
        <f>+AA57+AA54+AA51+AA40+AA37+AA34+AA22+AA5</f>
        <v>146339479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2016-11-03T15:17:14Z</dcterms:created>
  <dcterms:modified xsi:type="dcterms:W3CDTF">2016-11-03T15:17:17Z</dcterms:modified>
  <cp:category/>
  <cp:version/>
  <cp:contentType/>
  <cp:contentStatus/>
</cp:coreProperties>
</file>