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<sst xmlns="http://schemas.openxmlformats.org/spreadsheetml/2006/main" count="857" uniqueCount="303">
  <si>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Abaqulusi(KZN263)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</si>
  <si>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</si>
  <si>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</si>
  <si>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</si>
  <si>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</si>
  <si>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</si>
  <si>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</si>
  <si>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</si>
  <si>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</si>
  <si>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</si>
  <si>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</si>
  <si>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</si>
  <si>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</si>
  <si>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</si>
  <si>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</si>
  <si>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</si>
  <si>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</si>
  <si>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</si>
  <si>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</si>
  <si>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</si>
  <si>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</si>
  <si>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</si>
  <si>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</si>
  <si>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</si>
  <si>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</si>
  <si>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</si>
  <si>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</si>
  <si>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</si>
  <si>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</si>
  <si>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</si>
  <si>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</si>
  <si>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</si>
  <si>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</si>
  <si>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</si>
  <si>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</si>
  <si>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</si>
  <si>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</si>
  <si>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</si>
  <si>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</si>
  <si>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</si>
  <si>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</si>
  <si>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</si>
  <si>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</si>
  <si>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</si>
  <si>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</si>
  <si>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</si>
  <si>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</si>
  <si>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</si>
  <si>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</si>
  <si>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</si>
  <si>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</si>
  <si>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</si>
  <si>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</si>
  <si>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</si>
  <si>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</si>
  <si>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</si>
  <si>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</si>
  <si>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</si>
  <si>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</si>
  <si>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</si>
  <si>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</si>
  <si>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</si>
  <si>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</si>
  <si>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</si>
  <si>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</si>
  <si>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</si>
  <si>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</si>
  <si>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</si>
  <si>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</si>
  <si>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</si>
  <si>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Abaqulusi(KZN263)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</si>
  <si>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</si>
  <si>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</si>
  <si>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</si>
  <si>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</si>
  <si>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</si>
  <si>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</si>
  <si>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</si>
  <si>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</si>
  <si>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</si>
  <si>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</si>
  <si>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</si>
  <si>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</si>
  <si>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</si>
  <si>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</si>
  <si>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</si>
  <si>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</si>
  <si>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</si>
  <si>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</si>
  <si>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</si>
  <si>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</si>
  <si>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</si>
  <si>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</si>
  <si>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</si>
  <si>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</si>
  <si>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</si>
  <si>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</si>
  <si>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</si>
  <si>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</si>
  <si>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</si>
  <si>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Abaqulusi(KZN263)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</si>
  <si>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</si>
  <si>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</si>
  <si>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</si>
  <si>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</si>
  <si>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</si>
  <si>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</si>
  <si>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</si>
  <si>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</si>
  <si>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</si>
  <si>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</si>
  <si>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</si>
  <si>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</si>
  <si>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</si>
  <si>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</si>
  <si>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</si>
  <si>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</si>
  <si>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</si>
  <si>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</si>
  <si>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</si>
  <si>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</si>
  <si>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</si>
  <si>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</si>
  <si>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</si>
  <si>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</si>
  <si>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</si>
  <si>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</si>
  <si>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</si>
  <si>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</si>
  <si>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Abaqulusi(KZN263)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</si>
  <si>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</si>
  <si>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</si>
  <si>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</si>
  <si>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</si>
  <si>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</si>
  <si>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</si>
  <si>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</si>
  <si>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</si>
  <si>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</si>
  <si>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</si>
  <si>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Abaqulusi(KZN263)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</si>
  <si>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</si>
  <si>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</si>
  <si>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</si>
  <si>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</si>
  <si>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</si>
  <si>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</si>
  <si>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</si>
  <si>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</si>
  <si>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</si>
  <si>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</si>
  <si>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</si>
  <si>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</si>
  <si>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</si>
  <si>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</si>
  <si>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</si>
  <si>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</si>
  <si>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</si>
  <si>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</si>
  <si>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</si>
  <si>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</si>
  <si>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</si>
  <si>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</si>
  <si>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</si>
  <si>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</si>
  <si>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</si>
  <si>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</si>
  <si>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</si>
  <si>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</si>
  <si>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</si>
  <si>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</si>
  <si>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</si>
  <si>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</si>
  <si>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</si>
  <si>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Abaqulusi(KZN263)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</si>
  <si>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</si>
  <si>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</si>
  <si>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</si>
  <si>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</si>
  <si>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</si>
  <si>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</si>
  <si>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</si>
  <si>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</si>
  <si>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</si>
  <si>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</si>
  <si>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</si>
  <si>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</si>
  <si>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</si>
  <si>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</si>
  <si>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</si>
  <si>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</si>
  <si>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</si>
  <si>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</si>
  <si>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</si>
  <si>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</si>
  <si>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</si>
  <si>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</si>
  <si>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</si>
  <si>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</si>
  <si>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</si>
  <si>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</si>
  <si>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</si>
  <si>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Abaqulusi(KZN263)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</si>
  <si>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</si>
  <si>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</si>
  <si>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</si>
  <si>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</si>
  <si>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</si>
  <si>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</si>
  <si>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</si>
  <si>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</si>
  <si>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</si>
  <si>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</si>
  <si>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</si>
  <si>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</si>
  <si>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</si>
  <si>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</si>
  <si>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</si>
  <si>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</si>
  <si>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</si>
  <si>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</si>
  <si>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</si>
  <si>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</si>
  <si>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</si>
  <si>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</si>
  <si>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</si>
  <si>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</si>
  <si>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Abaqulusi(KZN263)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</si>
  <si>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</si>
  <si>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</si>
  <si>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</si>
  <si>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</si>
  <si>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</si>
  <si>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</si>
  <si>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</si>
  <si>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</si>
  <si>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</si>
  <si>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</si>
  <si>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</si>
  <si>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</si>
  <si>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</si>
  <si>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</si>
  <si>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</si>
  <si>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</si>
  <si>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</si>
  <si>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</si>
  <si>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</si>
  <si>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</si>
  <si>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</si>
  <si>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</si>
  <si>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</si>
  <si>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</si>
  <si>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</si>
  <si>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</si>
  <si>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</si>
  <si>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</si>
  <si>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</si>
  <si>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</si>
  <si>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</si>
  <si>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</si>
  <si>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</si>
  <si>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</si>
  <si>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</si>
  <si>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Abaqulusi(KZN263)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</si>
  <si>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</si>
  <si>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</si>
  <si>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Kwazulu-Natal: Abaqulusi(KZN263)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</si>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</sst>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60407178</v>
      </c>
      <c r="C5" s="19">
        <v>0</v>
      </c>
      <c r="D5" s="59">
        <v>64247820</v>
      </c>
      <c r="E5" s="60">
        <v>64247820</v>
      </c>
      <c r="F5" s="60">
        <v>5393410</v>
      </c>
      <c r="G5" s="60">
        <v>5341060</v>
      </c>
      <c r="H5" s="60">
        <v>6088270</v>
      </c>
      <c r="I5" s="60">
        <v>16822740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16822740</v>
      </c>
      <c r="W5" s="60">
        <v>16509983</v>
      </c>
      <c r="X5" s="60">
        <v>312757</v>
      </c>
      <c r="Y5" s="61">
        <v>1.89</v>
      </c>
      <c r="Z5" s="62">
        <v>64247820</v>
      </c>
    </row>
    <row r="6" spans="1:26" ht="12.75">
      <c r="A6" s="58" t="s">
        <v>32</v>
      </c>
      <c r="B6" s="19">
        <v>238008500</v>
      </c>
      <c r="C6" s="19">
        <v>0</v>
      </c>
      <c r="D6" s="59">
        <v>264029832</v>
      </c>
      <c r="E6" s="60">
        <v>264029832</v>
      </c>
      <c r="F6" s="60">
        <v>15342701</v>
      </c>
      <c r="G6" s="60">
        <v>19262335</v>
      </c>
      <c r="H6" s="60">
        <v>19424817</v>
      </c>
      <c r="I6" s="60">
        <v>54029853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54029853</v>
      </c>
      <c r="W6" s="60">
        <v>67805998</v>
      </c>
      <c r="X6" s="60">
        <v>-13776145</v>
      </c>
      <c r="Y6" s="61">
        <v>-20.32</v>
      </c>
      <c r="Z6" s="62">
        <v>264029832</v>
      </c>
    </row>
    <row r="7" spans="1:26" ht="12.75">
      <c r="A7" s="58" t="s">
        <v>33</v>
      </c>
      <c r="B7" s="19">
        <v>1774825</v>
      </c>
      <c r="C7" s="19">
        <v>0</v>
      </c>
      <c r="D7" s="59">
        <v>1956110</v>
      </c>
      <c r="E7" s="60">
        <v>1956110</v>
      </c>
      <c r="F7" s="60">
        <v>33414</v>
      </c>
      <c r="G7" s="60">
        <v>174803</v>
      </c>
      <c r="H7" s="60">
        <v>-17850</v>
      </c>
      <c r="I7" s="60">
        <v>190367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190367</v>
      </c>
      <c r="W7" s="60">
        <v>489000</v>
      </c>
      <c r="X7" s="60">
        <v>-298633</v>
      </c>
      <c r="Y7" s="61">
        <v>-61.07</v>
      </c>
      <c r="Z7" s="62">
        <v>1956110</v>
      </c>
    </row>
    <row r="8" spans="1:26" ht="12.75">
      <c r="A8" s="58" t="s">
        <v>34</v>
      </c>
      <c r="B8" s="19">
        <v>132182239</v>
      </c>
      <c r="C8" s="19">
        <v>0</v>
      </c>
      <c r="D8" s="59">
        <v>118289152</v>
      </c>
      <c r="E8" s="60">
        <v>118289152</v>
      </c>
      <c r="F8" s="60">
        <v>44951000</v>
      </c>
      <c r="G8" s="60">
        <v>0</v>
      </c>
      <c r="H8" s="60">
        <v>0</v>
      </c>
      <c r="I8" s="60">
        <v>44951000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44951000</v>
      </c>
      <c r="W8" s="60">
        <v>44862667</v>
      </c>
      <c r="X8" s="60">
        <v>88333</v>
      </c>
      <c r="Y8" s="61">
        <v>0.2</v>
      </c>
      <c r="Z8" s="62">
        <v>118289152</v>
      </c>
    </row>
    <row r="9" spans="1:26" ht="12.75">
      <c r="A9" s="58" t="s">
        <v>35</v>
      </c>
      <c r="B9" s="19">
        <v>2289289</v>
      </c>
      <c r="C9" s="19">
        <v>0</v>
      </c>
      <c r="D9" s="59">
        <v>8270665</v>
      </c>
      <c r="E9" s="60">
        <v>8270665</v>
      </c>
      <c r="F9" s="60">
        <v>664987</v>
      </c>
      <c r="G9" s="60">
        <v>1102954</v>
      </c>
      <c r="H9" s="60">
        <v>283386</v>
      </c>
      <c r="I9" s="60">
        <v>2051327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2051327</v>
      </c>
      <c r="W9" s="60">
        <v>2496684</v>
      </c>
      <c r="X9" s="60">
        <v>-445357</v>
      </c>
      <c r="Y9" s="61">
        <v>-17.84</v>
      </c>
      <c r="Z9" s="62">
        <v>8270665</v>
      </c>
    </row>
    <row r="10" spans="1:26" ht="22.5">
      <c r="A10" s="63" t="s">
        <v>278</v>
      </c>
      <c r="B10" s="64">
        <f>SUM(B5:B9)</f>
        <v>434662031</v>
      </c>
      <c r="C10" s="64">
        <f>SUM(C5:C9)</f>
        <v>0</v>
      </c>
      <c r="D10" s="65">
        <f aca="true" t="shared" si="0" ref="D10:Z10">SUM(D5:D9)</f>
        <v>456793579</v>
      </c>
      <c r="E10" s="66">
        <f t="shared" si="0"/>
        <v>456793579</v>
      </c>
      <c r="F10" s="66">
        <f t="shared" si="0"/>
        <v>66385512</v>
      </c>
      <c r="G10" s="66">
        <f t="shared" si="0"/>
        <v>25881152</v>
      </c>
      <c r="H10" s="66">
        <f t="shared" si="0"/>
        <v>25778623</v>
      </c>
      <c r="I10" s="66">
        <f t="shared" si="0"/>
        <v>118045287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118045287</v>
      </c>
      <c r="W10" s="66">
        <f t="shared" si="0"/>
        <v>132164332</v>
      </c>
      <c r="X10" s="66">
        <f t="shared" si="0"/>
        <v>-14119045</v>
      </c>
      <c r="Y10" s="67">
        <f>+IF(W10&lt;&gt;0,(X10/W10)*100,0)</f>
        <v>-10.682946591066642</v>
      </c>
      <c r="Z10" s="68">
        <f t="shared" si="0"/>
        <v>456793579</v>
      </c>
    </row>
    <row r="11" spans="1:26" ht="12.75">
      <c r="A11" s="58" t="s">
        <v>37</v>
      </c>
      <c r="B11" s="19">
        <v>131396135</v>
      </c>
      <c r="C11" s="19">
        <v>0</v>
      </c>
      <c r="D11" s="59">
        <v>151944481</v>
      </c>
      <c r="E11" s="60">
        <v>151944481</v>
      </c>
      <c r="F11" s="60">
        <v>29729</v>
      </c>
      <c r="G11" s="60">
        <v>4565</v>
      </c>
      <c r="H11" s="60">
        <v>124964</v>
      </c>
      <c r="I11" s="60">
        <v>159258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159258</v>
      </c>
      <c r="W11" s="60">
        <v>37982499</v>
      </c>
      <c r="X11" s="60">
        <v>-37823241</v>
      </c>
      <c r="Y11" s="61">
        <v>-99.58</v>
      </c>
      <c r="Z11" s="62">
        <v>151944481</v>
      </c>
    </row>
    <row r="12" spans="1:26" ht="12.75">
      <c r="A12" s="58" t="s">
        <v>38</v>
      </c>
      <c r="B12" s="19">
        <v>15770046</v>
      </c>
      <c r="C12" s="19">
        <v>0</v>
      </c>
      <c r="D12" s="59">
        <v>16619903</v>
      </c>
      <c r="E12" s="60">
        <v>16619903</v>
      </c>
      <c r="F12" s="60">
        <v>0</v>
      </c>
      <c r="G12" s="60">
        <v>0</v>
      </c>
      <c r="H12" s="60">
        <v>416294</v>
      </c>
      <c r="I12" s="60">
        <v>416294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416294</v>
      </c>
      <c r="W12" s="60">
        <v>4155000</v>
      </c>
      <c r="X12" s="60">
        <v>-3738706</v>
      </c>
      <c r="Y12" s="61">
        <v>-89.98</v>
      </c>
      <c r="Z12" s="62">
        <v>16619903</v>
      </c>
    </row>
    <row r="13" spans="1:26" ht="12.75">
      <c r="A13" s="58" t="s">
        <v>279</v>
      </c>
      <c r="B13" s="19">
        <v>76899206</v>
      </c>
      <c r="C13" s="19">
        <v>0</v>
      </c>
      <c r="D13" s="59">
        <v>110958214</v>
      </c>
      <c r="E13" s="60">
        <v>110958214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27739500</v>
      </c>
      <c r="X13" s="60">
        <v>-27739500</v>
      </c>
      <c r="Y13" s="61">
        <v>-100</v>
      </c>
      <c r="Z13" s="62">
        <v>110958214</v>
      </c>
    </row>
    <row r="14" spans="1:26" ht="12.75">
      <c r="A14" s="58" t="s">
        <v>40</v>
      </c>
      <c r="B14" s="19">
        <v>347295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143323796</v>
      </c>
      <c r="C15" s="19">
        <v>0</v>
      </c>
      <c r="D15" s="59">
        <v>188671540</v>
      </c>
      <c r="E15" s="60">
        <v>188671540</v>
      </c>
      <c r="F15" s="60">
        <v>3592841</v>
      </c>
      <c r="G15" s="60">
        <v>19581644</v>
      </c>
      <c r="H15" s="60">
        <v>20131713</v>
      </c>
      <c r="I15" s="60">
        <v>43306198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43306198</v>
      </c>
      <c r="W15" s="60">
        <v>57576694</v>
      </c>
      <c r="X15" s="60">
        <v>-14270496</v>
      </c>
      <c r="Y15" s="61">
        <v>-24.79</v>
      </c>
      <c r="Z15" s="62">
        <v>188671540</v>
      </c>
    </row>
    <row r="16" spans="1:26" ht="12.75">
      <c r="A16" s="69" t="s">
        <v>42</v>
      </c>
      <c r="B16" s="19">
        <v>23241033</v>
      </c>
      <c r="C16" s="19">
        <v>0</v>
      </c>
      <c r="D16" s="59">
        <v>17216812</v>
      </c>
      <c r="E16" s="60">
        <v>17216812</v>
      </c>
      <c r="F16" s="60">
        <v>897617</v>
      </c>
      <c r="G16" s="60">
        <v>1945380</v>
      </c>
      <c r="H16" s="60">
        <v>1196840</v>
      </c>
      <c r="I16" s="60">
        <v>4039837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4039837</v>
      </c>
      <c r="W16" s="60">
        <v>4309248</v>
      </c>
      <c r="X16" s="60">
        <v>-269411</v>
      </c>
      <c r="Y16" s="61">
        <v>-6.25</v>
      </c>
      <c r="Z16" s="62">
        <v>17216812</v>
      </c>
    </row>
    <row r="17" spans="1:26" ht="12.75">
      <c r="A17" s="58" t="s">
        <v>43</v>
      </c>
      <c r="B17" s="19">
        <v>153187678</v>
      </c>
      <c r="C17" s="19">
        <v>0</v>
      </c>
      <c r="D17" s="59">
        <v>160203832</v>
      </c>
      <c r="E17" s="60">
        <v>160203832</v>
      </c>
      <c r="F17" s="60">
        <v>2359096</v>
      </c>
      <c r="G17" s="60">
        <v>8879021</v>
      </c>
      <c r="H17" s="60">
        <v>6580839</v>
      </c>
      <c r="I17" s="60">
        <v>17818956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17818956</v>
      </c>
      <c r="W17" s="60">
        <v>38960748</v>
      </c>
      <c r="X17" s="60">
        <v>-21141792</v>
      </c>
      <c r="Y17" s="61">
        <v>-54.26</v>
      </c>
      <c r="Z17" s="62">
        <v>160203832</v>
      </c>
    </row>
    <row r="18" spans="1:26" ht="12.75">
      <c r="A18" s="70" t="s">
        <v>44</v>
      </c>
      <c r="B18" s="71">
        <f>SUM(B11:B17)</f>
        <v>544165189</v>
      </c>
      <c r="C18" s="71">
        <f>SUM(C11:C17)</f>
        <v>0</v>
      </c>
      <c r="D18" s="72">
        <f aca="true" t="shared" si="1" ref="D18:Z18">SUM(D11:D17)</f>
        <v>645614782</v>
      </c>
      <c r="E18" s="73">
        <f t="shared" si="1"/>
        <v>645614782</v>
      </c>
      <c r="F18" s="73">
        <f t="shared" si="1"/>
        <v>6879283</v>
      </c>
      <c r="G18" s="73">
        <f t="shared" si="1"/>
        <v>30410610</v>
      </c>
      <c r="H18" s="73">
        <f t="shared" si="1"/>
        <v>28450650</v>
      </c>
      <c r="I18" s="73">
        <f t="shared" si="1"/>
        <v>65740543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65740543</v>
      </c>
      <c r="W18" s="73">
        <f t="shared" si="1"/>
        <v>170723689</v>
      </c>
      <c r="X18" s="73">
        <f t="shared" si="1"/>
        <v>-104983146</v>
      </c>
      <c r="Y18" s="67">
        <f>+IF(W18&lt;&gt;0,(X18/W18)*100,0)</f>
        <v>-61.49301635580285</v>
      </c>
      <c r="Z18" s="74">
        <f t="shared" si="1"/>
        <v>645614782</v>
      </c>
    </row>
    <row r="19" spans="1:26" ht="12.75">
      <c r="A19" s="70" t="s">
        <v>45</v>
      </c>
      <c r="B19" s="75">
        <f>+B10-B18</f>
        <v>-109503158</v>
      </c>
      <c r="C19" s="75">
        <f>+C10-C18</f>
        <v>0</v>
      </c>
      <c r="D19" s="76">
        <f aca="true" t="shared" si="2" ref="D19:Z19">+D10-D18</f>
        <v>-188821203</v>
      </c>
      <c r="E19" s="77">
        <f t="shared" si="2"/>
        <v>-188821203</v>
      </c>
      <c r="F19" s="77">
        <f t="shared" si="2"/>
        <v>59506229</v>
      </c>
      <c r="G19" s="77">
        <f t="shared" si="2"/>
        <v>-4529458</v>
      </c>
      <c r="H19" s="77">
        <f t="shared" si="2"/>
        <v>-2672027</v>
      </c>
      <c r="I19" s="77">
        <f t="shared" si="2"/>
        <v>52304744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52304744</v>
      </c>
      <c r="W19" s="77">
        <f>IF(E10=E18,0,W10-W18)</f>
        <v>-38559357</v>
      </c>
      <c r="X19" s="77">
        <f t="shared" si="2"/>
        <v>90864101</v>
      </c>
      <c r="Y19" s="78">
        <f>+IF(W19&lt;&gt;0,(X19/W19)*100,0)</f>
        <v>-235.6473449492428</v>
      </c>
      <c r="Z19" s="79">
        <f t="shared" si="2"/>
        <v>-188821203</v>
      </c>
    </row>
    <row r="20" spans="1:26" ht="12.75">
      <c r="A20" s="58" t="s">
        <v>46</v>
      </c>
      <c r="B20" s="19">
        <v>42879393</v>
      </c>
      <c r="C20" s="19">
        <v>0</v>
      </c>
      <c r="D20" s="59">
        <v>56078000</v>
      </c>
      <c r="E20" s="60">
        <v>56078000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56078000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18359333</v>
      </c>
      <c r="X21" s="82">
        <v>-18359333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-66623765</v>
      </c>
      <c r="C22" s="86">
        <f>SUM(C19:C21)</f>
        <v>0</v>
      </c>
      <c r="D22" s="87">
        <f aca="true" t="shared" si="3" ref="D22:Z22">SUM(D19:D21)</f>
        <v>-132743203</v>
      </c>
      <c r="E22" s="88">
        <f t="shared" si="3"/>
        <v>-132743203</v>
      </c>
      <c r="F22" s="88">
        <f t="shared" si="3"/>
        <v>59506229</v>
      </c>
      <c r="G22" s="88">
        <f t="shared" si="3"/>
        <v>-4529458</v>
      </c>
      <c r="H22" s="88">
        <f t="shared" si="3"/>
        <v>-2672027</v>
      </c>
      <c r="I22" s="88">
        <f t="shared" si="3"/>
        <v>52304744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52304744</v>
      </c>
      <c r="W22" s="88">
        <f t="shared" si="3"/>
        <v>-20200024</v>
      </c>
      <c r="X22" s="88">
        <f t="shared" si="3"/>
        <v>72504768</v>
      </c>
      <c r="Y22" s="89">
        <f>+IF(W22&lt;&gt;0,(X22/W22)*100,0)</f>
        <v>-358.9340685931858</v>
      </c>
      <c r="Z22" s="90">
        <f t="shared" si="3"/>
        <v>-132743203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-66623765</v>
      </c>
      <c r="C24" s="75">
        <f>SUM(C22:C23)</f>
        <v>0</v>
      </c>
      <c r="D24" s="76">
        <f aca="true" t="shared" si="4" ref="D24:Z24">SUM(D22:D23)</f>
        <v>-132743203</v>
      </c>
      <c r="E24" s="77">
        <f t="shared" si="4"/>
        <v>-132743203</v>
      </c>
      <c r="F24" s="77">
        <f t="shared" si="4"/>
        <v>59506229</v>
      </c>
      <c r="G24" s="77">
        <f t="shared" si="4"/>
        <v>-4529458</v>
      </c>
      <c r="H24" s="77">
        <f t="shared" si="4"/>
        <v>-2672027</v>
      </c>
      <c r="I24" s="77">
        <f t="shared" si="4"/>
        <v>52304744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52304744</v>
      </c>
      <c r="W24" s="77">
        <f t="shared" si="4"/>
        <v>-20200024</v>
      </c>
      <c r="X24" s="77">
        <f t="shared" si="4"/>
        <v>72504768</v>
      </c>
      <c r="Y24" s="78">
        <f>+IF(W24&lt;&gt;0,(X24/W24)*100,0)</f>
        <v>-358.9340685931858</v>
      </c>
      <c r="Z24" s="79">
        <f t="shared" si="4"/>
        <v>-132743203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70616591</v>
      </c>
      <c r="E27" s="100">
        <v>70616591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17654148</v>
      </c>
      <c r="X27" s="100">
        <v>-17654148</v>
      </c>
      <c r="Y27" s="101">
        <v>-100</v>
      </c>
      <c r="Z27" s="102">
        <v>70616591</v>
      </c>
    </row>
    <row r="28" spans="1:26" ht="12.75">
      <c r="A28" s="103" t="s">
        <v>46</v>
      </c>
      <c r="B28" s="19">
        <v>0</v>
      </c>
      <c r="C28" s="19">
        <v>0</v>
      </c>
      <c r="D28" s="59">
        <v>55078000</v>
      </c>
      <c r="E28" s="60">
        <v>55078000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13769500</v>
      </c>
      <c r="X28" s="60">
        <v>-13769500</v>
      </c>
      <c r="Y28" s="61">
        <v>-100</v>
      </c>
      <c r="Z28" s="62">
        <v>55078000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15538580</v>
      </c>
      <c r="E31" s="60">
        <v>15538580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3884645</v>
      </c>
      <c r="X31" s="60">
        <v>-3884645</v>
      </c>
      <c r="Y31" s="61">
        <v>-100</v>
      </c>
      <c r="Z31" s="62">
        <v>15538580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70616580</v>
      </c>
      <c r="E32" s="100">
        <f t="shared" si="5"/>
        <v>70616580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17654145</v>
      </c>
      <c r="X32" s="100">
        <f t="shared" si="5"/>
        <v>-17654145</v>
      </c>
      <c r="Y32" s="101">
        <f>+IF(W32&lt;&gt;0,(X32/W32)*100,0)</f>
        <v>-100</v>
      </c>
      <c r="Z32" s="102">
        <f t="shared" si="5"/>
        <v>70616580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46680338</v>
      </c>
      <c r="C35" s="19">
        <v>0</v>
      </c>
      <c r="D35" s="59">
        <v>122216000</v>
      </c>
      <c r="E35" s="60">
        <v>122216000</v>
      </c>
      <c r="F35" s="60">
        <v>129459711</v>
      </c>
      <c r="G35" s="60">
        <v>55342393</v>
      </c>
      <c r="H35" s="60">
        <v>195391242</v>
      </c>
      <c r="I35" s="60">
        <v>195391242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195391242</v>
      </c>
      <c r="W35" s="60">
        <v>30554000</v>
      </c>
      <c r="X35" s="60">
        <v>164837242</v>
      </c>
      <c r="Y35" s="61">
        <v>539.49</v>
      </c>
      <c r="Z35" s="62">
        <v>122216000</v>
      </c>
    </row>
    <row r="36" spans="1:26" ht="12.75">
      <c r="A36" s="58" t="s">
        <v>57</v>
      </c>
      <c r="B36" s="19">
        <v>3200288765</v>
      </c>
      <c r="C36" s="19">
        <v>0</v>
      </c>
      <c r="D36" s="59">
        <v>1536922000</v>
      </c>
      <c r="E36" s="60">
        <v>1536922000</v>
      </c>
      <c r="F36" s="60">
        <v>2063979048</v>
      </c>
      <c r="G36" s="60">
        <v>44463592</v>
      </c>
      <c r="H36" s="60">
        <v>1471134457</v>
      </c>
      <c r="I36" s="60">
        <v>1471134457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1471134457</v>
      </c>
      <c r="W36" s="60">
        <v>384230500</v>
      </c>
      <c r="X36" s="60">
        <v>1086903957</v>
      </c>
      <c r="Y36" s="61">
        <v>282.88</v>
      </c>
      <c r="Z36" s="62">
        <v>1536922000</v>
      </c>
    </row>
    <row r="37" spans="1:26" ht="12.75">
      <c r="A37" s="58" t="s">
        <v>58</v>
      </c>
      <c r="B37" s="19">
        <v>79281381</v>
      </c>
      <c r="C37" s="19">
        <v>0</v>
      </c>
      <c r="D37" s="59">
        <v>203772000</v>
      </c>
      <c r="E37" s="60">
        <v>203772000</v>
      </c>
      <c r="F37" s="60">
        <v>84312456</v>
      </c>
      <c r="G37" s="60">
        <v>-24980690</v>
      </c>
      <c r="H37" s="60">
        <v>113799483</v>
      </c>
      <c r="I37" s="60">
        <v>113799483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113799483</v>
      </c>
      <c r="W37" s="60">
        <v>50943000</v>
      </c>
      <c r="X37" s="60">
        <v>62856483</v>
      </c>
      <c r="Y37" s="61">
        <v>123.39</v>
      </c>
      <c r="Z37" s="62">
        <v>203772000</v>
      </c>
    </row>
    <row r="38" spans="1:26" ht="12.75">
      <c r="A38" s="58" t="s">
        <v>59</v>
      </c>
      <c r="B38" s="19">
        <v>69279000</v>
      </c>
      <c r="C38" s="19">
        <v>0</v>
      </c>
      <c r="D38" s="59">
        <v>0</v>
      </c>
      <c r="E38" s="60">
        <v>0</v>
      </c>
      <c r="F38" s="60">
        <v>97526549</v>
      </c>
      <c r="G38" s="60">
        <v>124786675</v>
      </c>
      <c r="H38" s="60">
        <v>117884767</v>
      </c>
      <c r="I38" s="60">
        <v>117884767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117884767</v>
      </c>
      <c r="W38" s="60"/>
      <c r="X38" s="60">
        <v>117884767</v>
      </c>
      <c r="Y38" s="61">
        <v>0</v>
      </c>
      <c r="Z38" s="62">
        <v>0</v>
      </c>
    </row>
    <row r="39" spans="1:26" ht="12.75">
      <c r="A39" s="58" t="s">
        <v>60</v>
      </c>
      <c r="B39" s="19">
        <v>3098408722</v>
      </c>
      <c r="C39" s="19">
        <v>0</v>
      </c>
      <c r="D39" s="59">
        <v>1455366000</v>
      </c>
      <c r="E39" s="60">
        <v>1455366000</v>
      </c>
      <c r="F39" s="60">
        <v>2011599754</v>
      </c>
      <c r="G39" s="60">
        <v>0</v>
      </c>
      <c r="H39" s="60">
        <v>1434841449</v>
      </c>
      <c r="I39" s="60">
        <v>1434841449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1434841449</v>
      </c>
      <c r="W39" s="60">
        <v>363841500</v>
      </c>
      <c r="X39" s="60">
        <v>1070999949</v>
      </c>
      <c r="Y39" s="61">
        <v>294.36</v>
      </c>
      <c r="Z39" s="62">
        <v>1455366000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33634752</v>
      </c>
      <c r="C42" s="19">
        <v>0</v>
      </c>
      <c r="D42" s="59">
        <v>18437141</v>
      </c>
      <c r="E42" s="60">
        <v>18437141</v>
      </c>
      <c r="F42" s="60">
        <v>56476000</v>
      </c>
      <c r="G42" s="60">
        <v>-212406</v>
      </c>
      <c r="H42" s="60">
        <v>-1949304</v>
      </c>
      <c r="I42" s="60">
        <v>54314290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54314290</v>
      </c>
      <c r="W42" s="60">
        <v>11296636</v>
      </c>
      <c r="X42" s="60">
        <v>43017654</v>
      </c>
      <c r="Y42" s="61">
        <v>380.8</v>
      </c>
      <c r="Z42" s="62">
        <v>18437141</v>
      </c>
    </row>
    <row r="43" spans="1:26" ht="12.75">
      <c r="A43" s="58" t="s">
        <v>63</v>
      </c>
      <c r="B43" s="19">
        <v>-42112455</v>
      </c>
      <c r="C43" s="19">
        <v>0</v>
      </c>
      <c r="D43" s="59">
        <v>-55077999</v>
      </c>
      <c r="E43" s="60">
        <v>-55077999</v>
      </c>
      <c r="F43" s="60">
        <v>0</v>
      </c>
      <c r="G43" s="60">
        <v>0</v>
      </c>
      <c r="H43" s="60">
        <v>25856</v>
      </c>
      <c r="I43" s="60">
        <v>25856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25856</v>
      </c>
      <c r="W43" s="60">
        <v>-18359333</v>
      </c>
      <c r="X43" s="60">
        <v>18385189</v>
      </c>
      <c r="Y43" s="61">
        <v>-100.14</v>
      </c>
      <c r="Z43" s="62">
        <v>-55077999</v>
      </c>
    </row>
    <row r="44" spans="1:26" ht="12.75">
      <c r="A44" s="58" t="s">
        <v>64</v>
      </c>
      <c r="B44" s="19">
        <v>-3352828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24805542</v>
      </c>
      <c r="C45" s="22">
        <v>0</v>
      </c>
      <c r="D45" s="99">
        <v>-61195551</v>
      </c>
      <c r="E45" s="100">
        <v>-61195551</v>
      </c>
      <c r="F45" s="100">
        <v>93083863</v>
      </c>
      <c r="G45" s="100">
        <v>92871457</v>
      </c>
      <c r="H45" s="100">
        <v>90948009</v>
      </c>
      <c r="I45" s="100">
        <v>90948009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90948009</v>
      </c>
      <c r="W45" s="100">
        <v>-31617390</v>
      </c>
      <c r="X45" s="100">
        <v>122565399</v>
      </c>
      <c r="Y45" s="101">
        <v>-387.65</v>
      </c>
      <c r="Z45" s="102">
        <v>-61195551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12421863</v>
      </c>
      <c r="C49" s="52">
        <v>0</v>
      </c>
      <c r="D49" s="129">
        <v>1077715</v>
      </c>
      <c r="E49" s="54">
        <v>3348854</v>
      </c>
      <c r="F49" s="54">
        <v>0</v>
      </c>
      <c r="G49" s="54">
        <v>0</v>
      </c>
      <c r="H49" s="54">
        <v>0</v>
      </c>
      <c r="I49" s="54">
        <v>3288087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89726890</v>
      </c>
      <c r="W49" s="54">
        <v>0</v>
      </c>
      <c r="X49" s="54">
        <v>0</v>
      </c>
      <c r="Y49" s="54">
        <v>0</v>
      </c>
      <c r="Z49" s="130">
        <v>109863409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32324035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32324035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100.3096202336373</v>
      </c>
      <c r="E58" s="7">
        <f t="shared" si="6"/>
        <v>100.3096202336373</v>
      </c>
      <c r="F58" s="7">
        <f t="shared" si="6"/>
        <v>58.427110200119145</v>
      </c>
      <c r="G58" s="7">
        <f t="shared" si="6"/>
        <v>78.76419194273598</v>
      </c>
      <c r="H58" s="7">
        <f t="shared" si="6"/>
        <v>78.45093024836815</v>
      </c>
      <c r="I58" s="7">
        <f t="shared" si="6"/>
        <v>72.63961739664666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72.63961739664666</v>
      </c>
      <c r="W58" s="7">
        <f t="shared" si="6"/>
        <v>100.08236482565668</v>
      </c>
      <c r="X58" s="7">
        <f t="shared" si="6"/>
        <v>0</v>
      </c>
      <c r="Y58" s="7">
        <f t="shared" si="6"/>
        <v>0</v>
      </c>
      <c r="Z58" s="8">
        <f t="shared" si="6"/>
        <v>100.3096202336373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100.00020565917973</v>
      </c>
      <c r="E59" s="10">
        <f t="shared" si="7"/>
        <v>100.00020565917973</v>
      </c>
      <c r="F59" s="10">
        <f t="shared" si="7"/>
        <v>41.11719672711698</v>
      </c>
      <c r="G59" s="10">
        <f t="shared" si="7"/>
        <v>100</v>
      </c>
      <c r="H59" s="10">
        <f t="shared" si="7"/>
        <v>4.911529002511964</v>
      </c>
      <c r="I59" s="10">
        <f t="shared" si="7"/>
        <v>48.60136586110259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48.60136586110259</v>
      </c>
      <c r="W59" s="10">
        <f t="shared" si="7"/>
        <v>100.43196515887887</v>
      </c>
      <c r="X59" s="10">
        <f t="shared" si="7"/>
        <v>0</v>
      </c>
      <c r="Y59" s="10">
        <f t="shared" si="7"/>
        <v>0</v>
      </c>
      <c r="Z59" s="11">
        <f t="shared" si="7"/>
        <v>100.00020565917973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100.37877841016088</v>
      </c>
      <c r="E60" s="13">
        <f t="shared" si="7"/>
        <v>100.37877841016088</v>
      </c>
      <c r="F60" s="13">
        <f t="shared" si="7"/>
        <v>64.41253727097987</v>
      </c>
      <c r="G60" s="13">
        <f t="shared" si="7"/>
        <v>72.87457102163367</v>
      </c>
      <c r="H60" s="13">
        <f t="shared" si="7"/>
        <v>98.74628934728187</v>
      </c>
      <c r="I60" s="13">
        <f t="shared" si="7"/>
        <v>79.77303399289278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79.77303399289278</v>
      </c>
      <c r="W60" s="13">
        <f t="shared" si="7"/>
        <v>99.99999410081686</v>
      </c>
      <c r="X60" s="13">
        <f t="shared" si="7"/>
        <v>0</v>
      </c>
      <c r="Y60" s="13">
        <f t="shared" si="7"/>
        <v>0</v>
      </c>
      <c r="Z60" s="14">
        <f t="shared" si="7"/>
        <v>100.37877841016088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51.4234054059264</v>
      </c>
      <c r="G61" s="13">
        <f t="shared" si="7"/>
        <v>68.16577142257671</v>
      </c>
      <c r="H61" s="13">
        <f t="shared" si="7"/>
        <v>98.28779470863836</v>
      </c>
      <c r="I61" s="13">
        <f t="shared" si="7"/>
        <v>74.65397351235077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74.65397351235077</v>
      </c>
      <c r="W61" s="13">
        <f t="shared" si="7"/>
        <v>99.99999559182504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165.6578723946173</v>
      </c>
      <c r="C62" s="12">
        <f t="shared" si="7"/>
        <v>0</v>
      </c>
      <c r="D62" s="3">
        <f t="shared" si="7"/>
        <v>102.46800844058887</v>
      </c>
      <c r="E62" s="13">
        <f t="shared" si="7"/>
        <v>102.46800844058887</v>
      </c>
      <c r="F62" s="13">
        <f t="shared" si="7"/>
        <v>250.10220650827026</v>
      </c>
      <c r="G62" s="13">
        <f t="shared" si="7"/>
        <v>53.51174832613729</v>
      </c>
      <c r="H62" s="13">
        <f t="shared" si="7"/>
        <v>100</v>
      </c>
      <c r="I62" s="13">
        <f t="shared" si="7"/>
        <v>131.3434166166697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131.3434166166697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102.46800844058887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100.00187683284459</v>
      </c>
      <c r="E63" s="13">
        <f t="shared" si="7"/>
        <v>100.00187683284459</v>
      </c>
      <c r="F63" s="13">
        <f t="shared" si="7"/>
        <v>36.96613271032032</v>
      </c>
      <c r="G63" s="13">
        <f t="shared" si="7"/>
        <v>99.99994571088877</v>
      </c>
      <c r="H63" s="13">
        <f t="shared" si="7"/>
        <v>186.60815386669765</v>
      </c>
      <c r="I63" s="13">
        <f t="shared" si="7"/>
        <v>108.08408011125292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108.08408011125292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100.00187683284459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99.99790730596418</v>
      </c>
      <c r="E64" s="13">
        <f t="shared" si="7"/>
        <v>99.99790730596418</v>
      </c>
      <c r="F64" s="13">
        <f t="shared" si="7"/>
        <v>39.440553406835804</v>
      </c>
      <c r="G64" s="13">
        <f t="shared" si="7"/>
        <v>100</v>
      </c>
      <c r="H64" s="13">
        <f t="shared" si="7"/>
        <v>0</v>
      </c>
      <c r="I64" s="13">
        <f t="shared" si="7"/>
        <v>46.5225882628748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46.5225882628748</v>
      </c>
      <c r="W64" s="13">
        <f t="shared" si="7"/>
        <v>99.99995896594173</v>
      </c>
      <c r="X64" s="13">
        <f t="shared" si="7"/>
        <v>0</v>
      </c>
      <c r="Y64" s="13">
        <f t="shared" si="7"/>
        <v>0</v>
      </c>
      <c r="Z64" s="14">
        <f t="shared" si="7"/>
        <v>99.99790730596418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1294.7368421052631</v>
      </c>
      <c r="G66" s="16">
        <f t="shared" si="7"/>
        <v>99.91902834008097</v>
      </c>
      <c r="H66" s="16">
        <f t="shared" si="7"/>
        <v>0</v>
      </c>
      <c r="I66" s="16">
        <f t="shared" si="7"/>
        <v>467.40841248303934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467.40841248303934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296097579</v>
      </c>
      <c r="C67" s="24"/>
      <c r="D67" s="25">
        <v>328213692</v>
      </c>
      <c r="E67" s="26">
        <v>328213692</v>
      </c>
      <c r="F67" s="26">
        <v>20737346</v>
      </c>
      <c r="G67" s="26">
        <v>24604630</v>
      </c>
      <c r="H67" s="26">
        <v>24785585</v>
      </c>
      <c r="I67" s="26">
        <v>70127561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70127561</v>
      </c>
      <c r="W67" s="26">
        <v>83786980</v>
      </c>
      <c r="X67" s="26"/>
      <c r="Y67" s="25"/>
      <c r="Z67" s="27">
        <v>328213692</v>
      </c>
    </row>
    <row r="68" spans="1:26" ht="12.75" hidden="1">
      <c r="A68" s="37" t="s">
        <v>31</v>
      </c>
      <c r="B68" s="19">
        <v>58089079</v>
      </c>
      <c r="C68" s="19"/>
      <c r="D68" s="20">
        <v>64183860</v>
      </c>
      <c r="E68" s="21">
        <v>64183860</v>
      </c>
      <c r="F68" s="21">
        <v>5393410</v>
      </c>
      <c r="G68" s="21">
        <v>5341060</v>
      </c>
      <c r="H68" s="21">
        <v>5359553</v>
      </c>
      <c r="I68" s="21">
        <v>16094023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16094023</v>
      </c>
      <c r="W68" s="21">
        <v>15976983</v>
      </c>
      <c r="X68" s="21"/>
      <c r="Y68" s="20"/>
      <c r="Z68" s="23">
        <v>64183860</v>
      </c>
    </row>
    <row r="69" spans="1:26" ht="12.75" hidden="1">
      <c r="A69" s="38" t="s">
        <v>32</v>
      </c>
      <c r="B69" s="19">
        <v>238008500</v>
      </c>
      <c r="C69" s="19"/>
      <c r="D69" s="20">
        <v>264029832</v>
      </c>
      <c r="E69" s="21">
        <v>264029832</v>
      </c>
      <c r="F69" s="21">
        <v>15342701</v>
      </c>
      <c r="G69" s="21">
        <v>19262335</v>
      </c>
      <c r="H69" s="21">
        <v>19424817</v>
      </c>
      <c r="I69" s="21">
        <v>54029853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54029853</v>
      </c>
      <c r="W69" s="21">
        <v>67805998</v>
      </c>
      <c r="X69" s="21"/>
      <c r="Y69" s="20"/>
      <c r="Z69" s="23">
        <v>264029832</v>
      </c>
    </row>
    <row r="70" spans="1:26" ht="12.75" hidden="1">
      <c r="A70" s="39" t="s">
        <v>103</v>
      </c>
      <c r="B70" s="19">
        <v>162861520</v>
      </c>
      <c r="C70" s="19"/>
      <c r="D70" s="20">
        <v>177587432</v>
      </c>
      <c r="E70" s="21">
        <v>177587432</v>
      </c>
      <c r="F70" s="21">
        <v>10686309</v>
      </c>
      <c r="G70" s="21">
        <v>14546126</v>
      </c>
      <c r="H70" s="21">
        <v>14497327</v>
      </c>
      <c r="I70" s="21">
        <v>39729762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39729762</v>
      </c>
      <c r="W70" s="21">
        <v>45370250</v>
      </c>
      <c r="X70" s="21"/>
      <c r="Y70" s="20"/>
      <c r="Z70" s="23">
        <v>177587432</v>
      </c>
    </row>
    <row r="71" spans="1:26" ht="12.75" hidden="1">
      <c r="A71" s="39" t="s">
        <v>104</v>
      </c>
      <c r="B71" s="19">
        <v>34864360</v>
      </c>
      <c r="C71" s="19"/>
      <c r="D71" s="20">
        <v>40518500</v>
      </c>
      <c r="E71" s="21">
        <v>40518500</v>
      </c>
      <c r="F71" s="21">
        <v>1232309</v>
      </c>
      <c r="G71" s="21">
        <v>1278480</v>
      </c>
      <c r="H71" s="21">
        <v>1494454</v>
      </c>
      <c r="I71" s="21">
        <v>4005243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4005243</v>
      </c>
      <c r="W71" s="21">
        <v>10954749</v>
      </c>
      <c r="X71" s="21"/>
      <c r="Y71" s="20"/>
      <c r="Z71" s="23">
        <v>40518500</v>
      </c>
    </row>
    <row r="72" spans="1:26" ht="12.75" hidden="1">
      <c r="A72" s="39" t="s">
        <v>105</v>
      </c>
      <c r="B72" s="19">
        <v>22891197</v>
      </c>
      <c r="C72" s="19"/>
      <c r="D72" s="20">
        <v>26427500</v>
      </c>
      <c r="E72" s="21">
        <v>26427500</v>
      </c>
      <c r="F72" s="21">
        <v>1824681</v>
      </c>
      <c r="G72" s="21">
        <v>1841990</v>
      </c>
      <c r="H72" s="21">
        <v>1842218</v>
      </c>
      <c r="I72" s="21">
        <v>5508889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5508889</v>
      </c>
      <c r="W72" s="21">
        <v>6606999</v>
      </c>
      <c r="X72" s="21"/>
      <c r="Y72" s="20"/>
      <c r="Z72" s="23">
        <v>26427500</v>
      </c>
    </row>
    <row r="73" spans="1:26" ht="12.75" hidden="1">
      <c r="A73" s="39" t="s">
        <v>106</v>
      </c>
      <c r="B73" s="19">
        <v>17391423</v>
      </c>
      <c r="C73" s="19"/>
      <c r="D73" s="20">
        <v>19496400</v>
      </c>
      <c r="E73" s="21">
        <v>19496400</v>
      </c>
      <c r="F73" s="21">
        <v>1599402</v>
      </c>
      <c r="G73" s="21">
        <v>1595739</v>
      </c>
      <c r="H73" s="21">
        <v>1590818</v>
      </c>
      <c r="I73" s="21">
        <v>4785959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4785959</v>
      </c>
      <c r="W73" s="21">
        <v>4874000</v>
      </c>
      <c r="X73" s="21"/>
      <c r="Y73" s="20"/>
      <c r="Z73" s="23">
        <v>19496400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>
        <v>1235</v>
      </c>
      <c r="G75" s="30">
        <v>1235</v>
      </c>
      <c r="H75" s="30">
        <v>1215</v>
      </c>
      <c r="I75" s="30">
        <v>3685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3685</v>
      </c>
      <c r="W75" s="30">
        <v>3999</v>
      </c>
      <c r="X75" s="30"/>
      <c r="Y75" s="29"/>
      <c r="Z75" s="31"/>
    </row>
    <row r="76" spans="1:26" ht="12.75" hidden="1">
      <c r="A76" s="42" t="s">
        <v>287</v>
      </c>
      <c r="B76" s="32">
        <v>296097579</v>
      </c>
      <c r="C76" s="32"/>
      <c r="D76" s="33">
        <v>329229908</v>
      </c>
      <c r="E76" s="34">
        <v>329229908</v>
      </c>
      <c r="F76" s="34">
        <v>12116232</v>
      </c>
      <c r="G76" s="34">
        <v>19379638</v>
      </c>
      <c r="H76" s="34">
        <v>19444522</v>
      </c>
      <c r="I76" s="34">
        <v>50940392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50940392</v>
      </c>
      <c r="W76" s="34">
        <v>83855991</v>
      </c>
      <c r="X76" s="34"/>
      <c r="Y76" s="33"/>
      <c r="Z76" s="35">
        <v>329229908</v>
      </c>
    </row>
    <row r="77" spans="1:26" ht="12.75" hidden="1">
      <c r="A77" s="37" t="s">
        <v>31</v>
      </c>
      <c r="B77" s="19">
        <v>58089079</v>
      </c>
      <c r="C77" s="19"/>
      <c r="D77" s="20">
        <v>64183992</v>
      </c>
      <c r="E77" s="21">
        <v>64183992</v>
      </c>
      <c r="F77" s="21">
        <v>2217619</v>
      </c>
      <c r="G77" s="21">
        <v>5341060</v>
      </c>
      <c r="H77" s="21">
        <v>263236</v>
      </c>
      <c r="I77" s="21">
        <v>7821915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7821915</v>
      </c>
      <c r="W77" s="21">
        <v>16045998</v>
      </c>
      <c r="X77" s="21"/>
      <c r="Y77" s="20"/>
      <c r="Z77" s="23">
        <v>64183992</v>
      </c>
    </row>
    <row r="78" spans="1:26" ht="12.75" hidden="1">
      <c r="A78" s="38" t="s">
        <v>32</v>
      </c>
      <c r="B78" s="19">
        <v>238008500</v>
      </c>
      <c r="C78" s="19"/>
      <c r="D78" s="20">
        <v>265029920</v>
      </c>
      <c r="E78" s="21">
        <v>265029920</v>
      </c>
      <c r="F78" s="21">
        <v>9882623</v>
      </c>
      <c r="G78" s="21">
        <v>14037344</v>
      </c>
      <c r="H78" s="21">
        <v>19181286</v>
      </c>
      <c r="I78" s="21">
        <v>43101253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43101253</v>
      </c>
      <c r="W78" s="21">
        <v>67805994</v>
      </c>
      <c r="X78" s="21"/>
      <c r="Y78" s="20"/>
      <c r="Z78" s="23">
        <v>265029920</v>
      </c>
    </row>
    <row r="79" spans="1:26" ht="12.75" hidden="1">
      <c r="A79" s="39" t="s">
        <v>103</v>
      </c>
      <c r="B79" s="19">
        <v>162861520</v>
      </c>
      <c r="C79" s="19"/>
      <c r="D79" s="20">
        <v>177587432</v>
      </c>
      <c r="E79" s="21">
        <v>177587432</v>
      </c>
      <c r="F79" s="21">
        <v>5495264</v>
      </c>
      <c r="G79" s="21">
        <v>9915479</v>
      </c>
      <c r="H79" s="21">
        <v>14249103</v>
      </c>
      <c r="I79" s="21">
        <v>29659846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29659846</v>
      </c>
      <c r="W79" s="21">
        <v>45370248</v>
      </c>
      <c r="X79" s="21"/>
      <c r="Y79" s="20"/>
      <c r="Z79" s="23">
        <v>177587432</v>
      </c>
    </row>
    <row r="80" spans="1:26" ht="12.75" hidden="1">
      <c r="A80" s="39" t="s">
        <v>104</v>
      </c>
      <c r="B80" s="19">
        <v>57755557</v>
      </c>
      <c r="C80" s="19"/>
      <c r="D80" s="20">
        <v>41518500</v>
      </c>
      <c r="E80" s="21">
        <v>41518500</v>
      </c>
      <c r="F80" s="21">
        <v>3082032</v>
      </c>
      <c r="G80" s="21">
        <v>684137</v>
      </c>
      <c r="H80" s="21">
        <v>1494454</v>
      </c>
      <c r="I80" s="21">
        <v>5260623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5260623</v>
      </c>
      <c r="W80" s="21">
        <v>10954749</v>
      </c>
      <c r="X80" s="21"/>
      <c r="Y80" s="20"/>
      <c r="Z80" s="23">
        <v>41518500</v>
      </c>
    </row>
    <row r="81" spans="1:26" ht="12.75" hidden="1">
      <c r="A81" s="39" t="s">
        <v>105</v>
      </c>
      <c r="B81" s="19"/>
      <c r="C81" s="19"/>
      <c r="D81" s="20">
        <v>26427996</v>
      </c>
      <c r="E81" s="21">
        <v>26427996</v>
      </c>
      <c r="F81" s="21">
        <v>674514</v>
      </c>
      <c r="G81" s="21">
        <v>1841989</v>
      </c>
      <c r="H81" s="21">
        <v>3437729</v>
      </c>
      <c r="I81" s="21">
        <v>5954232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5954232</v>
      </c>
      <c r="W81" s="21">
        <v>6606999</v>
      </c>
      <c r="X81" s="21"/>
      <c r="Y81" s="20"/>
      <c r="Z81" s="23">
        <v>26427996</v>
      </c>
    </row>
    <row r="82" spans="1:26" ht="12.75" hidden="1">
      <c r="A82" s="39" t="s">
        <v>106</v>
      </c>
      <c r="B82" s="19">
        <v>17391423</v>
      </c>
      <c r="C82" s="19"/>
      <c r="D82" s="20">
        <v>19495992</v>
      </c>
      <c r="E82" s="21">
        <v>19495992</v>
      </c>
      <c r="F82" s="21">
        <v>630813</v>
      </c>
      <c r="G82" s="21">
        <v>1595739</v>
      </c>
      <c r="H82" s="21"/>
      <c r="I82" s="21">
        <v>2226552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2226552</v>
      </c>
      <c r="W82" s="21">
        <v>4873998</v>
      </c>
      <c r="X82" s="21"/>
      <c r="Y82" s="20"/>
      <c r="Z82" s="23">
        <v>19495992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15996</v>
      </c>
      <c r="E84" s="30">
        <v>15996</v>
      </c>
      <c r="F84" s="30">
        <v>15990</v>
      </c>
      <c r="G84" s="30">
        <v>1234</v>
      </c>
      <c r="H84" s="30"/>
      <c r="I84" s="30">
        <v>17224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17224</v>
      </c>
      <c r="W84" s="30">
        <v>3999</v>
      </c>
      <c r="X84" s="30"/>
      <c r="Y84" s="29"/>
      <c r="Z84" s="31">
        <v>15996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30467523</v>
      </c>
      <c r="F5" s="358">
        <f t="shared" si="0"/>
        <v>30467523</v>
      </c>
      <c r="G5" s="358">
        <f t="shared" si="0"/>
        <v>3573016</v>
      </c>
      <c r="H5" s="356">
        <f t="shared" si="0"/>
        <v>85662</v>
      </c>
      <c r="I5" s="356">
        <f t="shared" si="0"/>
        <v>1168808</v>
      </c>
      <c r="J5" s="358">
        <f t="shared" si="0"/>
        <v>4827486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4827486</v>
      </c>
      <c r="X5" s="356">
        <f t="shared" si="0"/>
        <v>7616881</v>
      </c>
      <c r="Y5" s="358">
        <f t="shared" si="0"/>
        <v>-2789395</v>
      </c>
      <c r="Z5" s="359">
        <f>+IF(X5&lt;&gt;0,+(Y5/X5)*100,0)</f>
        <v>-36.62122330649514</v>
      </c>
      <c r="AA5" s="360">
        <f>+AA6+AA8+AA11+AA13+AA15</f>
        <v>30467523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13859000</v>
      </c>
      <c r="F6" s="59">
        <f t="shared" si="1"/>
        <v>13859000</v>
      </c>
      <c r="G6" s="59">
        <f t="shared" si="1"/>
        <v>3489690</v>
      </c>
      <c r="H6" s="60">
        <f t="shared" si="1"/>
        <v>0</v>
      </c>
      <c r="I6" s="60">
        <f t="shared" si="1"/>
        <v>1047980</v>
      </c>
      <c r="J6" s="59">
        <f t="shared" si="1"/>
        <v>4537670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4537670</v>
      </c>
      <c r="X6" s="60">
        <f t="shared" si="1"/>
        <v>3464750</v>
      </c>
      <c r="Y6" s="59">
        <f t="shared" si="1"/>
        <v>1072920</v>
      </c>
      <c r="Z6" s="61">
        <f>+IF(X6&lt;&gt;0,+(Y6/X6)*100,0)</f>
        <v>30.966736416768885</v>
      </c>
      <c r="AA6" s="62">
        <f t="shared" si="1"/>
        <v>13859000</v>
      </c>
    </row>
    <row r="7" spans="1:27" ht="12.75">
      <c r="A7" s="291" t="s">
        <v>229</v>
      </c>
      <c r="B7" s="142"/>
      <c r="C7" s="60"/>
      <c r="D7" s="340"/>
      <c r="E7" s="60">
        <v>13859000</v>
      </c>
      <c r="F7" s="59">
        <v>13859000</v>
      </c>
      <c r="G7" s="59">
        <v>3489690</v>
      </c>
      <c r="H7" s="60"/>
      <c r="I7" s="60">
        <v>1047980</v>
      </c>
      <c r="J7" s="59">
        <v>4537670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4537670</v>
      </c>
      <c r="X7" s="60">
        <v>3464750</v>
      </c>
      <c r="Y7" s="59">
        <v>1072920</v>
      </c>
      <c r="Z7" s="61">
        <v>30.97</v>
      </c>
      <c r="AA7" s="62">
        <v>13859000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6649000</v>
      </c>
      <c r="F8" s="59">
        <f t="shared" si="2"/>
        <v>6649000</v>
      </c>
      <c r="G8" s="59">
        <f t="shared" si="2"/>
        <v>76909</v>
      </c>
      <c r="H8" s="60">
        <f t="shared" si="2"/>
        <v>83489</v>
      </c>
      <c r="I8" s="60">
        <f t="shared" si="2"/>
        <v>12618</v>
      </c>
      <c r="J8" s="59">
        <f t="shared" si="2"/>
        <v>173016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173016</v>
      </c>
      <c r="X8" s="60">
        <f t="shared" si="2"/>
        <v>1662250</v>
      </c>
      <c r="Y8" s="59">
        <f t="shared" si="2"/>
        <v>-1489234</v>
      </c>
      <c r="Z8" s="61">
        <f>+IF(X8&lt;&gt;0,+(Y8/X8)*100,0)</f>
        <v>-89.59145736200934</v>
      </c>
      <c r="AA8" s="62">
        <f>SUM(AA9:AA10)</f>
        <v>6649000</v>
      </c>
    </row>
    <row r="9" spans="1:27" ht="12.75">
      <c r="A9" s="291" t="s">
        <v>230</v>
      </c>
      <c r="B9" s="142"/>
      <c r="C9" s="60"/>
      <c r="D9" s="340"/>
      <c r="E9" s="60">
        <v>5583000</v>
      </c>
      <c r="F9" s="59">
        <v>5583000</v>
      </c>
      <c r="G9" s="59">
        <v>78711</v>
      </c>
      <c r="H9" s="60">
        <v>83489</v>
      </c>
      <c r="I9" s="60">
        <v>12618</v>
      </c>
      <c r="J9" s="59">
        <v>174818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174818</v>
      </c>
      <c r="X9" s="60">
        <v>1395750</v>
      </c>
      <c r="Y9" s="59">
        <v>-1220932</v>
      </c>
      <c r="Z9" s="61">
        <v>-87.47</v>
      </c>
      <c r="AA9" s="62">
        <v>5583000</v>
      </c>
    </row>
    <row r="10" spans="1:27" ht="12.75">
      <c r="A10" s="291" t="s">
        <v>231</v>
      </c>
      <c r="B10" s="142"/>
      <c r="C10" s="60"/>
      <c r="D10" s="340"/>
      <c r="E10" s="60">
        <v>1066000</v>
      </c>
      <c r="F10" s="59">
        <v>1066000</v>
      </c>
      <c r="G10" s="59">
        <v>-1802</v>
      </c>
      <c r="H10" s="60"/>
      <c r="I10" s="60"/>
      <c r="J10" s="59">
        <v>-1802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-1802</v>
      </c>
      <c r="X10" s="60">
        <v>266500</v>
      </c>
      <c r="Y10" s="59">
        <v>-268302</v>
      </c>
      <c r="Z10" s="61">
        <v>-100.68</v>
      </c>
      <c r="AA10" s="62">
        <v>1066000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4000000</v>
      </c>
      <c r="F11" s="364">
        <f t="shared" si="3"/>
        <v>4000000</v>
      </c>
      <c r="G11" s="364">
        <f t="shared" si="3"/>
        <v>0</v>
      </c>
      <c r="H11" s="362">
        <f t="shared" si="3"/>
        <v>2173</v>
      </c>
      <c r="I11" s="362">
        <f t="shared" si="3"/>
        <v>0</v>
      </c>
      <c r="J11" s="364">
        <f t="shared" si="3"/>
        <v>2173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2173</v>
      </c>
      <c r="X11" s="362">
        <f t="shared" si="3"/>
        <v>1000000</v>
      </c>
      <c r="Y11" s="364">
        <f t="shared" si="3"/>
        <v>-997827</v>
      </c>
      <c r="Z11" s="365">
        <f>+IF(X11&lt;&gt;0,+(Y11/X11)*100,0)</f>
        <v>-99.7827</v>
      </c>
      <c r="AA11" s="366">
        <f t="shared" si="3"/>
        <v>4000000</v>
      </c>
    </row>
    <row r="12" spans="1:27" ht="12.75">
      <c r="A12" s="291" t="s">
        <v>232</v>
      </c>
      <c r="B12" s="136"/>
      <c r="C12" s="60"/>
      <c r="D12" s="340"/>
      <c r="E12" s="60">
        <v>4000000</v>
      </c>
      <c r="F12" s="59">
        <v>4000000</v>
      </c>
      <c r="G12" s="59"/>
      <c r="H12" s="60">
        <v>2173</v>
      </c>
      <c r="I12" s="60"/>
      <c r="J12" s="59">
        <v>2173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2173</v>
      </c>
      <c r="X12" s="60">
        <v>1000000</v>
      </c>
      <c r="Y12" s="59">
        <v>-997827</v>
      </c>
      <c r="Z12" s="61">
        <v>-99.78</v>
      </c>
      <c r="AA12" s="62">
        <v>4000000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4376000</v>
      </c>
      <c r="F13" s="342">
        <f t="shared" si="4"/>
        <v>4376000</v>
      </c>
      <c r="G13" s="342">
        <f t="shared" si="4"/>
        <v>6417</v>
      </c>
      <c r="H13" s="275">
        <f t="shared" si="4"/>
        <v>0</v>
      </c>
      <c r="I13" s="275">
        <f t="shared" si="4"/>
        <v>0</v>
      </c>
      <c r="J13" s="342">
        <f t="shared" si="4"/>
        <v>6417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6417</v>
      </c>
      <c r="X13" s="275">
        <f t="shared" si="4"/>
        <v>1094000</v>
      </c>
      <c r="Y13" s="342">
        <f t="shared" si="4"/>
        <v>-1087583</v>
      </c>
      <c r="Z13" s="335">
        <f>+IF(X13&lt;&gt;0,+(Y13/X13)*100,0)</f>
        <v>-99.41343692870201</v>
      </c>
      <c r="AA13" s="273">
        <f t="shared" si="4"/>
        <v>4376000</v>
      </c>
    </row>
    <row r="14" spans="1:27" ht="12.75">
      <c r="A14" s="291" t="s">
        <v>233</v>
      </c>
      <c r="B14" s="136"/>
      <c r="C14" s="60"/>
      <c r="D14" s="340"/>
      <c r="E14" s="60">
        <v>4376000</v>
      </c>
      <c r="F14" s="59">
        <v>4376000</v>
      </c>
      <c r="G14" s="59">
        <v>6417</v>
      </c>
      <c r="H14" s="60"/>
      <c r="I14" s="60"/>
      <c r="J14" s="59">
        <v>6417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6417</v>
      </c>
      <c r="X14" s="60">
        <v>1094000</v>
      </c>
      <c r="Y14" s="59">
        <v>-1087583</v>
      </c>
      <c r="Z14" s="61">
        <v>-99.41</v>
      </c>
      <c r="AA14" s="62">
        <v>4376000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1583523</v>
      </c>
      <c r="F15" s="59">
        <f t="shared" si="5"/>
        <v>1583523</v>
      </c>
      <c r="G15" s="59">
        <f t="shared" si="5"/>
        <v>0</v>
      </c>
      <c r="H15" s="60">
        <f t="shared" si="5"/>
        <v>0</v>
      </c>
      <c r="I15" s="60">
        <f t="shared" si="5"/>
        <v>108210</v>
      </c>
      <c r="J15" s="59">
        <f t="shared" si="5"/>
        <v>108210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108210</v>
      </c>
      <c r="X15" s="60">
        <f t="shared" si="5"/>
        <v>395881</v>
      </c>
      <c r="Y15" s="59">
        <f t="shared" si="5"/>
        <v>-287671</v>
      </c>
      <c r="Z15" s="61">
        <f>+IF(X15&lt;&gt;0,+(Y15/X15)*100,0)</f>
        <v>-72.6660284277346</v>
      </c>
      <c r="AA15" s="62">
        <f>SUM(AA16:AA20)</f>
        <v>1583523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1583523</v>
      </c>
      <c r="F20" s="59">
        <v>1583523</v>
      </c>
      <c r="G20" s="59"/>
      <c r="H20" s="60"/>
      <c r="I20" s="60">
        <v>108210</v>
      </c>
      <c r="J20" s="59">
        <v>108210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108210</v>
      </c>
      <c r="X20" s="60">
        <v>395881</v>
      </c>
      <c r="Y20" s="59">
        <v>-287671</v>
      </c>
      <c r="Z20" s="61">
        <v>-72.67</v>
      </c>
      <c r="AA20" s="62">
        <v>1583523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250000</v>
      </c>
      <c r="F22" s="345">
        <f t="shared" si="6"/>
        <v>250000</v>
      </c>
      <c r="G22" s="345">
        <f t="shared" si="6"/>
        <v>0</v>
      </c>
      <c r="H22" s="343">
        <f t="shared" si="6"/>
        <v>0</v>
      </c>
      <c r="I22" s="343">
        <f t="shared" si="6"/>
        <v>2325</v>
      </c>
      <c r="J22" s="345">
        <f t="shared" si="6"/>
        <v>2325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2325</v>
      </c>
      <c r="X22" s="343">
        <f t="shared" si="6"/>
        <v>62500</v>
      </c>
      <c r="Y22" s="345">
        <f t="shared" si="6"/>
        <v>-60175</v>
      </c>
      <c r="Z22" s="336">
        <f>+IF(X22&lt;&gt;0,+(Y22/X22)*100,0)</f>
        <v>-96.28</v>
      </c>
      <c r="AA22" s="350">
        <f>SUM(AA23:AA32)</f>
        <v>250000</v>
      </c>
    </row>
    <row r="23" spans="1:27" ht="12.75">
      <c r="A23" s="361" t="s">
        <v>237</v>
      </c>
      <c r="B23" s="142"/>
      <c r="C23" s="60"/>
      <c r="D23" s="340"/>
      <c r="E23" s="60">
        <v>250000</v>
      </c>
      <c r="F23" s="59">
        <v>250000</v>
      </c>
      <c r="G23" s="59"/>
      <c r="H23" s="60"/>
      <c r="I23" s="60">
        <v>2325</v>
      </c>
      <c r="J23" s="59">
        <v>2325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2325</v>
      </c>
      <c r="X23" s="60">
        <v>62500</v>
      </c>
      <c r="Y23" s="59">
        <v>-60175</v>
      </c>
      <c r="Z23" s="61">
        <v>-96.28</v>
      </c>
      <c r="AA23" s="62">
        <v>250000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340000</v>
      </c>
      <c r="F40" s="345">
        <f t="shared" si="9"/>
        <v>340000</v>
      </c>
      <c r="G40" s="345">
        <f t="shared" si="9"/>
        <v>19825</v>
      </c>
      <c r="H40" s="343">
        <f t="shared" si="9"/>
        <v>780525</v>
      </c>
      <c r="I40" s="343">
        <f t="shared" si="9"/>
        <v>424329</v>
      </c>
      <c r="J40" s="345">
        <f t="shared" si="9"/>
        <v>1224679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1224679</v>
      </c>
      <c r="X40" s="343">
        <f t="shared" si="9"/>
        <v>85000</v>
      </c>
      <c r="Y40" s="345">
        <f t="shared" si="9"/>
        <v>1139679</v>
      </c>
      <c r="Z40" s="336">
        <f>+IF(X40&lt;&gt;0,+(Y40/X40)*100,0)</f>
        <v>1340.7988235294117</v>
      </c>
      <c r="AA40" s="350">
        <f>SUM(AA41:AA49)</f>
        <v>340000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>
        <v>19825</v>
      </c>
      <c r="H41" s="362">
        <v>22471</v>
      </c>
      <c r="I41" s="362">
        <v>215887</v>
      </c>
      <c r="J41" s="364">
        <v>258183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258183</v>
      </c>
      <c r="X41" s="362"/>
      <c r="Y41" s="364">
        <v>258183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>
        <v>5219</v>
      </c>
      <c r="I44" s="54"/>
      <c r="J44" s="53">
        <v>5219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5219</v>
      </c>
      <c r="X44" s="54"/>
      <c r="Y44" s="53">
        <v>5219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20000</v>
      </c>
      <c r="F47" s="53">
        <v>20000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5000</v>
      </c>
      <c r="Y47" s="53">
        <v>-5000</v>
      </c>
      <c r="Z47" s="94">
        <v>-100</v>
      </c>
      <c r="AA47" s="95">
        <v>20000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>
        <v>143169</v>
      </c>
      <c r="J48" s="53">
        <v>143169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143169</v>
      </c>
      <c r="X48" s="54"/>
      <c r="Y48" s="53">
        <v>143169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320000</v>
      </c>
      <c r="F49" s="53">
        <v>320000</v>
      </c>
      <c r="G49" s="53"/>
      <c r="H49" s="54">
        <v>752835</v>
      </c>
      <c r="I49" s="54">
        <v>65273</v>
      </c>
      <c r="J49" s="53">
        <v>818108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818108</v>
      </c>
      <c r="X49" s="54">
        <v>80000</v>
      </c>
      <c r="Y49" s="53">
        <v>738108</v>
      </c>
      <c r="Z49" s="94">
        <v>922.63</v>
      </c>
      <c r="AA49" s="95">
        <v>320000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31057523</v>
      </c>
      <c r="F60" s="264">
        <f t="shared" si="14"/>
        <v>31057523</v>
      </c>
      <c r="G60" s="264">
        <f t="shared" si="14"/>
        <v>3592841</v>
      </c>
      <c r="H60" s="219">
        <f t="shared" si="14"/>
        <v>866187</v>
      </c>
      <c r="I60" s="219">
        <f t="shared" si="14"/>
        <v>1595462</v>
      </c>
      <c r="J60" s="264">
        <f t="shared" si="14"/>
        <v>6054490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6054490</v>
      </c>
      <c r="X60" s="219">
        <f t="shared" si="14"/>
        <v>7764381</v>
      </c>
      <c r="Y60" s="264">
        <f t="shared" si="14"/>
        <v>-1709891</v>
      </c>
      <c r="Z60" s="337">
        <f>+IF(X60&lt;&gt;0,+(Y60/X60)*100,0)</f>
        <v>-22.022244915595977</v>
      </c>
      <c r="AA60" s="232">
        <f>+AA57+AA54+AA51+AA40+AA37+AA34+AA22+AA5</f>
        <v>31057523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164590223</v>
      </c>
      <c r="D5" s="153">
        <f>SUM(D6:D8)</f>
        <v>0</v>
      </c>
      <c r="E5" s="154">
        <f t="shared" si="0"/>
        <v>180471554</v>
      </c>
      <c r="F5" s="100">
        <f t="shared" si="0"/>
        <v>180471554</v>
      </c>
      <c r="G5" s="100">
        <f t="shared" si="0"/>
        <v>50541107</v>
      </c>
      <c r="H5" s="100">
        <f t="shared" si="0"/>
        <v>6196661</v>
      </c>
      <c r="I5" s="100">
        <f t="shared" si="0"/>
        <v>5845911</v>
      </c>
      <c r="J5" s="100">
        <f t="shared" si="0"/>
        <v>62583679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62583679</v>
      </c>
      <c r="X5" s="100">
        <f t="shared" si="0"/>
        <v>55337500</v>
      </c>
      <c r="Y5" s="100">
        <f t="shared" si="0"/>
        <v>7246179</v>
      </c>
      <c r="Z5" s="137">
        <f>+IF(X5&lt;&gt;0,+(Y5/X5)*100,0)</f>
        <v>13.094518183871696</v>
      </c>
      <c r="AA5" s="153">
        <f>SUM(AA6:AA8)</f>
        <v>180471554</v>
      </c>
    </row>
    <row r="6" spans="1:27" ht="12.75">
      <c r="A6" s="138" t="s">
        <v>75</v>
      </c>
      <c r="B6" s="136"/>
      <c r="C6" s="155">
        <v>948826</v>
      </c>
      <c r="D6" s="155"/>
      <c r="E6" s="156">
        <v>15990</v>
      </c>
      <c r="F6" s="60">
        <v>15990</v>
      </c>
      <c r="G6" s="60"/>
      <c r="H6" s="60">
        <v>8750</v>
      </c>
      <c r="I6" s="60">
        <v>30000</v>
      </c>
      <c r="J6" s="60">
        <v>38750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38750</v>
      </c>
      <c r="X6" s="60">
        <v>15000</v>
      </c>
      <c r="Y6" s="60">
        <v>23750</v>
      </c>
      <c r="Z6" s="140">
        <v>158.33</v>
      </c>
      <c r="AA6" s="155">
        <v>15990</v>
      </c>
    </row>
    <row r="7" spans="1:27" ht="12.75">
      <c r="A7" s="138" t="s">
        <v>76</v>
      </c>
      <c r="B7" s="136"/>
      <c r="C7" s="157">
        <v>163473617</v>
      </c>
      <c r="D7" s="157"/>
      <c r="E7" s="158">
        <v>180288202</v>
      </c>
      <c r="F7" s="159">
        <v>180288202</v>
      </c>
      <c r="G7" s="159">
        <v>50541107</v>
      </c>
      <c r="H7" s="159">
        <v>6187911</v>
      </c>
      <c r="I7" s="159">
        <v>5815911</v>
      </c>
      <c r="J7" s="159">
        <v>62544929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62544929</v>
      </c>
      <c r="X7" s="159">
        <v>55280750</v>
      </c>
      <c r="Y7" s="159">
        <v>7264179</v>
      </c>
      <c r="Z7" s="141">
        <v>13.14</v>
      </c>
      <c r="AA7" s="157">
        <v>180288202</v>
      </c>
    </row>
    <row r="8" spans="1:27" ht="12.75">
      <c r="A8" s="138" t="s">
        <v>77</v>
      </c>
      <c r="B8" s="136"/>
      <c r="C8" s="155">
        <v>167780</v>
      </c>
      <c r="D8" s="155"/>
      <c r="E8" s="156">
        <v>167362</v>
      </c>
      <c r="F8" s="60">
        <v>167362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41750</v>
      </c>
      <c r="Y8" s="60">
        <v>-41750</v>
      </c>
      <c r="Z8" s="140">
        <v>-100</v>
      </c>
      <c r="AA8" s="155">
        <v>167362</v>
      </c>
    </row>
    <row r="9" spans="1:27" ht="12.75">
      <c r="A9" s="135" t="s">
        <v>78</v>
      </c>
      <c r="B9" s="136"/>
      <c r="C9" s="153">
        <f aca="true" t="shared" si="1" ref="C9:Y9">SUM(C10:C14)</f>
        <v>12172535</v>
      </c>
      <c r="D9" s="153">
        <f>SUM(D10:D14)</f>
        <v>0</v>
      </c>
      <c r="E9" s="154">
        <f t="shared" si="1"/>
        <v>8218941</v>
      </c>
      <c r="F9" s="100">
        <f t="shared" si="1"/>
        <v>8218941</v>
      </c>
      <c r="G9" s="100">
        <f t="shared" si="1"/>
        <v>297327</v>
      </c>
      <c r="H9" s="100">
        <f t="shared" si="1"/>
        <v>232249</v>
      </c>
      <c r="I9" s="100">
        <f t="shared" si="1"/>
        <v>279950</v>
      </c>
      <c r="J9" s="100">
        <f t="shared" si="1"/>
        <v>809526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809526</v>
      </c>
      <c r="X9" s="100">
        <f t="shared" si="1"/>
        <v>1134500</v>
      </c>
      <c r="Y9" s="100">
        <f t="shared" si="1"/>
        <v>-324974</v>
      </c>
      <c r="Z9" s="137">
        <f>+IF(X9&lt;&gt;0,+(Y9/X9)*100,0)</f>
        <v>-28.644689290436315</v>
      </c>
      <c r="AA9" s="153">
        <f>SUM(AA10:AA14)</f>
        <v>8218941</v>
      </c>
    </row>
    <row r="10" spans="1:27" ht="12.75">
      <c r="A10" s="138" t="s">
        <v>79</v>
      </c>
      <c r="B10" s="136"/>
      <c r="C10" s="155">
        <v>3277313</v>
      </c>
      <c r="D10" s="155"/>
      <c r="E10" s="156">
        <v>4152151</v>
      </c>
      <c r="F10" s="60">
        <v>4152151</v>
      </c>
      <c r="G10" s="60">
        <v>39106</v>
      </c>
      <c r="H10" s="60">
        <v>25784</v>
      </c>
      <c r="I10" s="60">
        <v>14798</v>
      </c>
      <c r="J10" s="60">
        <v>79688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79688</v>
      </c>
      <c r="X10" s="60">
        <v>117750</v>
      </c>
      <c r="Y10" s="60">
        <v>-38062</v>
      </c>
      <c r="Z10" s="140">
        <v>-32.32</v>
      </c>
      <c r="AA10" s="155">
        <v>4152151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8895222</v>
      </c>
      <c r="D12" s="155"/>
      <c r="E12" s="156">
        <v>4066790</v>
      </c>
      <c r="F12" s="60">
        <v>4066790</v>
      </c>
      <c r="G12" s="60">
        <v>258221</v>
      </c>
      <c r="H12" s="60">
        <v>206465</v>
      </c>
      <c r="I12" s="60">
        <v>265152</v>
      </c>
      <c r="J12" s="60">
        <v>729838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729838</v>
      </c>
      <c r="X12" s="60">
        <v>1016750</v>
      </c>
      <c r="Y12" s="60">
        <v>-286912</v>
      </c>
      <c r="Z12" s="140">
        <v>-28.22</v>
      </c>
      <c r="AA12" s="155">
        <v>4066790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44727656</v>
      </c>
      <c r="D15" s="153">
        <f>SUM(D16:D18)</f>
        <v>0</v>
      </c>
      <c r="E15" s="154">
        <f t="shared" si="2"/>
        <v>39051252</v>
      </c>
      <c r="F15" s="100">
        <f t="shared" si="2"/>
        <v>39051252</v>
      </c>
      <c r="G15" s="100">
        <f t="shared" si="2"/>
        <v>204377</v>
      </c>
      <c r="H15" s="100">
        <f t="shared" si="2"/>
        <v>189907</v>
      </c>
      <c r="I15" s="100">
        <f t="shared" si="2"/>
        <v>227945</v>
      </c>
      <c r="J15" s="100">
        <f t="shared" si="2"/>
        <v>622229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622229</v>
      </c>
      <c r="X15" s="100">
        <f t="shared" si="2"/>
        <v>12777413</v>
      </c>
      <c r="Y15" s="100">
        <f t="shared" si="2"/>
        <v>-12155184</v>
      </c>
      <c r="Z15" s="137">
        <f>+IF(X15&lt;&gt;0,+(Y15/X15)*100,0)</f>
        <v>-95.13024271814646</v>
      </c>
      <c r="AA15" s="153">
        <f>SUM(AA16:AA18)</f>
        <v>39051252</v>
      </c>
    </row>
    <row r="16" spans="1:27" ht="12.75">
      <c r="A16" s="138" t="s">
        <v>85</v>
      </c>
      <c r="B16" s="136"/>
      <c r="C16" s="155">
        <v>351631</v>
      </c>
      <c r="D16" s="155"/>
      <c r="E16" s="156">
        <v>197006</v>
      </c>
      <c r="F16" s="60">
        <v>197006</v>
      </c>
      <c r="G16" s="60">
        <v>11992</v>
      </c>
      <c r="H16" s="60">
        <v>4777</v>
      </c>
      <c r="I16" s="60">
        <v>48050</v>
      </c>
      <c r="J16" s="60">
        <v>64819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64819</v>
      </c>
      <c r="X16" s="60">
        <v>24249</v>
      </c>
      <c r="Y16" s="60">
        <v>40570</v>
      </c>
      <c r="Z16" s="140">
        <v>167.31</v>
      </c>
      <c r="AA16" s="155">
        <v>197006</v>
      </c>
    </row>
    <row r="17" spans="1:27" ht="12.75">
      <c r="A17" s="138" t="s">
        <v>86</v>
      </c>
      <c r="B17" s="136"/>
      <c r="C17" s="155">
        <v>44376025</v>
      </c>
      <c r="D17" s="155"/>
      <c r="E17" s="156">
        <v>38854246</v>
      </c>
      <c r="F17" s="60">
        <v>38854246</v>
      </c>
      <c r="G17" s="60">
        <v>192385</v>
      </c>
      <c r="H17" s="60">
        <v>185130</v>
      </c>
      <c r="I17" s="60">
        <v>179895</v>
      </c>
      <c r="J17" s="60">
        <v>557410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557410</v>
      </c>
      <c r="X17" s="60">
        <v>12753164</v>
      </c>
      <c r="Y17" s="60">
        <v>-12195754</v>
      </c>
      <c r="Z17" s="140">
        <v>-95.63</v>
      </c>
      <c r="AA17" s="155">
        <v>38854246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256001010</v>
      </c>
      <c r="D19" s="153">
        <f>SUM(D20:D23)</f>
        <v>0</v>
      </c>
      <c r="E19" s="154">
        <f t="shared" si="3"/>
        <v>285029832</v>
      </c>
      <c r="F19" s="100">
        <f t="shared" si="3"/>
        <v>285029832</v>
      </c>
      <c r="G19" s="100">
        <f t="shared" si="3"/>
        <v>15342701</v>
      </c>
      <c r="H19" s="100">
        <f t="shared" si="3"/>
        <v>19262335</v>
      </c>
      <c r="I19" s="100">
        <f t="shared" si="3"/>
        <v>19424817</v>
      </c>
      <c r="J19" s="100">
        <f t="shared" si="3"/>
        <v>54029853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54029853</v>
      </c>
      <c r="X19" s="100">
        <f t="shared" si="3"/>
        <v>74472664</v>
      </c>
      <c r="Y19" s="100">
        <f t="shared" si="3"/>
        <v>-20442811</v>
      </c>
      <c r="Z19" s="137">
        <f>+IF(X19&lt;&gt;0,+(Y19/X19)*100,0)</f>
        <v>-27.450086920484008</v>
      </c>
      <c r="AA19" s="153">
        <f>SUM(AA20:AA23)</f>
        <v>285029832</v>
      </c>
    </row>
    <row r="20" spans="1:27" ht="12.75">
      <c r="A20" s="138" t="s">
        <v>89</v>
      </c>
      <c r="B20" s="136"/>
      <c r="C20" s="155">
        <v>183736258</v>
      </c>
      <c r="D20" s="155"/>
      <c r="E20" s="156">
        <v>197587432</v>
      </c>
      <c r="F20" s="60">
        <v>197587432</v>
      </c>
      <c r="G20" s="60">
        <v>10686309</v>
      </c>
      <c r="H20" s="60">
        <v>14546126</v>
      </c>
      <c r="I20" s="60">
        <v>14497327</v>
      </c>
      <c r="J20" s="60">
        <v>39729762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39729762</v>
      </c>
      <c r="X20" s="60">
        <v>52036916</v>
      </c>
      <c r="Y20" s="60">
        <v>-12307154</v>
      </c>
      <c r="Z20" s="140">
        <v>-23.65</v>
      </c>
      <c r="AA20" s="155">
        <v>197587432</v>
      </c>
    </row>
    <row r="21" spans="1:27" ht="12.75">
      <c r="A21" s="138" t="s">
        <v>90</v>
      </c>
      <c r="B21" s="136"/>
      <c r="C21" s="155">
        <v>32225475</v>
      </c>
      <c r="D21" s="155"/>
      <c r="E21" s="156">
        <v>41518500</v>
      </c>
      <c r="F21" s="60">
        <v>41518500</v>
      </c>
      <c r="G21" s="60">
        <v>1232309</v>
      </c>
      <c r="H21" s="60">
        <v>1278480</v>
      </c>
      <c r="I21" s="60">
        <v>1494454</v>
      </c>
      <c r="J21" s="60">
        <v>4005243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4005243</v>
      </c>
      <c r="X21" s="60">
        <v>10954749</v>
      </c>
      <c r="Y21" s="60">
        <v>-6949506</v>
      </c>
      <c r="Z21" s="140">
        <v>-63.44</v>
      </c>
      <c r="AA21" s="155">
        <v>41518500</v>
      </c>
    </row>
    <row r="22" spans="1:27" ht="12.75">
      <c r="A22" s="138" t="s">
        <v>91</v>
      </c>
      <c r="B22" s="136"/>
      <c r="C22" s="157">
        <v>22597824</v>
      </c>
      <c r="D22" s="157"/>
      <c r="E22" s="158">
        <v>26427500</v>
      </c>
      <c r="F22" s="159">
        <v>26427500</v>
      </c>
      <c r="G22" s="159">
        <v>1824681</v>
      </c>
      <c r="H22" s="159">
        <v>1841990</v>
      </c>
      <c r="I22" s="159">
        <v>1842218</v>
      </c>
      <c r="J22" s="159">
        <v>5508889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5508889</v>
      </c>
      <c r="X22" s="159">
        <v>6606999</v>
      </c>
      <c r="Y22" s="159">
        <v>-1098110</v>
      </c>
      <c r="Z22" s="141">
        <v>-16.62</v>
      </c>
      <c r="AA22" s="157">
        <v>26427500</v>
      </c>
    </row>
    <row r="23" spans="1:27" ht="12.75">
      <c r="A23" s="138" t="s">
        <v>92</v>
      </c>
      <c r="B23" s="136"/>
      <c r="C23" s="155">
        <v>17441453</v>
      </c>
      <c r="D23" s="155"/>
      <c r="E23" s="156">
        <v>19496400</v>
      </c>
      <c r="F23" s="60">
        <v>19496400</v>
      </c>
      <c r="G23" s="60">
        <v>1599402</v>
      </c>
      <c r="H23" s="60">
        <v>1595739</v>
      </c>
      <c r="I23" s="60">
        <v>1590818</v>
      </c>
      <c r="J23" s="60">
        <v>4785959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4785959</v>
      </c>
      <c r="X23" s="60">
        <v>4874000</v>
      </c>
      <c r="Y23" s="60">
        <v>-88041</v>
      </c>
      <c r="Z23" s="140">
        <v>-1.81</v>
      </c>
      <c r="AA23" s="155">
        <v>19496400</v>
      </c>
    </row>
    <row r="24" spans="1:27" ht="12.75">
      <c r="A24" s="135" t="s">
        <v>93</v>
      </c>
      <c r="B24" s="142" t="s">
        <v>94</v>
      </c>
      <c r="C24" s="153">
        <v>50000</v>
      </c>
      <c r="D24" s="153"/>
      <c r="E24" s="154">
        <v>100000</v>
      </c>
      <c r="F24" s="100">
        <v>100000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100000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477541424</v>
      </c>
      <c r="D25" s="168">
        <f>+D5+D9+D15+D19+D24</f>
        <v>0</v>
      </c>
      <c r="E25" s="169">
        <f t="shared" si="4"/>
        <v>512871579</v>
      </c>
      <c r="F25" s="73">
        <f t="shared" si="4"/>
        <v>512871579</v>
      </c>
      <c r="G25" s="73">
        <f t="shared" si="4"/>
        <v>66385512</v>
      </c>
      <c r="H25" s="73">
        <f t="shared" si="4"/>
        <v>25881152</v>
      </c>
      <c r="I25" s="73">
        <f t="shared" si="4"/>
        <v>25778623</v>
      </c>
      <c r="J25" s="73">
        <f t="shared" si="4"/>
        <v>118045287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118045287</v>
      </c>
      <c r="X25" s="73">
        <f t="shared" si="4"/>
        <v>143722077</v>
      </c>
      <c r="Y25" s="73">
        <f t="shared" si="4"/>
        <v>-25676790</v>
      </c>
      <c r="Z25" s="170">
        <f>+IF(X25&lt;&gt;0,+(Y25/X25)*100,0)</f>
        <v>-17.865585118144374</v>
      </c>
      <c r="AA25" s="168">
        <f>+AA5+AA9+AA15+AA19+AA24</f>
        <v>512871579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112589416</v>
      </c>
      <c r="D28" s="153">
        <f>SUM(D29:D31)</f>
        <v>0</v>
      </c>
      <c r="E28" s="154">
        <f t="shared" si="5"/>
        <v>125746497</v>
      </c>
      <c r="F28" s="100">
        <f t="shared" si="5"/>
        <v>125746497</v>
      </c>
      <c r="G28" s="100">
        <f t="shared" si="5"/>
        <v>1125197</v>
      </c>
      <c r="H28" s="100">
        <f t="shared" si="5"/>
        <v>2578599</v>
      </c>
      <c r="I28" s="100">
        <f t="shared" si="5"/>
        <v>3251888</v>
      </c>
      <c r="J28" s="100">
        <f t="shared" si="5"/>
        <v>6955684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6955684</v>
      </c>
      <c r="X28" s="100">
        <f t="shared" si="5"/>
        <v>32393748</v>
      </c>
      <c r="Y28" s="100">
        <f t="shared" si="5"/>
        <v>-25438064</v>
      </c>
      <c r="Z28" s="137">
        <f>+IF(X28&lt;&gt;0,+(Y28/X28)*100,0)</f>
        <v>-78.52769614679968</v>
      </c>
      <c r="AA28" s="153">
        <f>SUM(AA29:AA31)</f>
        <v>125746497</v>
      </c>
    </row>
    <row r="29" spans="1:27" ht="12.75">
      <c r="A29" s="138" t="s">
        <v>75</v>
      </c>
      <c r="B29" s="136"/>
      <c r="C29" s="155">
        <v>65569334</v>
      </c>
      <c r="D29" s="155"/>
      <c r="E29" s="156">
        <v>63291311</v>
      </c>
      <c r="F29" s="60">
        <v>63291311</v>
      </c>
      <c r="G29" s="60">
        <v>689331</v>
      </c>
      <c r="H29" s="60">
        <v>692914</v>
      </c>
      <c r="I29" s="60">
        <v>1303413</v>
      </c>
      <c r="J29" s="60">
        <v>2685658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2685658</v>
      </c>
      <c r="X29" s="60">
        <v>17022249</v>
      </c>
      <c r="Y29" s="60">
        <v>-14336591</v>
      </c>
      <c r="Z29" s="140">
        <v>-84.22</v>
      </c>
      <c r="AA29" s="155">
        <v>63291311</v>
      </c>
    </row>
    <row r="30" spans="1:27" ht="12.75">
      <c r="A30" s="138" t="s">
        <v>76</v>
      </c>
      <c r="B30" s="136"/>
      <c r="C30" s="157">
        <v>28023484</v>
      </c>
      <c r="D30" s="157"/>
      <c r="E30" s="158">
        <v>33874574</v>
      </c>
      <c r="F30" s="159">
        <v>33874574</v>
      </c>
      <c r="G30" s="159">
        <v>259612</v>
      </c>
      <c r="H30" s="159">
        <v>1177778</v>
      </c>
      <c r="I30" s="159">
        <v>1450058</v>
      </c>
      <c r="J30" s="159">
        <v>2887448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2887448</v>
      </c>
      <c r="X30" s="159">
        <v>8960499</v>
      </c>
      <c r="Y30" s="159">
        <v>-6073051</v>
      </c>
      <c r="Z30" s="141">
        <v>-67.78</v>
      </c>
      <c r="AA30" s="157">
        <v>33874574</v>
      </c>
    </row>
    <row r="31" spans="1:27" ht="12.75">
      <c r="A31" s="138" t="s">
        <v>77</v>
      </c>
      <c r="B31" s="136"/>
      <c r="C31" s="155">
        <v>18996598</v>
      </c>
      <c r="D31" s="155"/>
      <c r="E31" s="156">
        <v>28580612</v>
      </c>
      <c r="F31" s="60">
        <v>28580612</v>
      </c>
      <c r="G31" s="60">
        <v>176254</v>
      </c>
      <c r="H31" s="60">
        <v>707907</v>
      </c>
      <c r="I31" s="60">
        <v>498417</v>
      </c>
      <c r="J31" s="60">
        <v>1382578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1382578</v>
      </c>
      <c r="X31" s="60">
        <v>6411000</v>
      </c>
      <c r="Y31" s="60">
        <v>-5028422</v>
      </c>
      <c r="Z31" s="140">
        <v>-78.43</v>
      </c>
      <c r="AA31" s="155">
        <v>28580612</v>
      </c>
    </row>
    <row r="32" spans="1:27" ht="12.75">
      <c r="A32" s="135" t="s">
        <v>78</v>
      </c>
      <c r="B32" s="136"/>
      <c r="C32" s="153">
        <f aca="true" t="shared" si="6" ref="C32:Y32">SUM(C33:C37)</f>
        <v>55706949</v>
      </c>
      <c r="D32" s="153">
        <f>SUM(D33:D37)</f>
        <v>0</v>
      </c>
      <c r="E32" s="154">
        <f t="shared" si="6"/>
        <v>64212262</v>
      </c>
      <c r="F32" s="100">
        <f t="shared" si="6"/>
        <v>64212262</v>
      </c>
      <c r="G32" s="100">
        <f t="shared" si="6"/>
        <v>625132</v>
      </c>
      <c r="H32" s="100">
        <f t="shared" si="6"/>
        <v>2413270</v>
      </c>
      <c r="I32" s="100">
        <f t="shared" si="6"/>
        <v>1197682</v>
      </c>
      <c r="J32" s="100">
        <f t="shared" si="6"/>
        <v>4236084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4236084</v>
      </c>
      <c r="X32" s="100">
        <f t="shared" si="6"/>
        <v>15131247</v>
      </c>
      <c r="Y32" s="100">
        <f t="shared" si="6"/>
        <v>-10895163</v>
      </c>
      <c r="Z32" s="137">
        <f>+IF(X32&lt;&gt;0,+(Y32/X32)*100,0)</f>
        <v>-72.00439593643537</v>
      </c>
      <c r="AA32" s="153">
        <f>SUM(AA33:AA37)</f>
        <v>64212262</v>
      </c>
    </row>
    <row r="33" spans="1:27" ht="12.75">
      <c r="A33" s="138" t="s">
        <v>79</v>
      </c>
      <c r="B33" s="136"/>
      <c r="C33" s="155">
        <v>24811812</v>
      </c>
      <c r="D33" s="155"/>
      <c r="E33" s="156">
        <v>31994659</v>
      </c>
      <c r="F33" s="60">
        <v>31994659</v>
      </c>
      <c r="G33" s="60">
        <v>566648</v>
      </c>
      <c r="H33" s="60">
        <v>615022</v>
      </c>
      <c r="I33" s="60">
        <v>1014280</v>
      </c>
      <c r="J33" s="60">
        <v>2195950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2195950</v>
      </c>
      <c r="X33" s="60">
        <v>7185750</v>
      </c>
      <c r="Y33" s="60">
        <v>-4989800</v>
      </c>
      <c r="Z33" s="140">
        <v>-69.44</v>
      </c>
      <c r="AA33" s="155">
        <v>31994659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29003741</v>
      </c>
      <c r="D35" s="155"/>
      <c r="E35" s="156">
        <v>29736187</v>
      </c>
      <c r="F35" s="60">
        <v>29736187</v>
      </c>
      <c r="G35" s="60">
        <v>58484</v>
      </c>
      <c r="H35" s="60">
        <v>1798248</v>
      </c>
      <c r="I35" s="60">
        <v>180177</v>
      </c>
      <c r="J35" s="60">
        <v>2036909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2036909</v>
      </c>
      <c r="X35" s="60">
        <v>7425249</v>
      </c>
      <c r="Y35" s="60">
        <v>-5388340</v>
      </c>
      <c r="Z35" s="140">
        <v>-72.57</v>
      </c>
      <c r="AA35" s="155">
        <v>29736187</v>
      </c>
    </row>
    <row r="36" spans="1:27" ht="12.75">
      <c r="A36" s="138" t="s">
        <v>82</v>
      </c>
      <c r="B36" s="136"/>
      <c r="C36" s="155">
        <v>1891396</v>
      </c>
      <c r="D36" s="155"/>
      <c r="E36" s="156">
        <v>2481416</v>
      </c>
      <c r="F36" s="60">
        <v>2481416</v>
      </c>
      <c r="G36" s="60"/>
      <c r="H36" s="60"/>
      <c r="I36" s="60">
        <v>3225</v>
      </c>
      <c r="J36" s="60">
        <v>3225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3225</v>
      </c>
      <c r="X36" s="60">
        <v>520248</v>
      </c>
      <c r="Y36" s="60">
        <v>-517023</v>
      </c>
      <c r="Z36" s="140">
        <v>-99.38</v>
      </c>
      <c r="AA36" s="155">
        <v>2481416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66890974</v>
      </c>
      <c r="D38" s="153">
        <f>SUM(D39:D41)</f>
        <v>0</v>
      </c>
      <c r="E38" s="154">
        <f t="shared" si="7"/>
        <v>89042672</v>
      </c>
      <c r="F38" s="100">
        <f t="shared" si="7"/>
        <v>89042672</v>
      </c>
      <c r="G38" s="100">
        <f t="shared" si="7"/>
        <v>3513687</v>
      </c>
      <c r="H38" s="100">
        <f t="shared" si="7"/>
        <v>2995407</v>
      </c>
      <c r="I38" s="100">
        <f t="shared" si="7"/>
        <v>1659999</v>
      </c>
      <c r="J38" s="100">
        <f t="shared" si="7"/>
        <v>8169093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8169093</v>
      </c>
      <c r="X38" s="100">
        <f t="shared" si="7"/>
        <v>20790500</v>
      </c>
      <c r="Y38" s="100">
        <f t="shared" si="7"/>
        <v>-12621407</v>
      </c>
      <c r="Z38" s="137">
        <f>+IF(X38&lt;&gt;0,+(Y38/X38)*100,0)</f>
        <v>-60.70756836054929</v>
      </c>
      <c r="AA38" s="153">
        <f>SUM(AA39:AA41)</f>
        <v>89042672</v>
      </c>
    </row>
    <row r="39" spans="1:27" ht="12.75">
      <c r="A39" s="138" t="s">
        <v>85</v>
      </c>
      <c r="B39" s="136"/>
      <c r="C39" s="155">
        <v>7439514</v>
      </c>
      <c r="D39" s="155"/>
      <c r="E39" s="156">
        <v>15672420</v>
      </c>
      <c r="F39" s="60">
        <v>15672420</v>
      </c>
      <c r="G39" s="60">
        <v>1208</v>
      </c>
      <c r="H39" s="60">
        <v>417807</v>
      </c>
      <c r="I39" s="60">
        <v>35850</v>
      </c>
      <c r="J39" s="60">
        <v>454865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454865</v>
      </c>
      <c r="X39" s="60">
        <v>3321500</v>
      </c>
      <c r="Y39" s="60">
        <v>-2866635</v>
      </c>
      <c r="Z39" s="140">
        <v>-86.31</v>
      </c>
      <c r="AA39" s="155">
        <v>15672420</v>
      </c>
    </row>
    <row r="40" spans="1:27" ht="12.75">
      <c r="A40" s="138" t="s">
        <v>86</v>
      </c>
      <c r="B40" s="136"/>
      <c r="C40" s="155">
        <v>59451460</v>
      </c>
      <c r="D40" s="155"/>
      <c r="E40" s="156">
        <v>73370252</v>
      </c>
      <c r="F40" s="60">
        <v>73370252</v>
      </c>
      <c r="G40" s="60">
        <v>3512479</v>
      </c>
      <c r="H40" s="60">
        <v>2577600</v>
      </c>
      <c r="I40" s="60">
        <v>1624149</v>
      </c>
      <c r="J40" s="60">
        <v>7714228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7714228</v>
      </c>
      <c r="X40" s="60">
        <v>17469000</v>
      </c>
      <c r="Y40" s="60">
        <v>-9754772</v>
      </c>
      <c r="Z40" s="140">
        <v>-55.84</v>
      </c>
      <c r="AA40" s="155">
        <v>73370252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308568392</v>
      </c>
      <c r="D42" s="153">
        <f>SUM(D43:D46)</f>
        <v>0</v>
      </c>
      <c r="E42" s="154">
        <f t="shared" si="8"/>
        <v>365989733</v>
      </c>
      <c r="F42" s="100">
        <f t="shared" si="8"/>
        <v>365989733</v>
      </c>
      <c r="G42" s="100">
        <f t="shared" si="8"/>
        <v>1579898</v>
      </c>
      <c r="H42" s="100">
        <f t="shared" si="8"/>
        <v>22423334</v>
      </c>
      <c r="I42" s="100">
        <f t="shared" si="8"/>
        <v>22341081</v>
      </c>
      <c r="J42" s="100">
        <f t="shared" si="8"/>
        <v>46344313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46344313</v>
      </c>
      <c r="X42" s="100">
        <f t="shared" si="8"/>
        <v>99535081</v>
      </c>
      <c r="Y42" s="100">
        <f t="shared" si="8"/>
        <v>-53190768</v>
      </c>
      <c r="Z42" s="137">
        <f>+IF(X42&lt;&gt;0,+(Y42/X42)*100,0)</f>
        <v>-53.43921707362653</v>
      </c>
      <c r="AA42" s="153">
        <f>SUM(AA43:AA46)</f>
        <v>365989733</v>
      </c>
    </row>
    <row r="43" spans="1:27" ht="12.75">
      <c r="A43" s="138" t="s">
        <v>89</v>
      </c>
      <c r="B43" s="136"/>
      <c r="C43" s="155">
        <v>201036188</v>
      </c>
      <c r="D43" s="155"/>
      <c r="E43" s="156">
        <v>234724606</v>
      </c>
      <c r="F43" s="60">
        <v>234724606</v>
      </c>
      <c r="G43" s="60">
        <v>234349</v>
      </c>
      <c r="H43" s="60">
        <v>19145121</v>
      </c>
      <c r="I43" s="60">
        <v>18719256</v>
      </c>
      <c r="J43" s="60">
        <v>38098726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38098726</v>
      </c>
      <c r="X43" s="60">
        <v>66895081</v>
      </c>
      <c r="Y43" s="60">
        <v>-28796355</v>
      </c>
      <c r="Z43" s="140">
        <v>-43.05</v>
      </c>
      <c r="AA43" s="155">
        <v>234724606</v>
      </c>
    </row>
    <row r="44" spans="1:27" ht="12.75">
      <c r="A44" s="138" t="s">
        <v>90</v>
      </c>
      <c r="B44" s="136"/>
      <c r="C44" s="155">
        <v>45811738</v>
      </c>
      <c r="D44" s="155"/>
      <c r="E44" s="156">
        <v>53394617</v>
      </c>
      <c r="F44" s="60">
        <v>53394617</v>
      </c>
      <c r="G44" s="60">
        <v>206829</v>
      </c>
      <c r="H44" s="60">
        <v>396598</v>
      </c>
      <c r="I44" s="60">
        <v>946476</v>
      </c>
      <c r="J44" s="60">
        <v>1549903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1549903</v>
      </c>
      <c r="X44" s="60">
        <v>13165250</v>
      </c>
      <c r="Y44" s="60">
        <v>-11615347</v>
      </c>
      <c r="Z44" s="140">
        <v>-88.23</v>
      </c>
      <c r="AA44" s="155">
        <v>53394617</v>
      </c>
    </row>
    <row r="45" spans="1:27" ht="12.75">
      <c r="A45" s="138" t="s">
        <v>91</v>
      </c>
      <c r="B45" s="136"/>
      <c r="C45" s="157">
        <v>32916142</v>
      </c>
      <c r="D45" s="157"/>
      <c r="E45" s="158">
        <v>44133597</v>
      </c>
      <c r="F45" s="159">
        <v>44133597</v>
      </c>
      <c r="G45" s="159">
        <v>543024</v>
      </c>
      <c r="H45" s="159">
        <v>1078679</v>
      </c>
      <c r="I45" s="159">
        <v>1288316</v>
      </c>
      <c r="J45" s="159">
        <v>2910019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2910019</v>
      </c>
      <c r="X45" s="159">
        <v>11039750</v>
      </c>
      <c r="Y45" s="159">
        <v>-8129731</v>
      </c>
      <c r="Z45" s="141">
        <v>-73.64</v>
      </c>
      <c r="AA45" s="157">
        <v>44133597</v>
      </c>
    </row>
    <row r="46" spans="1:27" ht="12.75">
      <c r="A46" s="138" t="s">
        <v>92</v>
      </c>
      <c r="B46" s="136"/>
      <c r="C46" s="155">
        <v>28804324</v>
      </c>
      <c r="D46" s="155"/>
      <c r="E46" s="156">
        <v>33736913</v>
      </c>
      <c r="F46" s="60">
        <v>33736913</v>
      </c>
      <c r="G46" s="60">
        <v>595696</v>
      </c>
      <c r="H46" s="60">
        <v>1802936</v>
      </c>
      <c r="I46" s="60">
        <v>1387033</v>
      </c>
      <c r="J46" s="60">
        <v>3785665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3785665</v>
      </c>
      <c r="X46" s="60">
        <v>8435000</v>
      </c>
      <c r="Y46" s="60">
        <v>-4649335</v>
      </c>
      <c r="Z46" s="140">
        <v>-55.12</v>
      </c>
      <c r="AA46" s="155">
        <v>33736913</v>
      </c>
    </row>
    <row r="47" spans="1:27" ht="12.75">
      <c r="A47" s="135" t="s">
        <v>93</v>
      </c>
      <c r="B47" s="142" t="s">
        <v>94</v>
      </c>
      <c r="C47" s="153">
        <v>409458</v>
      </c>
      <c r="D47" s="153"/>
      <c r="E47" s="154">
        <v>623618</v>
      </c>
      <c r="F47" s="100">
        <v>623618</v>
      </c>
      <c r="G47" s="100">
        <v>35369</v>
      </c>
      <c r="H47" s="100"/>
      <c r="I47" s="100"/>
      <c r="J47" s="100">
        <v>35369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35369</v>
      </c>
      <c r="X47" s="100">
        <v>157500</v>
      </c>
      <c r="Y47" s="100">
        <v>-122131</v>
      </c>
      <c r="Z47" s="137">
        <v>-77.54</v>
      </c>
      <c r="AA47" s="153">
        <v>623618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544165189</v>
      </c>
      <c r="D48" s="168">
        <f>+D28+D32+D38+D42+D47</f>
        <v>0</v>
      </c>
      <c r="E48" s="169">
        <f t="shared" si="9"/>
        <v>645614782</v>
      </c>
      <c r="F48" s="73">
        <f t="shared" si="9"/>
        <v>645614782</v>
      </c>
      <c r="G48" s="73">
        <f t="shared" si="9"/>
        <v>6879283</v>
      </c>
      <c r="H48" s="73">
        <f t="shared" si="9"/>
        <v>30410610</v>
      </c>
      <c r="I48" s="73">
        <f t="shared" si="9"/>
        <v>28450650</v>
      </c>
      <c r="J48" s="73">
        <f t="shared" si="9"/>
        <v>65740543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65740543</v>
      </c>
      <c r="X48" s="73">
        <f t="shared" si="9"/>
        <v>168008076</v>
      </c>
      <c r="Y48" s="73">
        <f t="shared" si="9"/>
        <v>-102267533</v>
      </c>
      <c r="Z48" s="170">
        <f>+IF(X48&lt;&gt;0,+(Y48/X48)*100,0)</f>
        <v>-60.87060541065895</v>
      </c>
      <c r="AA48" s="168">
        <f>+AA28+AA32+AA38+AA42+AA47</f>
        <v>645614782</v>
      </c>
    </row>
    <row r="49" spans="1:27" ht="12.75">
      <c r="A49" s="148" t="s">
        <v>49</v>
      </c>
      <c r="B49" s="149"/>
      <c r="C49" s="171">
        <f aca="true" t="shared" si="10" ref="C49:Y49">+C25-C48</f>
        <v>-66623765</v>
      </c>
      <c r="D49" s="171">
        <f>+D25-D48</f>
        <v>0</v>
      </c>
      <c r="E49" s="172">
        <f t="shared" si="10"/>
        <v>-132743203</v>
      </c>
      <c r="F49" s="173">
        <f t="shared" si="10"/>
        <v>-132743203</v>
      </c>
      <c r="G49" s="173">
        <f t="shared" si="10"/>
        <v>59506229</v>
      </c>
      <c r="H49" s="173">
        <f t="shared" si="10"/>
        <v>-4529458</v>
      </c>
      <c r="I49" s="173">
        <f t="shared" si="10"/>
        <v>-2672027</v>
      </c>
      <c r="J49" s="173">
        <f t="shared" si="10"/>
        <v>52304744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52304744</v>
      </c>
      <c r="X49" s="173">
        <f>IF(F25=F48,0,X25-X48)</f>
        <v>-24285999</v>
      </c>
      <c r="Y49" s="173">
        <f t="shared" si="10"/>
        <v>76590743</v>
      </c>
      <c r="Z49" s="174">
        <f>+IF(X49&lt;&gt;0,+(Y49/X49)*100,0)</f>
        <v>-315.36995039816975</v>
      </c>
      <c r="AA49" s="171">
        <f>+AA25-AA48</f>
        <v>-132743203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58089079</v>
      </c>
      <c r="D5" s="155">
        <v>0</v>
      </c>
      <c r="E5" s="156">
        <v>64183860</v>
      </c>
      <c r="F5" s="60">
        <v>64183860</v>
      </c>
      <c r="G5" s="60">
        <v>5393410</v>
      </c>
      <c r="H5" s="60">
        <v>5341060</v>
      </c>
      <c r="I5" s="60">
        <v>5359553</v>
      </c>
      <c r="J5" s="60">
        <v>16094023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16094023</v>
      </c>
      <c r="X5" s="60">
        <v>15976983</v>
      </c>
      <c r="Y5" s="60">
        <v>117040</v>
      </c>
      <c r="Z5" s="140">
        <v>0.73</v>
      </c>
      <c r="AA5" s="155">
        <v>64183860</v>
      </c>
    </row>
    <row r="6" spans="1:27" ht="12.75">
      <c r="A6" s="181" t="s">
        <v>102</v>
      </c>
      <c r="B6" s="182"/>
      <c r="C6" s="155">
        <v>2318099</v>
      </c>
      <c r="D6" s="155">
        <v>0</v>
      </c>
      <c r="E6" s="156">
        <v>63960</v>
      </c>
      <c r="F6" s="60">
        <v>63960</v>
      </c>
      <c r="G6" s="60">
        <v>0</v>
      </c>
      <c r="H6" s="60">
        <v>0</v>
      </c>
      <c r="I6" s="60">
        <v>728717</v>
      </c>
      <c r="J6" s="60">
        <v>728717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728717</v>
      </c>
      <c r="X6" s="60">
        <v>533000</v>
      </c>
      <c r="Y6" s="60">
        <v>195717</v>
      </c>
      <c r="Z6" s="140">
        <v>36.72</v>
      </c>
      <c r="AA6" s="155">
        <v>63960</v>
      </c>
    </row>
    <row r="7" spans="1:27" ht="12.75">
      <c r="A7" s="183" t="s">
        <v>103</v>
      </c>
      <c r="B7" s="182"/>
      <c r="C7" s="155">
        <v>162861520</v>
      </c>
      <c r="D7" s="155">
        <v>0</v>
      </c>
      <c r="E7" s="156">
        <v>177587432</v>
      </c>
      <c r="F7" s="60">
        <v>177587432</v>
      </c>
      <c r="G7" s="60">
        <v>10686309</v>
      </c>
      <c r="H7" s="60">
        <v>14546126</v>
      </c>
      <c r="I7" s="60">
        <v>14497327</v>
      </c>
      <c r="J7" s="60">
        <v>39729762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39729762</v>
      </c>
      <c r="X7" s="60">
        <v>45370250</v>
      </c>
      <c r="Y7" s="60">
        <v>-5640488</v>
      </c>
      <c r="Z7" s="140">
        <v>-12.43</v>
      </c>
      <c r="AA7" s="155">
        <v>177587432</v>
      </c>
    </row>
    <row r="8" spans="1:27" ht="12.75">
      <c r="A8" s="183" t="s">
        <v>104</v>
      </c>
      <c r="B8" s="182"/>
      <c r="C8" s="155">
        <v>34864360</v>
      </c>
      <c r="D8" s="155">
        <v>0</v>
      </c>
      <c r="E8" s="156">
        <v>40518500</v>
      </c>
      <c r="F8" s="60">
        <v>40518500</v>
      </c>
      <c r="G8" s="60">
        <v>1232309</v>
      </c>
      <c r="H8" s="60">
        <v>1278480</v>
      </c>
      <c r="I8" s="60">
        <v>1494454</v>
      </c>
      <c r="J8" s="60">
        <v>4005243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4005243</v>
      </c>
      <c r="X8" s="60">
        <v>10954749</v>
      </c>
      <c r="Y8" s="60">
        <v>-6949506</v>
      </c>
      <c r="Z8" s="140">
        <v>-63.44</v>
      </c>
      <c r="AA8" s="155">
        <v>40518500</v>
      </c>
    </row>
    <row r="9" spans="1:27" ht="12.75">
      <c r="A9" s="183" t="s">
        <v>105</v>
      </c>
      <c r="B9" s="182"/>
      <c r="C9" s="155">
        <v>22891197</v>
      </c>
      <c r="D9" s="155">
        <v>0</v>
      </c>
      <c r="E9" s="156">
        <v>26427500</v>
      </c>
      <c r="F9" s="60">
        <v>26427500</v>
      </c>
      <c r="G9" s="60">
        <v>1824681</v>
      </c>
      <c r="H9" s="60">
        <v>1841990</v>
      </c>
      <c r="I9" s="60">
        <v>1842218</v>
      </c>
      <c r="J9" s="60">
        <v>5508889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5508889</v>
      </c>
      <c r="X9" s="60">
        <v>6606999</v>
      </c>
      <c r="Y9" s="60">
        <v>-1098110</v>
      </c>
      <c r="Z9" s="140">
        <v>-16.62</v>
      </c>
      <c r="AA9" s="155">
        <v>26427500</v>
      </c>
    </row>
    <row r="10" spans="1:27" ht="12.75">
      <c r="A10" s="183" t="s">
        <v>106</v>
      </c>
      <c r="B10" s="182"/>
      <c r="C10" s="155">
        <v>17391423</v>
      </c>
      <c r="D10" s="155">
        <v>0</v>
      </c>
      <c r="E10" s="156">
        <v>19496400</v>
      </c>
      <c r="F10" s="54">
        <v>19496400</v>
      </c>
      <c r="G10" s="54">
        <v>1599402</v>
      </c>
      <c r="H10" s="54">
        <v>1595739</v>
      </c>
      <c r="I10" s="54">
        <v>1590818</v>
      </c>
      <c r="J10" s="54">
        <v>4785959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4785959</v>
      </c>
      <c r="X10" s="54">
        <v>4874000</v>
      </c>
      <c r="Y10" s="54">
        <v>-88041</v>
      </c>
      <c r="Z10" s="184">
        <v>-1.81</v>
      </c>
      <c r="AA10" s="130">
        <v>19496400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1222139</v>
      </c>
      <c r="D12" s="155">
        <v>0</v>
      </c>
      <c r="E12" s="156">
        <v>1060969</v>
      </c>
      <c r="F12" s="60">
        <v>1060969</v>
      </c>
      <c r="G12" s="60">
        <v>64568</v>
      </c>
      <c r="H12" s="60">
        <v>586208</v>
      </c>
      <c r="I12" s="60">
        <v>-289486</v>
      </c>
      <c r="J12" s="60">
        <v>361290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361290</v>
      </c>
      <c r="X12" s="60">
        <v>365841</v>
      </c>
      <c r="Y12" s="60">
        <v>-4551</v>
      </c>
      <c r="Z12" s="140">
        <v>-1.24</v>
      </c>
      <c r="AA12" s="155">
        <v>1060969</v>
      </c>
    </row>
    <row r="13" spans="1:27" ht="12.75">
      <c r="A13" s="181" t="s">
        <v>109</v>
      </c>
      <c r="B13" s="185"/>
      <c r="C13" s="155">
        <v>1774825</v>
      </c>
      <c r="D13" s="155">
        <v>0</v>
      </c>
      <c r="E13" s="156">
        <v>1956110</v>
      </c>
      <c r="F13" s="60">
        <v>1956110</v>
      </c>
      <c r="G13" s="60">
        <v>33414</v>
      </c>
      <c r="H13" s="60">
        <v>174803</v>
      </c>
      <c r="I13" s="60">
        <v>-17850</v>
      </c>
      <c r="J13" s="60">
        <v>190367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190367</v>
      </c>
      <c r="X13" s="60">
        <v>489000</v>
      </c>
      <c r="Y13" s="60">
        <v>-298633</v>
      </c>
      <c r="Z13" s="140">
        <v>-61.07</v>
      </c>
      <c r="AA13" s="155">
        <v>1956110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1235</v>
      </c>
      <c r="H14" s="60">
        <v>1235</v>
      </c>
      <c r="I14" s="60">
        <v>1215</v>
      </c>
      <c r="J14" s="60">
        <v>3685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3685</v>
      </c>
      <c r="X14" s="60">
        <v>3999</v>
      </c>
      <c r="Y14" s="60">
        <v>-314</v>
      </c>
      <c r="Z14" s="140">
        <v>-7.85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6640087</v>
      </c>
      <c r="D16" s="155">
        <v>0</v>
      </c>
      <c r="E16" s="156">
        <v>1599000</v>
      </c>
      <c r="F16" s="60">
        <v>1599000</v>
      </c>
      <c r="G16" s="60">
        <v>77951</v>
      </c>
      <c r="H16" s="60">
        <v>17494</v>
      </c>
      <c r="I16" s="60">
        <v>56609</v>
      </c>
      <c r="J16" s="60">
        <v>152054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152054</v>
      </c>
      <c r="X16" s="60">
        <v>428250</v>
      </c>
      <c r="Y16" s="60">
        <v>-276196</v>
      </c>
      <c r="Z16" s="140">
        <v>-64.49</v>
      </c>
      <c r="AA16" s="155">
        <v>1599000</v>
      </c>
    </row>
    <row r="17" spans="1:27" ht="12.75">
      <c r="A17" s="181" t="s">
        <v>113</v>
      </c>
      <c r="B17" s="185"/>
      <c r="C17" s="155">
        <v>4236392</v>
      </c>
      <c r="D17" s="155">
        <v>0</v>
      </c>
      <c r="E17" s="156">
        <v>4493190</v>
      </c>
      <c r="F17" s="60">
        <v>4493190</v>
      </c>
      <c r="G17" s="60">
        <v>324109</v>
      </c>
      <c r="H17" s="60">
        <v>360064</v>
      </c>
      <c r="I17" s="60">
        <v>377426</v>
      </c>
      <c r="J17" s="60">
        <v>1061599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1061599</v>
      </c>
      <c r="X17" s="60">
        <v>1144095</v>
      </c>
      <c r="Y17" s="60">
        <v>-82496</v>
      </c>
      <c r="Z17" s="140">
        <v>-7.21</v>
      </c>
      <c r="AA17" s="155">
        <v>4493190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132182239</v>
      </c>
      <c r="D19" s="155">
        <v>0</v>
      </c>
      <c r="E19" s="156">
        <v>118289152</v>
      </c>
      <c r="F19" s="60">
        <v>118289152</v>
      </c>
      <c r="G19" s="60">
        <v>44951000</v>
      </c>
      <c r="H19" s="60">
        <v>0</v>
      </c>
      <c r="I19" s="60">
        <v>0</v>
      </c>
      <c r="J19" s="60">
        <v>44951000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44951000</v>
      </c>
      <c r="X19" s="60">
        <v>44862667</v>
      </c>
      <c r="Y19" s="60">
        <v>88333</v>
      </c>
      <c r="Z19" s="140">
        <v>0.2</v>
      </c>
      <c r="AA19" s="155">
        <v>118289152</v>
      </c>
    </row>
    <row r="20" spans="1:27" ht="12.75">
      <c r="A20" s="181" t="s">
        <v>35</v>
      </c>
      <c r="B20" s="185"/>
      <c r="C20" s="155">
        <v>4293049</v>
      </c>
      <c r="D20" s="155">
        <v>0</v>
      </c>
      <c r="E20" s="156">
        <v>1117506</v>
      </c>
      <c r="F20" s="54">
        <v>1117506</v>
      </c>
      <c r="G20" s="54">
        <v>197124</v>
      </c>
      <c r="H20" s="54">
        <v>29143</v>
      </c>
      <c r="I20" s="54">
        <v>137622</v>
      </c>
      <c r="J20" s="54">
        <v>363889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363889</v>
      </c>
      <c r="X20" s="54">
        <v>554499</v>
      </c>
      <c r="Y20" s="54">
        <v>-190610</v>
      </c>
      <c r="Z20" s="184">
        <v>-34.38</v>
      </c>
      <c r="AA20" s="130">
        <v>1117506</v>
      </c>
    </row>
    <row r="21" spans="1:27" ht="12.75">
      <c r="A21" s="181" t="s">
        <v>115</v>
      </c>
      <c r="B21" s="185"/>
      <c r="C21" s="155">
        <v>-14102378</v>
      </c>
      <c r="D21" s="155">
        <v>0</v>
      </c>
      <c r="E21" s="156">
        <v>0</v>
      </c>
      <c r="F21" s="60">
        <v>0</v>
      </c>
      <c r="G21" s="60">
        <v>0</v>
      </c>
      <c r="H21" s="60">
        <v>108810</v>
      </c>
      <c r="I21" s="82">
        <v>0</v>
      </c>
      <c r="J21" s="60">
        <v>108810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108810</v>
      </c>
      <c r="X21" s="60"/>
      <c r="Y21" s="60">
        <v>108810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434662031</v>
      </c>
      <c r="D22" s="188">
        <f>SUM(D5:D21)</f>
        <v>0</v>
      </c>
      <c r="E22" s="189">
        <f t="shared" si="0"/>
        <v>456793579</v>
      </c>
      <c r="F22" s="190">
        <f t="shared" si="0"/>
        <v>456793579</v>
      </c>
      <c r="G22" s="190">
        <f t="shared" si="0"/>
        <v>66385512</v>
      </c>
      <c r="H22" s="190">
        <f t="shared" si="0"/>
        <v>25881152</v>
      </c>
      <c r="I22" s="190">
        <f t="shared" si="0"/>
        <v>25778623</v>
      </c>
      <c r="J22" s="190">
        <f t="shared" si="0"/>
        <v>118045287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118045287</v>
      </c>
      <c r="X22" s="190">
        <f t="shared" si="0"/>
        <v>132164332</v>
      </c>
      <c r="Y22" s="190">
        <f t="shared" si="0"/>
        <v>-14119045</v>
      </c>
      <c r="Z22" s="191">
        <f>+IF(X22&lt;&gt;0,+(Y22/X22)*100,0)</f>
        <v>-10.682946591066642</v>
      </c>
      <c r="AA22" s="188">
        <f>SUM(AA5:AA21)</f>
        <v>456793579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131396135</v>
      </c>
      <c r="D25" s="155">
        <v>0</v>
      </c>
      <c r="E25" s="156">
        <v>151944481</v>
      </c>
      <c r="F25" s="60">
        <v>151944481</v>
      </c>
      <c r="G25" s="60">
        <v>29729</v>
      </c>
      <c r="H25" s="60">
        <v>4565</v>
      </c>
      <c r="I25" s="60">
        <v>124964</v>
      </c>
      <c r="J25" s="60">
        <v>159258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159258</v>
      </c>
      <c r="X25" s="60">
        <v>37982499</v>
      </c>
      <c r="Y25" s="60">
        <v>-37823241</v>
      </c>
      <c r="Z25" s="140">
        <v>-99.58</v>
      </c>
      <c r="AA25" s="155">
        <v>151944481</v>
      </c>
    </row>
    <row r="26" spans="1:27" ht="12.75">
      <c r="A26" s="183" t="s">
        <v>38</v>
      </c>
      <c r="B26" s="182"/>
      <c r="C26" s="155">
        <v>15770046</v>
      </c>
      <c r="D26" s="155">
        <v>0</v>
      </c>
      <c r="E26" s="156">
        <v>16619903</v>
      </c>
      <c r="F26" s="60">
        <v>16619903</v>
      </c>
      <c r="G26" s="60">
        <v>0</v>
      </c>
      <c r="H26" s="60">
        <v>0</v>
      </c>
      <c r="I26" s="60">
        <v>416294</v>
      </c>
      <c r="J26" s="60">
        <v>416294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416294</v>
      </c>
      <c r="X26" s="60">
        <v>4155000</v>
      </c>
      <c r="Y26" s="60">
        <v>-3738706</v>
      </c>
      <c r="Z26" s="140">
        <v>-89.98</v>
      </c>
      <c r="AA26" s="155">
        <v>16619903</v>
      </c>
    </row>
    <row r="27" spans="1:27" ht="12.75">
      <c r="A27" s="183" t="s">
        <v>118</v>
      </c>
      <c r="B27" s="182"/>
      <c r="C27" s="155">
        <v>16309371</v>
      </c>
      <c r="D27" s="155">
        <v>0</v>
      </c>
      <c r="E27" s="156">
        <v>7461467</v>
      </c>
      <c r="F27" s="60">
        <v>7461467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1865250</v>
      </c>
      <c r="Y27" s="60">
        <v>-1865250</v>
      </c>
      <c r="Z27" s="140">
        <v>-100</v>
      </c>
      <c r="AA27" s="155">
        <v>7461467</v>
      </c>
    </row>
    <row r="28" spans="1:27" ht="12.75">
      <c r="A28" s="183" t="s">
        <v>39</v>
      </c>
      <c r="B28" s="182"/>
      <c r="C28" s="155">
        <v>76899206</v>
      </c>
      <c r="D28" s="155">
        <v>0</v>
      </c>
      <c r="E28" s="156">
        <v>110958214</v>
      </c>
      <c r="F28" s="60">
        <v>110958214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27739500</v>
      </c>
      <c r="Y28" s="60">
        <v>-27739500</v>
      </c>
      <c r="Z28" s="140">
        <v>-100</v>
      </c>
      <c r="AA28" s="155">
        <v>110958214</v>
      </c>
    </row>
    <row r="29" spans="1:27" ht="12.75">
      <c r="A29" s="183" t="s">
        <v>40</v>
      </c>
      <c r="B29" s="182"/>
      <c r="C29" s="155">
        <v>347295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143323796</v>
      </c>
      <c r="D30" s="155">
        <v>0</v>
      </c>
      <c r="E30" s="156">
        <v>159012671</v>
      </c>
      <c r="F30" s="60">
        <v>159012671</v>
      </c>
      <c r="G30" s="60">
        <v>0</v>
      </c>
      <c r="H30" s="60">
        <v>18715456</v>
      </c>
      <c r="I30" s="60">
        <v>18787356</v>
      </c>
      <c r="J30" s="60">
        <v>37502812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37502812</v>
      </c>
      <c r="X30" s="60">
        <v>51001444</v>
      </c>
      <c r="Y30" s="60">
        <v>-13498632</v>
      </c>
      <c r="Z30" s="140">
        <v>-26.47</v>
      </c>
      <c r="AA30" s="155">
        <v>159012671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29658869</v>
      </c>
      <c r="F31" s="60">
        <v>29658869</v>
      </c>
      <c r="G31" s="60">
        <v>3592841</v>
      </c>
      <c r="H31" s="60">
        <v>866188</v>
      </c>
      <c r="I31" s="60">
        <v>1344357</v>
      </c>
      <c r="J31" s="60">
        <v>5803386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5803386</v>
      </c>
      <c r="X31" s="60">
        <v>6575250</v>
      </c>
      <c r="Y31" s="60">
        <v>-771864</v>
      </c>
      <c r="Z31" s="140">
        <v>-11.74</v>
      </c>
      <c r="AA31" s="155">
        <v>29658869</v>
      </c>
    </row>
    <row r="32" spans="1:27" ht="12.75">
      <c r="A32" s="183" t="s">
        <v>121</v>
      </c>
      <c r="B32" s="182"/>
      <c r="C32" s="155">
        <v>49778869</v>
      </c>
      <c r="D32" s="155">
        <v>0</v>
      </c>
      <c r="E32" s="156">
        <v>103838512</v>
      </c>
      <c r="F32" s="60">
        <v>103838512</v>
      </c>
      <c r="G32" s="60">
        <v>1140900</v>
      </c>
      <c r="H32" s="60">
        <v>5973498</v>
      </c>
      <c r="I32" s="60">
        <v>3404800</v>
      </c>
      <c r="J32" s="60">
        <v>10519198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10519198</v>
      </c>
      <c r="X32" s="60">
        <v>25074249</v>
      </c>
      <c r="Y32" s="60">
        <v>-14555051</v>
      </c>
      <c r="Z32" s="140">
        <v>-58.05</v>
      </c>
      <c r="AA32" s="155">
        <v>103838512</v>
      </c>
    </row>
    <row r="33" spans="1:27" ht="12.75">
      <c r="A33" s="183" t="s">
        <v>42</v>
      </c>
      <c r="B33" s="182"/>
      <c r="C33" s="155">
        <v>23241033</v>
      </c>
      <c r="D33" s="155">
        <v>0</v>
      </c>
      <c r="E33" s="156">
        <v>17216812</v>
      </c>
      <c r="F33" s="60">
        <v>17216812</v>
      </c>
      <c r="G33" s="60">
        <v>897617</v>
      </c>
      <c r="H33" s="60">
        <v>1945380</v>
      </c>
      <c r="I33" s="60">
        <v>1196840</v>
      </c>
      <c r="J33" s="60">
        <v>4039837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4039837</v>
      </c>
      <c r="X33" s="60">
        <v>4309248</v>
      </c>
      <c r="Y33" s="60">
        <v>-269411</v>
      </c>
      <c r="Z33" s="140">
        <v>-6.25</v>
      </c>
      <c r="AA33" s="155">
        <v>17216812</v>
      </c>
    </row>
    <row r="34" spans="1:27" ht="12.75">
      <c r="A34" s="183" t="s">
        <v>43</v>
      </c>
      <c r="B34" s="182"/>
      <c r="C34" s="155">
        <v>87099438</v>
      </c>
      <c r="D34" s="155">
        <v>0</v>
      </c>
      <c r="E34" s="156">
        <v>48903853</v>
      </c>
      <c r="F34" s="60">
        <v>48903853</v>
      </c>
      <c r="G34" s="60">
        <v>1218196</v>
      </c>
      <c r="H34" s="60">
        <v>2905523</v>
      </c>
      <c r="I34" s="60">
        <v>3045536</v>
      </c>
      <c r="J34" s="60">
        <v>7169255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7169255</v>
      </c>
      <c r="X34" s="60">
        <v>12021249</v>
      </c>
      <c r="Y34" s="60">
        <v>-4851994</v>
      </c>
      <c r="Z34" s="140">
        <v>-40.36</v>
      </c>
      <c r="AA34" s="155">
        <v>48903853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130503</v>
      </c>
      <c r="J35" s="60">
        <v>130503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130503</v>
      </c>
      <c r="X35" s="60"/>
      <c r="Y35" s="60">
        <v>130503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544165189</v>
      </c>
      <c r="D36" s="188">
        <f>SUM(D25:D35)</f>
        <v>0</v>
      </c>
      <c r="E36" s="189">
        <f t="shared" si="1"/>
        <v>645614782</v>
      </c>
      <c r="F36" s="190">
        <f t="shared" si="1"/>
        <v>645614782</v>
      </c>
      <c r="G36" s="190">
        <f t="shared" si="1"/>
        <v>6879283</v>
      </c>
      <c r="H36" s="190">
        <f t="shared" si="1"/>
        <v>30410610</v>
      </c>
      <c r="I36" s="190">
        <f t="shared" si="1"/>
        <v>28450650</v>
      </c>
      <c r="J36" s="190">
        <f t="shared" si="1"/>
        <v>65740543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65740543</v>
      </c>
      <c r="X36" s="190">
        <f t="shared" si="1"/>
        <v>170723689</v>
      </c>
      <c r="Y36" s="190">
        <f t="shared" si="1"/>
        <v>-104983146</v>
      </c>
      <c r="Z36" s="191">
        <f>+IF(X36&lt;&gt;0,+(Y36/X36)*100,0)</f>
        <v>-61.49301635580285</v>
      </c>
      <c r="AA36" s="188">
        <f>SUM(AA25:AA35)</f>
        <v>645614782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-109503158</v>
      </c>
      <c r="D38" s="199">
        <f>+D22-D36</f>
        <v>0</v>
      </c>
      <c r="E38" s="200">
        <f t="shared" si="2"/>
        <v>-188821203</v>
      </c>
      <c r="F38" s="106">
        <f t="shared" si="2"/>
        <v>-188821203</v>
      </c>
      <c r="G38" s="106">
        <f t="shared" si="2"/>
        <v>59506229</v>
      </c>
      <c r="H38" s="106">
        <f t="shared" si="2"/>
        <v>-4529458</v>
      </c>
      <c r="I38" s="106">
        <f t="shared" si="2"/>
        <v>-2672027</v>
      </c>
      <c r="J38" s="106">
        <f t="shared" si="2"/>
        <v>52304744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52304744</v>
      </c>
      <c r="X38" s="106">
        <f>IF(F22=F36,0,X22-X36)</f>
        <v>-38559357</v>
      </c>
      <c r="Y38" s="106">
        <f t="shared" si="2"/>
        <v>90864101</v>
      </c>
      <c r="Z38" s="201">
        <f>+IF(X38&lt;&gt;0,+(Y38/X38)*100,0)</f>
        <v>-235.6473449492428</v>
      </c>
      <c r="AA38" s="199">
        <f>+AA22-AA36</f>
        <v>-188821203</v>
      </c>
    </row>
    <row r="39" spans="1:27" ht="12.75">
      <c r="A39" s="181" t="s">
        <v>46</v>
      </c>
      <c r="B39" s="185"/>
      <c r="C39" s="155">
        <v>42879393</v>
      </c>
      <c r="D39" s="155">
        <v>0</v>
      </c>
      <c r="E39" s="156">
        <v>56078000</v>
      </c>
      <c r="F39" s="60">
        <v>56078000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56078000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18359333</v>
      </c>
      <c r="Y40" s="54">
        <v>-18359333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-66623765</v>
      </c>
      <c r="D42" s="206">
        <f>SUM(D38:D41)</f>
        <v>0</v>
      </c>
      <c r="E42" s="207">
        <f t="shared" si="3"/>
        <v>-132743203</v>
      </c>
      <c r="F42" s="88">
        <f t="shared" si="3"/>
        <v>-132743203</v>
      </c>
      <c r="G42" s="88">
        <f t="shared" si="3"/>
        <v>59506229</v>
      </c>
      <c r="H42" s="88">
        <f t="shared" si="3"/>
        <v>-4529458</v>
      </c>
      <c r="I42" s="88">
        <f t="shared" si="3"/>
        <v>-2672027</v>
      </c>
      <c r="J42" s="88">
        <f t="shared" si="3"/>
        <v>52304744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52304744</v>
      </c>
      <c r="X42" s="88">
        <f t="shared" si="3"/>
        <v>-20200024</v>
      </c>
      <c r="Y42" s="88">
        <f t="shared" si="3"/>
        <v>72504768</v>
      </c>
      <c r="Z42" s="208">
        <f>+IF(X42&lt;&gt;0,+(Y42/X42)*100,0)</f>
        <v>-358.9340685931858</v>
      </c>
      <c r="AA42" s="206">
        <f>SUM(AA38:AA41)</f>
        <v>-132743203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-66623765</v>
      </c>
      <c r="D44" s="210">
        <f>+D42-D43</f>
        <v>0</v>
      </c>
      <c r="E44" s="211">
        <f t="shared" si="4"/>
        <v>-132743203</v>
      </c>
      <c r="F44" s="77">
        <f t="shared" si="4"/>
        <v>-132743203</v>
      </c>
      <c r="G44" s="77">
        <f t="shared" si="4"/>
        <v>59506229</v>
      </c>
      <c r="H44" s="77">
        <f t="shared" si="4"/>
        <v>-4529458</v>
      </c>
      <c r="I44" s="77">
        <f t="shared" si="4"/>
        <v>-2672027</v>
      </c>
      <c r="J44" s="77">
        <f t="shared" si="4"/>
        <v>52304744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52304744</v>
      </c>
      <c r="X44" s="77">
        <f t="shared" si="4"/>
        <v>-20200024</v>
      </c>
      <c r="Y44" s="77">
        <f t="shared" si="4"/>
        <v>72504768</v>
      </c>
      <c r="Z44" s="212">
        <f>+IF(X44&lt;&gt;0,+(Y44/X44)*100,0)</f>
        <v>-358.9340685931858</v>
      </c>
      <c r="AA44" s="210">
        <f>+AA42-AA43</f>
        <v>-132743203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-66623765</v>
      </c>
      <c r="D46" s="206">
        <f>SUM(D44:D45)</f>
        <v>0</v>
      </c>
      <c r="E46" s="207">
        <f t="shared" si="5"/>
        <v>-132743203</v>
      </c>
      <c r="F46" s="88">
        <f t="shared" si="5"/>
        <v>-132743203</v>
      </c>
      <c r="G46" s="88">
        <f t="shared" si="5"/>
        <v>59506229</v>
      </c>
      <c r="H46" s="88">
        <f t="shared" si="5"/>
        <v>-4529458</v>
      </c>
      <c r="I46" s="88">
        <f t="shared" si="5"/>
        <v>-2672027</v>
      </c>
      <c r="J46" s="88">
        <f t="shared" si="5"/>
        <v>52304744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52304744</v>
      </c>
      <c r="X46" s="88">
        <f t="shared" si="5"/>
        <v>-20200024</v>
      </c>
      <c r="Y46" s="88">
        <f t="shared" si="5"/>
        <v>72504768</v>
      </c>
      <c r="Z46" s="208">
        <f>+IF(X46&lt;&gt;0,+(Y46/X46)*100,0)</f>
        <v>-358.9340685931858</v>
      </c>
      <c r="AA46" s="206">
        <f>SUM(AA44:AA45)</f>
        <v>-132743203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-66623765</v>
      </c>
      <c r="D48" s="217">
        <f>SUM(D46:D47)</f>
        <v>0</v>
      </c>
      <c r="E48" s="218">
        <f t="shared" si="6"/>
        <v>-132743203</v>
      </c>
      <c r="F48" s="219">
        <f t="shared" si="6"/>
        <v>-132743203</v>
      </c>
      <c r="G48" s="219">
        <f t="shared" si="6"/>
        <v>59506229</v>
      </c>
      <c r="H48" s="220">
        <f t="shared" si="6"/>
        <v>-4529458</v>
      </c>
      <c r="I48" s="220">
        <f t="shared" si="6"/>
        <v>-2672027</v>
      </c>
      <c r="J48" s="220">
        <f t="shared" si="6"/>
        <v>52304744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52304744</v>
      </c>
      <c r="X48" s="220">
        <f t="shared" si="6"/>
        <v>-20200024</v>
      </c>
      <c r="Y48" s="220">
        <f t="shared" si="6"/>
        <v>72504768</v>
      </c>
      <c r="Z48" s="221">
        <f>+IF(X48&lt;&gt;0,+(Y48/X48)*100,0)</f>
        <v>-358.9340685931858</v>
      </c>
      <c r="AA48" s="222">
        <f>SUM(AA46:AA47)</f>
        <v>-132743203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1246400</v>
      </c>
      <c r="F5" s="100">
        <f t="shared" si="0"/>
        <v>1246400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1246400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426400</v>
      </c>
      <c r="F7" s="159">
        <v>426400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426400</v>
      </c>
    </row>
    <row r="8" spans="1:27" ht="12.75">
      <c r="A8" s="138" t="s">
        <v>77</v>
      </c>
      <c r="B8" s="136"/>
      <c r="C8" s="155"/>
      <c r="D8" s="155"/>
      <c r="E8" s="156">
        <v>820000</v>
      </c>
      <c r="F8" s="60">
        <v>820000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820000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1372000</v>
      </c>
      <c r="F9" s="100">
        <f t="shared" si="1"/>
        <v>1372000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20000</v>
      </c>
      <c r="Y9" s="100">
        <f t="shared" si="1"/>
        <v>-20000</v>
      </c>
      <c r="Z9" s="137">
        <f>+IF(X9&lt;&gt;0,+(Y9/X9)*100,0)</f>
        <v>-100</v>
      </c>
      <c r="AA9" s="102">
        <f>SUM(AA10:AA14)</f>
        <v>1372000</v>
      </c>
    </row>
    <row r="10" spans="1:27" ht="12.75">
      <c r="A10" s="138" t="s">
        <v>79</v>
      </c>
      <c r="B10" s="136"/>
      <c r="C10" s="155"/>
      <c r="D10" s="155"/>
      <c r="E10" s="156">
        <v>1269000</v>
      </c>
      <c r="F10" s="60">
        <v>1269000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20000</v>
      </c>
      <c r="Y10" s="60">
        <v>-20000</v>
      </c>
      <c r="Z10" s="140">
        <v>-100</v>
      </c>
      <c r="AA10" s="62">
        <v>1269000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103000</v>
      </c>
      <c r="F12" s="60">
        <v>103000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103000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35462331</v>
      </c>
      <c r="F15" s="100">
        <f t="shared" si="2"/>
        <v>35462331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8769000</v>
      </c>
      <c r="Y15" s="100">
        <f t="shared" si="2"/>
        <v>-8769000</v>
      </c>
      <c r="Z15" s="137">
        <f>+IF(X15&lt;&gt;0,+(Y15/X15)*100,0)</f>
        <v>-100</v>
      </c>
      <c r="AA15" s="102">
        <f>SUM(AA16:AA18)</f>
        <v>35462331</v>
      </c>
    </row>
    <row r="16" spans="1:27" ht="12.75">
      <c r="A16" s="138" t="s">
        <v>85</v>
      </c>
      <c r="B16" s="136"/>
      <c r="C16" s="155"/>
      <c r="D16" s="155"/>
      <c r="E16" s="156">
        <v>43000</v>
      </c>
      <c r="F16" s="60">
        <v>43000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43000</v>
      </c>
    </row>
    <row r="17" spans="1:27" ht="12.75">
      <c r="A17" s="138" t="s">
        <v>86</v>
      </c>
      <c r="B17" s="136"/>
      <c r="C17" s="155"/>
      <c r="D17" s="155"/>
      <c r="E17" s="156">
        <v>35419331</v>
      </c>
      <c r="F17" s="60">
        <v>35419331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8769000</v>
      </c>
      <c r="Y17" s="60">
        <v>-8769000</v>
      </c>
      <c r="Z17" s="140">
        <v>-100</v>
      </c>
      <c r="AA17" s="62">
        <v>35419331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32535860</v>
      </c>
      <c r="F19" s="100">
        <f t="shared" si="3"/>
        <v>32535860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5000000</v>
      </c>
      <c r="Y19" s="100">
        <f t="shared" si="3"/>
        <v>-5000000</v>
      </c>
      <c r="Z19" s="137">
        <f>+IF(X19&lt;&gt;0,+(Y19/X19)*100,0)</f>
        <v>-100</v>
      </c>
      <c r="AA19" s="102">
        <f>SUM(AA20:AA23)</f>
        <v>32535860</v>
      </c>
    </row>
    <row r="20" spans="1:27" ht="12.75">
      <c r="A20" s="138" t="s">
        <v>89</v>
      </c>
      <c r="B20" s="136"/>
      <c r="C20" s="155"/>
      <c r="D20" s="155"/>
      <c r="E20" s="156">
        <v>29000000</v>
      </c>
      <c r="F20" s="60">
        <v>29000000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4000000</v>
      </c>
      <c r="Y20" s="60">
        <v>-4000000</v>
      </c>
      <c r="Z20" s="140">
        <v>-100</v>
      </c>
      <c r="AA20" s="62">
        <v>29000000</v>
      </c>
    </row>
    <row r="21" spans="1:27" ht="12.75">
      <c r="A21" s="138" t="s">
        <v>90</v>
      </c>
      <c r="B21" s="136"/>
      <c r="C21" s="155"/>
      <c r="D21" s="155"/>
      <c r="E21" s="156">
        <v>1822860</v>
      </c>
      <c r="F21" s="60">
        <v>1822860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1000000</v>
      </c>
      <c r="Y21" s="60">
        <v>-1000000</v>
      </c>
      <c r="Z21" s="140">
        <v>-100</v>
      </c>
      <c r="AA21" s="62">
        <v>1822860</v>
      </c>
    </row>
    <row r="22" spans="1:27" ht="12.75">
      <c r="A22" s="138" t="s">
        <v>91</v>
      </c>
      <c r="B22" s="136"/>
      <c r="C22" s="157"/>
      <c r="D22" s="157"/>
      <c r="E22" s="158">
        <v>1652000</v>
      </c>
      <c r="F22" s="159">
        <v>1652000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1652000</v>
      </c>
    </row>
    <row r="23" spans="1:27" ht="12.75">
      <c r="A23" s="138" t="s">
        <v>92</v>
      </c>
      <c r="B23" s="136"/>
      <c r="C23" s="155"/>
      <c r="D23" s="155"/>
      <c r="E23" s="156">
        <v>61000</v>
      </c>
      <c r="F23" s="60">
        <v>61000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61000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70616591</v>
      </c>
      <c r="F25" s="219">
        <f t="shared" si="4"/>
        <v>70616591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13789000</v>
      </c>
      <c r="Y25" s="219">
        <f t="shared" si="4"/>
        <v>-13789000</v>
      </c>
      <c r="Z25" s="231">
        <f>+IF(X25&lt;&gt;0,+(Y25/X25)*100,0)</f>
        <v>-100</v>
      </c>
      <c r="AA25" s="232">
        <f>+AA5+AA9+AA15+AA19+AA24</f>
        <v>70616591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55078000</v>
      </c>
      <c r="F28" s="60">
        <v>55078000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18359333</v>
      </c>
      <c r="Y28" s="60">
        <v>-18359333</v>
      </c>
      <c r="Z28" s="140">
        <v>-100</v>
      </c>
      <c r="AA28" s="155">
        <v>55078000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55078000</v>
      </c>
      <c r="F32" s="77">
        <f t="shared" si="5"/>
        <v>55078000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18359333</v>
      </c>
      <c r="Y32" s="77">
        <f t="shared" si="5"/>
        <v>-18359333</v>
      </c>
      <c r="Z32" s="212">
        <f>+IF(X32&lt;&gt;0,+(Y32/X32)*100,0)</f>
        <v>-100</v>
      </c>
      <c r="AA32" s="79">
        <f>SUM(AA28:AA31)</f>
        <v>55078000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15538580</v>
      </c>
      <c r="F35" s="60">
        <v>15538580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4077501</v>
      </c>
      <c r="Y35" s="60">
        <v>-4077501</v>
      </c>
      <c r="Z35" s="140">
        <v>-100</v>
      </c>
      <c r="AA35" s="62">
        <v>15538580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70616580</v>
      </c>
      <c r="F36" s="220">
        <f t="shared" si="6"/>
        <v>70616580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22436834</v>
      </c>
      <c r="Y36" s="220">
        <f t="shared" si="6"/>
        <v>-22436834</v>
      </c>
      <c r="Z36" s="221">
        <f>+IF(X36&lt;&gt;0,+(Y36/X36)*100,0)</f>
        <v>-100</v>
      </c>
      <c r="AA36" s="239">
        <f>SUM(AA32:AA35)</f>
        <v>70616580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13621710</v>
      </c>
      <c r="D6" s="155"/>
      <c r="E6" s="59"/>
      <c r="F6" s="60"/>
      <c r="G6" s="60">
        <v>36607863</v>
      </c>
      <c r="H6" s="60">
        <v>20650972</v>
      </c>
      <c r="I6" s="60">
        <v>17685598</v>
      </c>
      <c r="J6" s="60">
        <v>17685598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17685598</v>
      </c>
      <c r="X6" s="60"/>
      <c r="Y6" s="60">
        <v>17685598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-37765917</v>
      </c>
      <c r="D8" s="155"/>
      <c r="E8" s="59"/>
      <c r="F8" s="60"/>
      <c r="G8" s="60">
        <v>32612188</v>
      </c>
      <c r="H8" s="60">
        <v>21678346</v>
      </c>
      <c r="I8" s="60">
        <v>117207863</v>
      </c>
      <c r="J8" s="60">
        <v>117207863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117207863</v>
      </c>
      <c r="X8" s="60"/>
      <c r="Y8" s="60">
        <v>117207863</v>
      </c>
      <c r="Z8" s="140"/>
      <c r="AA8" s="62"/>
    </row>
    <row r="9" spans="1:27" ht="12.75">
      <c r="A9" s="249" t="s">
        <v>146</v>
      </c>
      <c r="B9" s="182"/>
      <c r="C9" s="155">
        <v>59555025</v>
      </c>
      <c r="D9" s="155"/>
      <c r="E9" s="59">
        <v>122216000</v>
      </c>
      <c r="F9" s="60">
        <v>122216000</v>
      </c>
      <c r="G9" s="60">
        <v>50051167</v>
      </c>
      <c r="H9" s="60"/>
      <c r="I9" s="60">
        <v>47642376</v>
      </c>
      <c r="J9" s="60">
        <v>47642376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47642376</v>
      </c>
      <c r="X9" s="60">
        <v>30554000</v>
      </c>
      <c r="Y9" s="60">
        <v>17088376</v>
      </c>
      <c r="Z9" s="140">
        <v>55.93</v>
      </c>
      <c r="AA9" s="62">
        <v>122216000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11269520</v>
      </c>
      <c r="D11" s="155"/>
      <c r="E11" s="59"/>
      <c r="F11" s="60"/>
      <c r="G11" s="60">
        <v>10188493</v>
      </c>
      <c r="H11" s="60">
        <v>13013075</v>
      </c>
      <c r="I11" s="60">
        <v>12855405</v>
      </c>
      <c r="J11" s="60">
        <v>12855405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12855405</v>
      </c>
      <c r="X11" s="60"/>
      <c r="Y11" s="60">
        <v>12855405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46680338</v>
      </c>
      <c r="D12" s="168">
        <f>SUM(D6:D11)</f>
        <v>0</v>
      </c>
      <c r="E12" s="72">
        <f t="shared" si="0"/>
        <v>122216000</v>
      </c>
      <c r="F12" s="73">
        <f t="shared" si="0"/>
        <v>122216000</v>
      </c>
      <c r="G12" s="73">
        <f t="shared" si="0"/>
        <v>129459711</v>
      </c>
      <c r="H12" s="73">
        <f t="shared" si="0"/>
        <v>55342393</v>
      </c>
      <c r="I12" s="73">
        <f t="shared" si="0"/>
        <v>195391242</v>
      </c>
      <c r="J12" s="73">
        <f t="shared" si="0"/>
        <v>195391242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195391242</v>
      </c>
      <c r="X12" s="73">
        <f t="shared" si="0"/>
        <v>30554000</v>
      </c>
      <c r="Y12" s="73">
        <f t="shared" si="0"/>
        <v>164837242</v>
      </c>
      <c r="Z12" s="170">
        <f>+IF(X12&lt;&gt;0,+(Y12/X12)*100,0)</f>
        <v>539.4948026444982</v>
      </c>
      <c r="AA12" s="74">
        <f>SUM(AA6:AA11)</f>
        <v>122216000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26800672</v>
      </c>
      <c r="D17" s="155"/>
      <c r="E17" s="59">
        <v>25390000</v>
      </c>
      <c r="F17" s="60">
        <v>25390000</v>
      </c>
      <c r="G17" s="60">
        <v>13903206</v>
      </c>
      <c r="H17" s="60">
        <v>25389741</v>
      </c>
      <c r="I17" s="60">
        <v>25389741</v>
      </c>
      <c r="J17" s="60">
        <v>25389741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25389741</v>
      </c>
      <c r="X17" s="60">
        <v>6347500</v>
      </c>
      <c r="Y17" s="60">
        <v>19042241</v>
      </c>
      <c r="Z17" s="140">
        <v>300</v>
      </c>
      <c r="AA17" s="62">
        <v>25390000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3171986666</v>
      </c>
      <c r="D19" s="155"/>
      <c r="E19" s="59">
        <v>1507476000</v>
      </c>
      <c r="F19" s="60">
        <v>1507476000</v>
      </c>
      <c r="G19" s="60">
        <v>2046729541</v>
      </c>
      <c r="H19" s="60">
        <v>15219280</v>
      </c>
      <c r="I19" s="60">
        <v>1441730168</v>
      </c>
      <c r="J19" s="60">
        <v>1441730168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1441730168</v>
      </c>
      <c r="X19" s="60">
        <v>376869000</v>
      </c>
      <c r="Y19" s="60">
        <v>1064861168</v>
      </c>
      <c r="Z19" s="140">
        <v>282.55</v>
      </c>
      <c r="AA19" s="62">
        <v>1507476000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>
        <v>3854571</v>
      </c>
      <c r="I20" s="60">
        <v>3854571</v>
      </c>
      <c r="J20" s="60">
        <v>3854571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3854571</v>
      </c>
      <c r="X20" s="60"/>
      <c r="Y20" s="60">
        <v>3854571</v>
      </c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1501427</v>
      </c>
      <c r="D22" s="155"/>
      <c r="E22" s="59">
        <v>4056000</v>
      </c>
      <c r="F22" s="60">
        <v>4056000</v>
      </c>
      <c r="G22" s="60">
        <v>272647</v>
      </c>
      <c r="H22" s="60"/>
      <c r="I22" s="60">
        <v>159977</v>
      </c>
      <c r="J22" s="60">
        <v>159977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159977</v>
      </c>
      <c r="X22" s="60">
        <v>1014000</v>
      </c>
      <c r="Y22" s="60">
        <v>-854023</v>
      </c>
      <c r="Z22" s="140">
        <v>-84.22</v>
      </c>
      <c r="AA22" s="62">
        <v>4056000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3073654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3200288765</v>
      </c>
      <c r="D24" s="168">
        <f>SUM(D15:D23)</f>
        <v>0</v>
      </c>
      <c r="E24" s="76">
        <f t="shared" si="1"/>
        <v>1536922000</v>
      </c>
      <c r="F24" s="77">
        <f t="shared" si="1"/>
        <v>1536922000</v>
      </c>
      <c r="G24" s="77">
        <f t="shared" si="1"/>
        <v>2063979048</v>
      </c>
      <c r="H24" s="77">
        <f t="shared" si="1"/>
        <v>44463592</v>
      </c>
      <c r="I24" s="77">
        <f t="shared" si="1"/>
        <v>1471134457</v>
      </c>
      <c r="J24" s="77">
        <f t="shared" si="1"/>
        <v>1471134457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1471134457</v>
      </c>
      <c r="X24" s="77">
        <f t="shared" si="1"/>
        <v>384230500</v>
      </c>
      <c r="Y24" s="77">
        <f t="shared" si="1"/>
        <v>1086903957</v>
      </c>
      <c r="Z24" s="212">
        <f>+IF(X24&lt;&gt;0,+(Y24/X24)*100,0)</f>
        <v>282.878104939613</v>
      </c>
      <c r="AA24" s="79">
        <f>SUM(AA15:AA23)</f>
        <v>1536922000</v>
      </c>
    </row>
    <row r="25" spans="1:27" ht="12.75">
      <c r="A25" s="250" t="s">
        <v>159</v>
      </c>
      <c r="B25" s="251"/>
      <c r="C25" s="168">
        <f aca="true" t="shared" si="2" ref="C25:Y25">+C12+C24</f>
        <v>3246969103</v>
      </c>
      <c r="D25" s="168">
        <f>+D12+D24</f>
        <v>0</v>
      </c>
      <c r="E25" s="72">
        <f t="shared" si="2"/>
        <v>1659138000</v>
      </c>
      <c r="F25" s="73">
        <f t="shared" si="2"/>
        <v>1659138000</v>
      </c>
      <c r="G25" s="73">
        <f t="shared" si="2"/>
        <v>2193438759</v>
      </c>
      <c r="H25" s="73">
        <f t="shared" si="2"/>
        <v>99805985</v>
      </c>
      <c r="I25" s="73">
        <f t="shared" si="2"/>
        <v>1666525699</v>
      </c>
      <c r="J25" s="73">
        <f t="shared" si="2"/>
        <v>1666525699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1666525699</v>
      </c>
      <c r="X25" s="73">
        <f t="shared" si="2"/>
        <v>414784500</v>
      </c>
      <c r="Y25" s="73">
        <f t="shared" si="2"/>
        <v>1251741199</v>
      </c>
      <c r="Z25" s="170">
        <f>+IF(X25&lt;&gt;0,+(Y25/X25)*100,0)</f>
        <v>301.78109331472126</v>
      </c>
      <c r="AA25" s="74">
        <f>+AA12+AA24</f>
        <v>1659138000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444907</v>
      </c>
      <c r="D30" s="155"/>
      <c r="E30" s="59">
        <v>117914000</v>
      </c>
      <c r="F30" s="60">
        <v>117914000</v>
      </c>
      <c r="G30" s="60"/>
      <c r="H30" s="60"/>
      <c r="I30" s="60">
        <v>183528</v>
      </c>
      <c r="J30" s="60">
        <v>183528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183528</v>
      </c>
      <c r="X30" s="60">
        <v>29478500</v>
      </c>
      <c r="Y30" s="60">
        <v>-29294972</v>
      </c>
      <c r="Z30" s="140">
        <v>-99.38</v>
      </c>
      <c r="AA30" s="62">
        <v>117914000</v>
      </c>
    </row>
    <row r="31" spans="1:27" ht="12.75">
      <c r="A31" s="249" t="s">
        <v>163</v>
      </c>
      <c r="B31" s="182"/>
      <c r="C31" s="155">
        <v>13592360</v>
      </c>
      <c r="D31" s="155"/>
      <c r="E31" s="59">
        <v>85858000</v>
      </c>
      <c r="F31" s="60">
        <v>85858000</v>
      </c>
      <c r="G31" s="60">
        <v>13102690</v>
      </c>
      <c r="H31" s="60">
        <v>12564349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21464500</v>
      </c>
      <c r="Y31" s="60">
        <v>-21464500</v>
      </c>
      <c r="Z31" s="140">
        <v>-100</v>
      </c>
      <c r="AA31" s="62">
        <v>85858000</v>
      </c>
    </row>
    <row r="32" spans="1:27" ht="12.75">
      <c r="A32" s="249" t="s">
        <v>164</v>
      </c>
      <c r="B32" s="182"/>
      <c r="C32" s="155">
        <v>123136357</v>
      </c>
      <c r="D32" s="155"/>
      <c r="E32" s="59"/>
      <c r="F32" s="60"/>
      <c r="G32" s="60">
        <v>71209766</v>
      </c>
      <c r="H32" s="60">
        <v>-37523000</v>
      </c>
      <c r="I32" s="60">
        <v>113615955</v>
      </c>
      <c r="J32" s="60">
        <v>113615955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113615955</v>
      </c>
      <c r="X32" s="60"/>
      <c r="Y32" s="60">
        <v>113615955</v>
      </c>
      <c r="Z32" s="140"/>
      <c r="AA32" s="62"/>
    </row>
    <row r="33" spans="1:27" ht="12.75">
      <c r="A33" s="249" t="s">
        <v>165</v>
      </c>
      <c r="B33" s="182"/>
      <c r="C33" s="155">
        <v>-57892243</v>
      </c>
      <c r="D33" s="155"/>
      <c r="E33" s="59"/>
      <c r="F33" s="60"/>
      <c r="G33" s="60"/>
      <c r="H33" s="60">
        <v>-22039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79281381</v>
      </c>
      <c r="D34" s="168">
        <f>SUM(D29:D33)</f>
        <v>0</v>
      </c>
      <c r="E34" s="72">
        <f t="shared" si="3"/>
        <v>203772000</v>
      </c>
      <c r="F34" s="73">
        <f t="shared" si="3"/>
        <v>203772000</v>
      </c>
      <c r="G34" s="73">
        <f t="shared" si="3"/>
        <v>84312456</v>
      </c>
      <c r="H34" s="73">
        <f t="shared" si="3"/>
        <v>-24980690</v>
      </c>
      <c r="I34" s="73">
        <f t="shared" si="3"/>
        <v>113799483</v>
      </c>
      <c r="J34" s="73">
        <f t="shared" si="3"/>
        <v>113799483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113799483</v>
      </c>
      <c r="X34" s="73">
        <f t="shared" si="3"/>
        <v>50943000</v>
      </c>
      <c r="Y34" s="73">
        <f t="shared" si="3"/>
        <v>62856483</v>
      </c>
      <c r="Z34" s="170">
        <f>+IF(X34&lt;&gt;0,+(Y34/X34)*100,0)</f>
        <v>123.38590777928273</v>
      </c>
      <c r="AA34" s="74">
        <f>SUM(AA29:AA33)</f>
        <v>203772000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>
        <v>444908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69279000</v>
      </c>
      <c r="D38" s="155"/>
      <c r="E38" s="59"/>
      <c r="F38" s="60"/>
      <c r="G38" s="60">
        <v>97526549</v>
      </c>
      <c r="H38" s="60">
        <v>124341767</v>
      </c>
      <c r="I38" s="60">
        <v>117884767</v>
      </c>
      <c r="J38" s="60">
        <v>117884767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117884767</v>
      </c>
      <c r="X38" s="60"/>
      <c r="Y38" s="60">
        <v>117884767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69279000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97526549</v>
      </c>
      <c r="H39" s="77">
        <f t="shared" si="4"/>
        <v>124786675</v>
      </c>
      <c r="I39" s="77">
        <f t="shared" si="4"/>
        <v>117884767</v>
      </c>
      <c r="J39" s="77">
        <f t="shared" si="4"/>
        <v>117884767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117884767</v>
      </c>
      <c r="X39" s="77">
        <f t="shared" si="4"/>
        <v>0</v>
      </c>
      <c r="Y39" s="77">
        <f t="shared" si="4"/>
        <v>117884767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148560381</v>
      </c>
      <c r="D40" s="168">
        <f>+D34+D39</f>
        <v>0</v>
      </c>
      <c r="E40" s="72">
        <f t="shared" si="5"/>
        <v>203772000</v>
      </c>
      <c r="F40" s="73">
        <f t="shared" si="5"/>
        <v>203772000</v>
      </c>
      <c r="G40" s="73">
        <f t="shared" si="5"/>
        <v>181839005</v>
      </c>
      <c r="H40" s="73">
        <f t="shared" si="5"/>
        <v>99805985</v>
      </c>
      <c r="I40" s="73">
        <f t="shared" si="5"/>
        <v>231684250</v>
      </c>
      <c r="J40" s="73">
        <f t="shared" si="5"/>
        <v>231684250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231684250</v>
      </c>
      <c r="X40" s="73">
        <f t="shared" si="5"/>
        <v>50943000</v>
      </c>
      <c r="Y40" s="73">
        <f t="shared" si="5"/>
        <v>180741250</v>
      </c>
      <c r="Z40" s="170">
        <f>+IF(X40&lt;&gt;0,+(Y40/X40)*100,0)</f>
        <v>354.79113911626723</v>
      </c>
      <c r="AA40" s="74">
        <f>+AA34+AA39</f>
        <v>203772000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3098408722</v>
      </c>
      <c r="D42" s="257">
        <f>+D25-D40</f>
        <v>0</v>
      </c>
      <c r="E42" s="258">
        <f t="shared" si="6"/>
        <v>1455366000</v>
      </c>
      <c r="F42" s="259">
        <f t="shared" si="6"/>
        <v>1455366000</v>
      </c>
      <c r="G42" s="259">
        <f t="shared" si="6"/>
        <v>2011599754</v>
      </c>
      <c r="H42" s="259">
        <f t="shared" si="6"/>
        <v>0</v>
      </c>
      <c r="I42" s="259">
        <f t="shared" si="6"/>
        <v>1434841449</v>
      </c>
      <c r="J42" s="259">
        <f t="shared" si="6"/>
        <v>1434841449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1434841449</v>
      </c>
      <c r="X42" s="259">
        <f t="shared" si="6"/>
        <v>363841500</v>
      </c>
      <c r="Y42" s="259">
        <f t="shared" si="6"/>
        <v>1070999949</v>
      </c>
      <c r="Z42" s="260">
        <f>+IF(X42&lt;&gt;0,+(Y42/X42)*100,0)</f>
        <v>294.3589307431945</v>
      </c>
      <c r="AA42" s="261">
        <f>+AA25-AA40</f>
        <v>1455366000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3098408722</v>
      </c>
      <c r="D45" s="155"/>
      <c r="E45" s="59">
        <v>1455366000</v>
      </c>
      <c r="F45" s="60">
        <v>1455366000</v>
      </c>
      <c r="G45" s="60">
        <v>2011599754</v>
      </c>
      <c r="H45" s="60"/>
      <c r="I45" s="60">
        <v>1434841449</v>
      </c>
      <c r="J45" s="60">
        <v>1434841449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1434841449</v>
      </c>
      <c r="X45" s="60">
        <v>363841500</v>
      </c>
      <c r="Y45" s="60">
        <v>1070999949</v>
      </c>
      <c r="Z45" s="139">
        <v>294.36</v>
      </c>
      <c r="AA45" s="62">
        <v>1455366000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3098408722</v>
      </c>
      <c r="D48" s="217">
        <f>SUM(D45:D47)</f>
        <v>0</v>
      </c>
      <c r="E48" s="264">
        <f t="shared" si="7"/>
        <v>1455366000</v>
      </c>
      <c r="F48" s="219">
        <f t="shared" si="7"/>
        <v>1455366000</v>
      </c>
      <c r="G48" s="219">
        <f t="shared" si="7"/>
        <v>2011599754</v>
      </c>
      <c r="H48" s="219">
        <f t="shared" si="7"/>
        <v>0</v>
      </c>
      <c r="I48" s="219">
        <f t="shared" si="7"/>
        <v>1434841449</v>
      </c>
      <c r="J48" s="219">
        <f t="shared" si="7"/>
        <v>1434841449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1434841449</v>
      </c>
      <c r="X48" s="219">
        <f t="shared" si="7"/>
        <v>363841500</v>
      </c>
      <c r="Y48" s="219">
        <f t="shared" si="7"/>
        <v>1070999949</v>
      </c>
      <c r="Z48" s="265">
        <f>+IF(X48&lt;&gt;0,+(Y48/X48)*100,0)</f>
        <v>294.3589307431945</v>
      </c>
      <c r="AA48" s="232">
        <f>SUM(AA45:AA47)</f>
        <v>1455366000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60407178</v>
      </c>
      <c r="D6" s="155"/>
      <c r="E6" s="59">
        <v>66315984</v>
      </c>
      <c r="F6" s="60">
        <v>66315984</v>
      </c>
      <c r="G6" s="60">
        <v>2366709</v>
      </c>
      <c r="H6" s="60">
        <v>5341060</v>
      </c>
      <c r="I6" s="60">
        <v>263236</v>
      </c>
      <c r="J6" s="60">
        <v>7971005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7971005</v>
      </c>
      <c r="X6" s="60">
        <v>16578996</v>
      </c>
      <c r="Y6" s="60">
        <v>-8607991</v>
      </c>
      <c r="Z6" s="140">
        <v>-51.92</v>
      </c>
      <c r="AA6" s="62">
        <v>66315984</v>
      </c>
    </row>
    <row r="7" spans="1:27" ht="12.75">
      <c r="A7" s="249" t="s">
        <v>32</v>
      </c>
      <c r="B7" s="182"/>
      <c r="C7" s="155">
        <v>238008500</v>
      </c>
      <c r="D7" s="155"/>
      <c r="E7" s="59">
        <v>265029920</v>
      </c>
      <c r="F7" s="60">
        <v>265029920</v>
      </c>
      <c r="G7" s="60">
        <v>9882623</v>
      </c>
      <c r="H7" s="60">
        <v>14037344</v>
      </c>
      <c r="I7" s="60">
        <v>19181286</v>
      </c>
      <c r="J7" s="60">
        <v>43101253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43101253</v>
      </c>
      <c r="X7" s="60">
        <v>67805994</v>
      </c>
      <c r="Y7" s="60">
        <v>-24704741</v>
      </c>
      <c r="Z7" s="140">
        <v>-36.43</v>
      </c>
      <c r="AA7" s="62">
        <v>265029920</v>
      </c>
    </row>
    <row r="8" spans="1:27" ht="12.75">
      <c r="A8" s="249" t="s">
        <v>178</v>
      </c>
      <c r="B8" s="182"/>
      <c r="C8" s="155">
        <v>19323925</v>
      </c>
      <c r="D8" s="155"/>
      <c r="E8" s="59">
        <v>9881352</v>
      </c>
      <c r="F8" s="60">
        <v>9881352</v>
      </c>
      <c r="G8" s="60">
        <v>493435137</v>
      </c>
      <c r="H8" s="60">
        <v>6326711</v>
      </c>
      <c r="I8" s="60">
        <v>1181412</v>
      </c>
      <c r="J8" s="60">
        <v>500943260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500943260</v>
      </c>
      <c r="X8" s="60">
        <v>2470338</v>
      </c>
      <c r="Y8" s="60">
        <v>498472922</v>
      </c>
      <c r="Z8" s="140">
        <v>20178.33</v>
      </c>
      <c r="AA8" s="62">
        <v>9881352</v>
      </c>
    </row>
    <row r="9" spans="1:27" ht="12.75">
      <c r="A9" s="249" t="s">
        <v>179</v>
      </c>
      <c r="B9" s="182"/>
      <c r="C9" s="155">
        <v>130894916</v>
      </c>
      <c r="D9" s="155"/>
      <c r="E9" s="59">
        <v>114588000</v>
      </c>
      <c r="F9" s="60">
        <v>114588000</v>
      </c>
      <c r="G9" s="60">
        <v>5231000</v>
      </c>
      <c r="H9" s="60"/>
      <c r="I9" s="60">
        <v>-44951000</v>
      </c>
      <c r="J9" s="60">
        <v>-39720000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-39720000</v>
      </c>
      <c r="X9" s="60">
        <v>44862666</v>
      </c>
      <c r="Y9" s="60">
        <v>-84582666</v>
      </c>
      <c r="Z9" s="140">
        <v>-188.54</v>
      </c>
      <c r="AA9" s="62">
        <v>114588000</v>
      </c>
    </row>
    <row r="10" spans="1:27" ht="12.75">
      <c r="A10" s="249" t="s">
        <v>180</v>
      </c>
      <c r="B10" s="182"/>
      <c r="C10" s="155">
        <v>40043943</v>
      </c>
      <c r="D10" s="155"/>
      <c r="E10" s="59">
        <v>55077999</v>
      </c>
      <c r="F10" s="60">
        <v>55077999</v>
      </c>
      <c r="G10" s="60">
        <v>56476000</v>
      </c>
      <c r="H10" s="60"/>
      <c r="I10" s="60"/>
      <c r="J10" s="60">
        <v>56476000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56476000</v>
      </c>
      <c r="X10" s="60">
        <v>18359333</v>
      </c>
      <c r="Y10" s="60">
        <v>38116667</v>
      </c>
      <c r="Z10" s="140">
        <v>207.61</v>
      </c>
      <c r="AA10" s="62">
        <v>55077999</v>
      </c>
    </row>
    <row r="11" spans="1:27" ht="12.75">
      <c r="A11" s="249" t="s">
        <v>181</v>
      </c>
      <c r="B11" s="182"/>
      <c r="C11" s="155">
        <v>1774825</v>
      </c>
      <c r="D11" s="155"/>
      <c r="E11" s="59">
        <v>1972106</v>
      </c>
      <c r="F11" s="60">
        <v>1972106</v>
      </c>
      <c r="G11" s="60">
        <v>1956110</v>
      </c>
      <c r="H11" s="60">
        <v>176037</v>
      </c>
      <c r="I11" s="60">
        <v>-11491809</v>
      </c>
      <c r="J11" s="60">
        <v>-9359662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-9359662</v>
      </c>
      <c r="X11" s="60">
        <v>492999</v>
      </c>
      <c r="Y11" s="60">
        <v>-9852661</v>
      </c>
      <c r="Z11" s="140">
        <v>-1998.52</v>
      </c>
      <c r="AA11" s="62">
        <v>1972106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-435496065</v>
      </c>
      <c r="D14" s="155"/>
      <c r="E14" s="59">
        <v>-476231820</v>
      </c>
      <c r="F14" s="60">
        <v>-476231820</v>
      </c>
      <c r="G14" s="60">
        <v>-487413747</v>
      </c>
      <c r="H14" s="60">
        <v>-24117018</v>
      </c>
      <c r="I14" s="60">
        <v>34577998</v>
      </c>
      <c r="J14" s="60">
        <v>-476952767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-476952767</v>
      </c>
      <c r="X14" s="60">
        <v>-135009691</v>
      </c>
      <c r="Y14" s="60">
        <v>-341943076</v>
      </c>
      <c r="Z14" s="140">
        <v>253.27</v>
      </c>
      <c r="AA14" s="62">
        <v>-476231820</v>
      </c>
    </row>
    <row r="15" spans="1:27" ht="12.75">
      <c r="A15" s="249" t="s">
        <v>40</v>
      </c>
      <c r="B15" s="182"/>
      <c r="C15" s="155">
        <v>-347295</v>
      </c>
      <c r="D15" s="155"/>
      <c r="E15" s="59">
        <v>-959400</v>
      </c>
      <c r="F15" s="60">
        <v>-959400</v>
      </c>
      <c r="G15" s="60"/>
      <c r="H15" s="60"/>
      <c r="I15" s="60">
        <v>-4603</v>
      </c>
      <c r="J15" s="60">
        <v>-4603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-4603</v>
      </c>
      <c r="X15" s="60"/>
      <c r="Y15" s="60">
        <v>-4603</v>
      </c>
      <c r="Z15" s="140"/>
      <c r="AA15" s="62">
        <v>-959400</v>
      </c>
    </row>
    <row r="16" spans="1:27" ht="12.75">
      <c r="A16" s="249" t="s">
        <v>42</v>
      </c>
      <c r="B16" s="182"/>
      <c r="C16" s="155">
        <v>-20975175</v>
      </c>
      <c r="D16" s="155"/>
      <c r="E16" s="59">
        <v>-17237000</v>
      </c>
      <c r="F16" s="60">
        <v>-17237000</v>
      </c>
      <c r="G16" s="60">
        <v>-25457832</v>
      </c>
      <c r="H16" s="60">
        <v>-1976540</v>
      </c>
      <c r="I16" s="60">
        <v>-705824</v>
      </c>
      <c r="J16" s="60">
        <v>-28140196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-28140196</v>
      </c>
      <c r="X16" s="60">
        <v>-4263999</v>
      </c>
      <c r="Y16" s="60">
        <v>-23876197</v>
      </c>
      <c r="Z16" s="140">
        <v>559.95</v>
      </c>
      <c r="AA16" s="62">
        <v>-17237000</v>
      </c>
    </row>
    <row r="17" spans="1:27" ht="12.75">
      <c r="A17" s="250" t="s">
        <v>185</v>
      </c>
      <c r="B17" s="251"/>
      <c r="C17" s="168">
        <f aca="true" t="shared" si="0" ref="C17:Y17">SUM(C6:C16)</f>
        <v>33634752</v>
      </c>
      <c r="D17" s="168">
        <f t="shared" si="0"/>
        <v>0</v>
      </c>
      <c r="E17" s="72">
        <f t="shared" si="0"/>
        <v>18437141</v>
      </c>
      <c r="F17" s="73">
        <f t="shared" si="0"/>
        <v>18437141</v>
      </c>
      <c r="G17" s="73">
        <f t="shared" si="0"/>
        <v>56476000</v>
      </c>
      <c r="H17" s="73">
        <f t="shared" si="0"/>
        <v>-212406</v>
      </c>
      <c r="I17" s="73">
        <f t="shared" si="0"/>
        <v>-1949304</v>
      </c>
      <c r="J17" s="73">
        <f t="shared" si="0"/>
        <v>54314290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54314290</v>
      </c>
      <c r="X17" s="73">
        <f t="shared" si="0"/>
        <v>11296636</v>
      </c>
      <c r="Y17" s="73">
        <f t="shared" si="0"/>
        <v>43017654</v>
      </c>
      <c r="Z17" s="170">
        <f>+IF(X17&lt;&gt;0,+(Y17/X17)*100,0)</f>
        <v>380.80056753178553</v>
      </c>
      <c r="AA17" s="74">
        <f>SUM(AA6:AA16)</f>
        <v>18437141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-14102378</v>
      </c>
      <c r="D21" s="155"/>
      <c r="E21" s="59"/>
      <c r="F21" s="60"/>
      <c r="G21" s="159"/>
      <c r="H21" s="159"/>
      <c r="I21" s="159">
        <v>25856</v>
      </c>
      <c r="J21" s="60">
        <v>25856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25856</v>
      </c>
      <c r="X21" s="60"/>
      <c r="Y21" s="159">
        <v>25856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-28010077</v>
      </c>
      <c r="D26" s="155"/>
      <c r="E26" s="59">
        <v>-55077999</v>
      </c>
      <c r="F26" s="60">
        <v>-55077999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-18359333</v>
      </c>
      <c r="Y26" s="60">
        <v>18359333</v>
      </c>
      <c r="Z26" s="140">
        <v>-100</v>
      </c>
      <c r="AA26" s="62">
        <v>-55077999</v>
      </c>
    </row>
    <row r="27" spans="1:27" ht="12.75">
      <c r="A27" s="250" t="s">
        <v>192</v>
      </c>
      <c r="B27" s="251"/>
      <c r="C27" s="168">
        <f aca="true" t="shared" si="1" ref="C27:Y27">SUM(C21:C26)</f>
        <v>-42112455</v>
      </c>
      <c r="D27" s="168">
        <f>SUM(D21:D26)</f>
        <v>0</v>
      </c>
      <c r="E27" s="72">
        <f t="shared" si="1"/>
        <v>-55077999</v>
      </c>
      <c r="F27" s="73">
        <f t="shared" si="1"/>
        <v>-55077999</v>
      </c>
      <c r="G27" s="73">
        <f t="shared" si="1"/>
        <v>0</v>
      </c>
      <c r="H27" s="73">
        <f t="shared" si="1"/>
        <v>0</v>
      </c>
      <c r="I27" s="73">
        <f t="shared" si="1"/>
        <v>25856</v>
      </c>
      <c r="J27" s="73">
        <f t="shared" si="1"/>
        <v>25856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25856</v>
      </c>
      <c r="X27" s="73">
        <f t="shared" si="1"/>
        <v>-18359333</v>
      </c>
      <c r="Y27" s="73">
        <f t="shared" si="1"/>
        <v>18385189</v>
      </c>
      <c r="Z27" s="170">
        <f>+IF(X27&lt;&gt;0,+(Y27/X27)*100,0)</f>
        <v>-100.14083300302903</v>
      </c>
      <c r="AA27" s="74">
        <f>SUM(AA21:AA26)</f>
        <v>-55077999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-2418747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447258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-1381339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-3352828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-11830531</v>
      </c>
      <c r="D38" s="153">
        <f>+D17+D27+D36</f>
        <v>0</v>
      </c>
      <c r="E38" s="99">
        <f t="shared" si="3"/>
        <v>-36640858</v>
      </c>
      <c r="F38" s="100">
        <f t="shared" si="3"/>
        <v>-36640858</v>
      </c>
      <c r="G38" s="100">
        <f t="shared" si="3"/>
        <v>56476000</v>
      </c>
      <c r="H38" s="100">
        <f t="shared" si="3"/>
        <v>-212406</v>
      </c>
      <c r="I38" s="100">
        <f t="shared" si="3"/>
        <v>-1923448</v>
      </c>
      <c r="J38" s="100">
        <f t="shared" si="3"/>
        <v>54340146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54340146</v>
      </c>
      <c r="X38" s="100">
        <f t="shared" si="3"/>
        <v>-7062697</v>
      </c>
      <c r="Y38" s="100">
        <f t="shared" si="3"/>
        <v>61402843</v>
      </c>
      <c r="Z38" s="137">
        <f>+IF(X38&lt;&gt;0,+(Y38/X38)*100,0)</f>
        <v>-869.396535063022</v>
      </c>
      <c r="AA38" s="102">
        <f>+AA17+AA27+AA36</f>
        <v>-36640858</v>
      </c>
    </row>
    <row r="39" spans="1:27" ht="12.75">
      <c r="A39" s="249" t="s">
        <v>200</v>
      </c>
      <c r="B39" s="182"/>
      <c r="C39" s="153">
        <v>36636073</v>
      </c>
      <c r="D39" s="153"/>
      <c r="E39" s="99">
        <v>36636073</v>
      </c>
      <c r="F39" s="100">
        <v>36636073</v>
      </c>
      <c r="G39" s="100">
        <v>36607863</v>
      </c>
      <c r="H39" s="100">
        <v>93083863</v>
      </c>
      <c r="I39" s="100">
        <v>92871457</v>
      </c>
      <c r="J39" s="100">
        <v>36607863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36607863</v>
      </c>
      <c r="X39" s="100">
        <v>36636073</v>
      </c>
      <c r="Y39" s="100">
        <v>-28210</v>
      </c>
      <c r="Z39" s="137">
        <v>-0.08</v>
      </c>
      <c r="AA39" s="102">
        <v>36636073</v>
      </c>
    </row>
    <row r="40" spans="1:27" ht="12.75">
      <c r="A40" s="269" t="s">
        <v>201</v>
      </c>
      <c r="B40" s="256"/>
      <c r="C40" s="257">
        <v>24805542</v>
      </c>
      <c r="D40" s="257"/>
      <c r="E40" s="258">
        <v>-61195551</v>
      </c>
      <c r="F40" s="259">
        <v>-61195551</v>
      </c>
      <c r="G40" s="259">
        <v>93083863</v>
      </c>
      <c r="H40" s="259">
        <v>92871457</v>
      </c>
      <c r="I40" s="259">
        <v>90948009</v>
      </c>
      <c r="J40" s="259">
        <v>90948009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90948009</v>
      </c>
      <c r="X40" s="259">
        <v>-31617390</v>
      </c>
      <c r="Y40" s="259">
        <v>122565399</v>
      </c>
      <c r="Z40" s="260">
        <v>-387.65</v>
      </c>
      <c r="AA40" s="261">
        <v>-61195551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70616591</v>
      </c>
      <c r="F5" s="106">
        <f t="shared" si="0"/>
        <v>70616591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17654148</v>
      </c>
      <c r="Y5" s="106">
        <f t="shared" si="0"/>
        <v>-17654148</v>
      </c>
      <c r="Z5" s="201">
        <f>+IF(X5&lt;&gt;0,+(Y5/X5)*100,0)</f>
        <v>-100</v>
      </c>
      <c r="AA5" s="199">
        <f>SUM(AA11:AA18)</f>
        <v>70616591</v>
      </c>
    </row>
    <row r="6" spans="1:27" ht="12.75">
      <c r="A6" s="291" t="s">
        <v>205</v>
      </c>
      <c r="B6" s="142"/>
      <c r="C6" s="62"/>
      <c r="D6" s="156"/>
      <c r="E6" s="60">
        <v>35078000</v>
      </c>
      <c r="F6" s="60">
        <v>35078000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8769500</v>
      </c>
      <c r="Y6" s="60">
        <v>-8769500</v>
      </c>
      <c r="Z6" s="140">
        <v>-100</v>
      </c>
      <c r="AA6" s="155">
        <v>35078000</v>
      </c>
    </row>
    <row r="7" spans="1:27" ht="12.75">
      <c r="A7" s="291" t="s">
        <v>206</v>
      </c>
      <c r="B7" s="142"/>
      <c r="C7" s="62"/>
      <c r="D7" s="156"/>
      <c r="E7" s="60">
        <v>29000000</v>
      </c>
      <c r="F7" s="60">
        <v>29000000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7250000</v>
      </c>
      <c r="Y7" s="60">
        <v>-7250000</v>
      </c>
      <c r="Z7" s="140">
        <v>-100</v>
      </c>
      <c r="AA7" s="155">
        <v>29000000</v>
      </c>
    </row>
    <row r="8" spans="1:27" ht="12.75">
      <c r="A8" s="291" t="s">
        <v>207</v>
      </c>
      <c r="B8" s="142"/>
      <c r="C8" s="62"/>
      <c r="D8" s="156"/>
      <c r="E8" s="60">
        <v>1822860</v>
      </c>
      <c r="F8" s="60">
        <v>1822860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455715</v>
      </c>
      <c r="Y8" s="60">
        <v>-455715</v>
      </c>
      <c r="Z8" s="140">
        <v>-100</v>
      </c>
      <c r="AA8" s="155">
        <v>1822860</v>
      </c>
    </row>
    <row r="9" spans="1:27" ht="12.75">
      <c r="A9" s="291" t="s">
        <v>208</v>
      </c>
      <c r="B9" s="142"/>
      <c r="C9" s="62"/>
      <c r="D9" s="156"/>
      <c r="E9" s="60">
        <v>1652000</v>
      </c>
      <c r="F9" s="60">
        <v>1652000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413000</v>
      </c>
      <c r="Y9" s="60">
        <v>-413000</v>
      </c>
      <c r="Z9" s="140">
        <v>-100</v>
      </c>
      <c r="AA9" s="155">
        <v>1652000</v>
      </c>
    </row>
    <row r="10" spans="1:27" ht="12.75">
      <c r="A10" s="291" t="s">
        <v>209</v>
      </c>
      <c r="B10" s="142"/>
      <c r="C10" s="62"/>
      <c r="D10" s="156"/>
      <c r="E10" s="60">
        <v>164000</v>
      </c>
      <c r="F10" s="60">
        <v>164000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41000</v>
      </c>
      <c r="Y10" s="60">
        <v>-41000</v>
      </c>
      <c r="Z10" s="140">
        <v>-100</v>
      </c>
      <c r="AA10" s="155">
        <v>164000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67716860</v>
      </c>
      <c r="F11" s="295">
        <f t="shared" si="1"/>
        <v>67716860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16929215</v>
      </c>
      <c r="Y11" s="295">
        <f t="shared" si="1"/>
        <v>-16929215</v>
      </c>
      <c r="Z11" s="296">
        <f>+IF(X11&lt;&gt;0,+(Y11/X11)*100,0)</f>
        <v>-100</v>
      </c>
      <c r="AA11" s="297">
        <f>SUM(AA6:AA10)</f>
        <v>67716860</v>
      </c>
    </row>
    <row r="12" spans="1:27" ht="12.75">
      <c r="A12" s="298" t="s">
        <v>211</v>
      </c>
      <c r="B12" s="136"/>
      <c r="C12" s="62"/>
      <c r="D12" s="156"/>
      <c r="E12" s="60">
        <v>10660</v>
      </c>
      <c r="F12" s="60">
        <v>10660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2665</v>
      </c>
      <c r="Y12" s="60">
        <v>-2665</v>
      </c>
      <c r="Z12" s="140">
        <v>-100</v>
      </c>
      <c r="AA12" s="155">
        <v>10660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2889071</v>
      </c>
      <c r="F15" s="60">
        <v>2889071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722268</v>
      </c>
      <c r="Y15" s="60">
        <v>-722268</v>
      </c>
      <c r="Z15" s="140">
        <v>-100</v>
      </c>
      <c r="AA15" s="155">
        <v>2889071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35078000</v>
      </c>
      <c r="F36" s="60">
        <f t="shared" si="4"/>
        <v>35078000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8769500</v>
      </c>
      <c r="Y36" s="60">
        <f t="shared" si="4"/>
        <v>-8769500</v>
      </c>
      <c r="Z36" s="140">
        <f aca="true" t="shared" si="5" ref="Z36:Z49">+IF(X36&lt;&gt;0,+(Y36/X36)*100,0)</f>
        <v>-100</v>
      </c>
      <c r="AA36" s="155">
        <f>AA6+AA21</f>
        <v>35078000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29000000</v>
      </c>
      <c r="F37" s="60">
        <f t="shared" si="4"/>
        <v>29000000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7250000</v>
      </c>
      <c r="Y37" s="60">
        <f t="shared" si="4"/>
        <v>-7250000</v>
      </c>
      <c r="Z37" s="140">
        <f t="shared" si="5"/>
        <v>-100</v>
      </c>
      <c r="AA37" s="155">
        <f>AA7+AA22</f>
        <v>29000000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1822860</v>
      </c>
      <c r="F38" s="60">
        <f t="shared" si="4"/>
        <v>1822860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455715</v>
      </c>
      <c r="Y38" s="60">
        <f t="shared" si="4"/>
        <v>-455715</v>
      </c>
      <c r="Z38" s="140">
        <f t="shared" si="5"/>
        <v>-100</v>
      </c>
      <c r="AA38" s="155">
        <f>AA8+AA23</f>
        <v>1822860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1652000</v>
      </c>
      <c r="F39" s="60">
        <f t="shared" si="4"/>
        <v>1652000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413000</v>
      </c>
      <c r="Y39" s="60">
        <f t="shared" si="4"/>
        <v>-413000</v>
      </c>
      <c r="Z39" s="140">
        <f t="shared" si="5"/>
        <v>-100</v>
      </c>
      <c r="AA39" s="155">
        <f>AA9+AA24</f>
        <v>1652000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164000</v>
      </c>
      <c r="F40" s="60">
        <f t="shared" si="4"/>
        <v>164000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41000</v>
      </c>
      <c r="Y40" s="60">
        <f t="shared" si="4"/>
        <v>-41000</v>
      </c>
      <c r="Z40" s="140">
        <f t="shared" si="5"/>
        <v>-100</v>
      </c>
      <c r="AA40" s="155">
        <f>AA10+AA25</f>
        <v>164000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67716860</v>
      </c>
      <c r="F41" s="295">
        <f t="shared" si="6"/>
        <v>67716860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16929215</v>
      </c>
      <c r="Y41" s="295">
        <f t="shared" si="6"/>
        <v>-16929215</v>
      </c>
      <c r="Z41" s="296">
        <f t="shared" si="5"/>
        <v>-100</v>
      </c>
      <c r="AA41" s="297">
        <f>SUM(AA36:AA40)</f>
        <v>67716860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10660</v>
      </c>
      <c r="F42" s="54">
        <f t="shared" si="7"/>
        <v>10660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2665</v>
      </c>
      <c r="Y42" s="54">
        <f t="shared" si="7"/>
        <v>-2665</v>
      </c>
      <c r="Z42" s="184">
        <f t="shared" si="5"/>
        <v>-100</v>
      </c>
      <c r="AA42" s="130">
        <f aca="true" t="shared" si="8" ref="AA42:AA48">AA12+AA27</f>
        <v>10660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2889071</v>
      </c>
      <c r="F45" s="54">
        <f t="shared" si="7"/>
        <v>2889071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722268</v>
      </c>
      <c r="Y45" s="54">
        <f t="shared" si="7"/>
        <v>-722268</v>
      </c>
      <c r="Z45" s="184">
        <f t="shared" si="5"/>
        <v>-100</v>
      </c>
      <c r="AA45" s="130">
        <f t="shared" si="8"/>
        <v>2889071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70616591</v>
      </c>
      <c r="F49" s="220">
        <f t="shared" si="9"/>
        <v>70616591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17654148</v>
      </c>
      <c r="Y49" s="220">
        <f t="shared" si="9"/>
        <v>-17654148</v>
      </c>
      <c r="Z49" s="221">
        <f t="shared" si="5"/>
        <v>-100</v>
      </c>
      <c r="AA49" s="222">
        <f>SUM(AA41:AA48)</f>
        <v>70616591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31057523</v>
      </c>
      <c r="F51" s="54">
        <f t="shared" si="10"/>
        <v>31057523</v>
      </c>
      <c r="G51" s="54">
        <f t="shared" si="10"/>
        <v>3592841</v>
      </c>
      <c r="H51" s="54">
        <f t="shared" si="10"/>
        <v>866187</v>
      </c>
      <c r="I51" s="54">
        <f t="shared" si="10"/>
        <v>1595462</v>
      </c>
      <c r="J51" s="54">
        <f t="shared" si="10"/>
        <v>6054490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6054490</v>
      </c>
      <c r="X51" s="54">
        <f t="shared" si="10"/>
        <v>7764381</v>
      </c>
      <c r="Y51" s="54">
        <f t="shared" si="10"/>
        <v>-1709891</v>
      </c>
      <c r="Z51" s="184">
        <f>+IF(X51&lt;&gt;0,+(Y51/X51)*100,0)</f>
        <v>-22.022244915595977</v>
      </c>
      <c r="AA51" s="130">
        <f>SUM(AA57:AA61)</f>
        <v>31057523</v>
      </c>
    </row>
    <row r="52" spans="1:27" ht="12.75">
      <c r="A52" s="310" t="s">
        <v>205</v>
      </c>
      <c r="B52" s="142"/>
      <c r="C52" s="62"/>
      <c r="D52" s="156"/>
      <c r="E52" s="60">
        <v>13859000</v>
      </c>
      <c r="F52" s="60">
        <v>13859000</v>
      </c>
      <c r="G52" s="60">
        <v>3489690</v>
      </c>
      <c r="H52" s="60"/>
      <c r="I52" s="60">
        <v>1047980</v>
      </c>
      <c r="J52" s="60">
        <v>4537670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4537670</v>
      </c>
      <c r="X52" s="60">
        <v>3464750</v>
      </c>
      <c r="Y52" s="60">
        <v>1072920</v>
      </c>
      <c r="Z52" s="140">
        <v>30.97</v>
      </c>
      <c r="AA52" s="155">
        <v>13859000</v>
      </c>
    </row>
    <row r="53" spans="1:27" ht="12.75">
      <c r="A53" s="310" t="s">
        <v>206</v>
      </c>
      <c r="B53" s="142"/>
      <c r="C53" s="62"/>
      <c r="D53" s="156"/>
      <c r="E53" s="60">
        <v>6649000</v>
      </c>
      <c r="F53" s="60">
        <v>6649000</v>
      </c>
      <c r="G53" s="60">
        <v>76909</v>
      </c>
      <c r="H53" s="60">
        <v>83489</v>
      </c>
      <c r="I53" s="60">
        <v>12618</v>
      </c>
      <c r="J53" s="60">
        <v>173016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173016</v>
      </c>
      <c r="X53" s="60">
        <v>1662250</v>
      </c>
      <c r="Y53" s="60">
        <v>-1489234</v>
      </c>
      <c r="Z53" s="140">
        <v>-89.59</v>
      </c>
      <c r="AA53" s="155">
        <v>6649000</v>
      </c>
    </row>
    <row r="54" spans="1:27" ht="12.75">
      <c r="A54" s="310" t="s">
        <v>207</v>
      </c>
      <c r="B54" s="142"/>
      <c r="C54" s="62"/>
      <c r="D54" s="156"/>
      <c r="E54" s="60">
        <v>4000000</v>
      </c>
      <c r="F54" s="60">
        <v>4000000</v>
      </c>
      <c r="G54" s="60"/>
      <c r="H54" s="60">
        <v>2173</v>
      </c>
      <c r="I54" s="60"/>
      <c r="J54" s="60">
        <v>2173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2173</v>
      </c>
      <c r="X54" s="60">
        <v>1000000</v>
      </c>
      <c r="Y54" s="60">
        <v>-997827</v>
      </c>
      <c r="Z54" s="140">
        <v>-99.78</v>
      </c>
      <c r="AA54" s="155">
        <v>4000000</v>
      </c>
    </row>
    <row r="55" spans="1:27" ht="12.75">
      <c r="A55" s="310" t="s">
        <v>208</v>
      </c>
      <c r="B55" s="142"/>
      <c r="C55" s="62"/>
      <c r="D55" s="156"/>
      <c r="E55" s="60">
        <v>4376000</v>
      </c>
      <c r="F55" s="60">
        <v>4376000</v>
      </c>
      <c r="G55" s="60">
        <v>6417</v>
      </c>
      <c r="H55" s="60"/>
      <c r="I55" s="60"/>
      <c r="J55" s="60">
        <v>6417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6417</v>
      </c>
      <c r="X55" s="60">
        <v>1094000</v>
      </c>
      <c r="Y55" s="60">
        <v>-1087583</v>
      </c>
      <c r="Z55" s="140">
        <v>-99.41</v>
      </c>
      <c r="AA55" s="155">
        <v>4376000</v>
      </c>
    </row>
    <row r="56" spans="1:27" ht="12.75">
      <c r="A56" s="310" t="s">
        <v>209</v>
      </c>
      <c r="B56" s="142"/>
      <c r="C56" s="62"/>
      <c r="D56" s="156"/>
      <c r="E56" s="60">
        <v>1583523</v>
      </c>
      <c r="F56" s="60">
        <v>1583523</v>
      </c>
      <c r="G56" s="60"/>
      <c r="H56" s="60"/>
      <c r="I56" s="60">
        <v>108210</v>
      </c>
      <c r="J56" s="60">
        <v>108210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108210</v>
      </c>
      <c r="X56" s="60">
        <v>395881</v>
      </c>
      <c r="Y56" s="60">
        <v>-287671</v>
      </c>
      <c r="Z56" s="140">
        <v>-72.67</v>
      </c>
      <c r="AA56" s="155">
        <v>1583523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30467523</v>
      </c>
      <c r="F57" s="295">
        <f t="shared" si="11"/>
        <v>30467523</v>
      </c>
      <c r="G57" s="295">
        <f t="shared" si="11"/>
        <v>3573016</v>
      </c>
      <c r="H57" s="295">
        <f t="shared" si="11"/>
        <v>85662</v>
      </c>
      <c r="I57" s="295">
        <f t="shared" si="11"/>
        <v>1168808</v>
      </c>
      <c r="J57" s="295">
        <f t="shared" si="11"/>
        <v>4827486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4827486</v>
      </c>
      <c r="X57" s="295">
        <f t="shared" si="11"/>
        <v>7616881</v>
      </c>
      <c r="Y57" s="295">
        <f t="shared" si="11"/>
        <v>-2789395</v>
      </c>
      <c r="Z57" s="296">
        <f>+IF(X57&lt;&gt;0,+(Y57/X57)*100,0)</f>
        <v>-36.62122330649514</v>
      </c>
      <c r="AA57" s="297">
        <f>SUM(AA52:AA56)</f>
        <v>30467523</v>
      </c>
    </row>
    <row r="58" spans="1:27" ht="12.75">
      <c r="A58" s="311" t="s">
        <v>211</v>
      </c>
      <c r="B58" s="136"/>
      <c r="C58" s="62"/>
      <c r="D58" s="156"/>
      <c r="E58" s="60">
        <v>250000</v>
      </c>
      <c r="F58" s="60">
        <v>250000</v>
      </c>
      <c r="G58" s="60"/>
      <c r="H58" s="60"/>
      <c r="I58" s="60">
        <v>2325</v>
      </c>
      <c r="J58" s="60">
        <v>2325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2325</v>
      </c>
      <c r="X58" s="60">
        <v>62500</v>
      </c>
      <c r="Y58" s="60">
        <v>-60175</v>
      </c>
      <c r="Z58" s="140">
        <v>-96.28</v>
      </c>
      <c r="AA58" s="155">
        <v>250000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340000</v>
      </c>
      <c r="F61" s="60">
        <v>340000</v>
      </c>
      <c r="G61" s="60">
        <v>19825</v>
      </c>
      <c r="H61" s="60">
        <v>780525</v>
      </c>
      <c r="I61" s="60">
        <v>424329</v>
      </c>
      <c r="J61" s="60">
        <v>1224679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1224679</v>
      </c>
      <c r="X61" s="60">
        <v>85000</v>
      </c>
      <c r="Y61" s="60">
        <v>1139679</v>
      </c>
      <c r="Z61" s="140">
        <v>1340.8</v>
      </c>
      <c r="AA61" s="155">
        <v>340000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29658869</v>
      </c>
      <c r="F68" s="60"/>
      <c r="G68" s="60">
        <v>2471572</v>
      </c>
      <c r="H68" s="60">
        <v>866187</v>
      </c>
      <c r="I68" s="60">
        <v>1595465</v>
      </c>
      <c r="J68" s="60">
        <v>4933224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4933224</v>
      </c>
      <c r="X68" s="60"/>
      <c r="Y68" s="60">
        <v>4933224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29658869</v>
      </c>
      <c r="F69" s="220">
        <f t="shared" si="12"/>
        <v>0</v>
      </c>
      <c r="G69" s="220">
        <f t="shared" si="12"/>
        <v>2471572</v>
      </c>
      <c r="H69" s="220">
        <f t="shared" si="12"/>
        <v>866187</v>
      </c>
      <c r="I69" s="220">
        <f t="shared" si="12"/>
        <v>1595465</v>
      </c>
      <c r="J69" s="220">
        <f t="shared" si="12"/>
        <v>4933224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4933224</v>
      </c>
      <c r="X69" s="220">
        <f t="shared" si="12"/>
        <v>0</v>
      </c>
      <c r="Y69" s="220">
        <f t="shared" si="12"/>
        <v>4933224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67716860</v>
      </c>
      <c r="F5" s="358">
        <f t="shared" si="0"/>
        <v>67716860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16929215</v>
      </c>
      <c r="Y5" s="358">
        <f t="shared" si="0"/>
        <v>-16929215</v>
      </c>
      <c r="Z5" s="359">
        <f>+IF(X5&lt;&gt;0,+(Y5/X5)*100,0)</f>
        <v>-100</v>
      </c>
      <c r="AA5" s="360">
        <f>+AA6+AA8+AA11+AA13+AA15</f>
        <v>67716860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35078000</v>
      </c>
      <c r="F6" s="59">
        <f t="shared" si="1"/>
        <v>35078000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8769500</v>
      </c>
      <c r="Y6" s="59">
        <f t="shared" si="1"/>
        <v>-8769500</v>
      </c>
      <c r="Z6" s="61">
        <f>+IF(X6&lt;&gt;0,+(Y6/X6)*100,0)</f>
        <v>-100</v>
      </c>
      <c r="AA6" s="62">
        <f t="shared" si="1"/>
        <v>35078000</v>
      </c>
    </row>
    <row r="7" spans="1:27" ht="12.75">
      <c r="A7" s="291" t="s">
        <v>229</v>
      </c>
      <c r="B7" s="142"/>
      <c r="C7" s="60"/>
      <c r="D7" s="340"/>
      <c r="E7" s="60">
        <v>35078000</v>
      </c>
      <c r="F7" s="59">
        <v>35078000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8769500</v>
      </c>
      <c r="Y7" s="59">
        <v>-8769500</v>
      </c>
      <c r="Z7" s="61">
        <v>-100</v>
      </c>
      <c r="AA7" s="62">
        <v>35078000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29000000</v>
      </c>
      <c r="F8" s="59">
        <f t="shared" si="2"/>
        <v>29000000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7250000</v>
      </c>
      <c r="Y8" s="59">
        <f t="shared" si="2"/>
        <v>-7250000</v>
      </c>
      <c r="Z8" s="61">
        <f>+IF(X8&lt;&gt;0,+(Y8/X8)*100,0)</f>
        <v>-100</v>
      </c>
      <c r="AA8" s="62">
        <f>SUM(AA9:AA10)</f>
        <v>29000000</v>
      </c>
    </row>
    <row r="9" spans="1:27" ht="12.75">
      <c r="A9" s="291" t="s">
        <v>230</v>
      </c>
      <c r="B9" s="142"/>
      <c r="C9" s="60"/>
      <c r="D9" s="340"/>
      <c r="E9" s="60">
        <v>29000000</v>
      </c>
      <c r="F9" s="59">
        <v>29000000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7250000</v>
      </c>
      <c r="Y9" s="59">
        <v>-7250000</v>
      </c>
      <c r="Z9" s="61">
        <v>-100</v>
      </c>
      <c r="AA9" s="62">
        <v>29000000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1822860</v>
      </c>
      <c r="F11" s="364">
        <f t="shared" si="3"/>
        <v>1822860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455715</v>
      </c>
      <c r="Y11" s="364">
        <f t="shared" si="3"/>
        <v>-455715</v>
      </c>
      <c r="Z11" s="365">
        <f>+IF(X11&lt;&gt;0,+(Y11/X11)*100,0)</f>
        <v>-100</v>
      </c>
      <c r="AA11" s="366">
        <f t="shared" si="3"/>
        <v>1822860</v>
      </c>
    </row>
    <row r="12" spans="1:27" ht="12.75">
      <c r="A12" s="291" t="s">
        <v>232</v>
      </c>
      <c r="B12" s="136"/>
      <c r="C12" s="60"/>
      <c r="D12" s="340"/>
      <c r="E12" s="60">
        <v>1822860</v>
      </c>
      <c r="F12" s="59">
        <v>1822860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455715</v>
      </c>
      <c r="Y12" s="59">
        <v>-455715</v>
      </c>
      <c r="Z12" s="61">
        <v>-100</v>
      </c>
      <c r="AA12" s="62">
        <v>1822860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1652000</v>
      </c>
      <c r="F13" s="342">
        <f t="shared" si="4"/>
        <v>1652000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413000</v>
      </c>
      <c r="Y13" s="342">
        <f t="shared" si="4"/>
        <v>-413000</v>
      </c>
      <c r="Z13" s="335">
        <f>+IF(X13&lt;&gt;0,+(Y13/X13)*100,0)</f>
        <v>-100</v>
      </c>
      <c r="AA13" s="273">
        <f t="shared" si="4"/>
        <v>1652000</v>
      </c>
    </row>
    <row r="14" spans="1:27" ht="12.75">
      <c r="A14" s="291" t="s">
        <v>233</v>
      </c>
      <c r="B14" s="136"/>
      <c r="C14" s="60"/>
      <c r="D14" s="340"/>
      <c r="E14" s="60">
        <v>1652000</v>
      </c>
      <c r="F14" s="59">
        <v>1652000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413000</v>
      </c>
      <c r="Y14" s="59">
        <v>-413000</v>
      </c>
      <c r="Z14" s="61">
        <v>-100</v>
      </c>
      <c r="AA14" s="62">
        <v>1652000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164000</v>
      </c>
      <c r="F15" s="59">
        <f t="shared" si="5"/>
        <v>164000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41000</v>
      </c>
      <c r="Y15" s="59">
        <f t="shared" si="5"/>
        <v>-41000</v>
      </c>
      <c r="Z15" s="61">
        <f>+IF(X15&lt;&gt;0,+(Y15/X15)*100,0)</f>
        <v>-100</v>
      </c>
      <c r="AA15" s="62">
        <f>SUM(AA16:AA20)</f>
        <v>164000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164000</v>
      </c>
      <c r="F20" s="59">
        <v>164000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41000</v>
      </c>
      <c r="Y20" s="59">
        <v>-41000</v>
      </c>
      <c r="Z20" s="61">
        <v>-100</v>
      </c>
      <c r="AA20" s="62">
        <v>164000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10660</v>
      </c>
      <c r="F22" s="345">
        <f t="shared" si="6"/>
        <v>10660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2665</v>
      </c>
      <c r="Y22" s="345">
        <f t="shared" si="6"/>
        <v>-2665</v>
      </c>
      <c r="Z22" s="336">
        <f>+IF(X22&lt;&gt;0,+(Y22/X22)*100,0)</f>
        <v>-100</v>
      </c>
      <c r="AA22" s="350">
        <f>SUM(AA23:AA32)</f>
        <v>10660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10660</v>
      </c>
      <c r="F32" s="59">
        <v>10660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2665</v>
      </c>
      <c r="Y32" s="59">
        <v>-2665</v>
      </c>
      <c r="Z32" s="61">
        <v>-100</v>
      </c>
      <c r="AA32" s="62">
        <v>10660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2889071</v>
      </c>
      <c r="F40" s="345">
        <f t="shared" si="9"/>
        <v>2889071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722268</v>
      </c>
      <c r="Y40" s="345">
        <f t="shared" si="9"/>
        <v>-722268</v>
      </c>
      <c r="Z40" s="336">
        <f>+IF(X40&lt;&gt;0,+(Y40/X40)*100,0)</f>
        <v>-100</v>
      </c>
      <c r="AA40" s="350">
        <f>SUM(AA41:AA49)</f>
        <v>2889071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2889071</v>
      </c>
      <c r="F49" s="53">
        <v>2889071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722268</v>
      </c>
      <c r="Y49" s="53">
        <v>-722268</v>
      </c>
      <c r="Z49" s="94">
        <v>-100</v>
      </c>
      <c r="AA49" s="95">
        <v>2889071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70616591</v>
      </c>
      <c r="F60" s="264">
        <f t="shared" si="14"/>
        <v>70616591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17654148</v>
      </c>
      <c r="Y60" s="264">
        <f t="shared" si="14"/>
        <v>-17654148</v>
      </c>
      <c r="Z60" s="337">
        <f>+IF(X60&lt;&gt;0,+(Y60/X60)*100,0)</f>
        <v>-100</v>
      </c>
      <c r="AA60" s="232">
        <f>+AA57+AA54+AA51+AA40+AA37+AA34+AA22+AA5</f>
        <v>70616591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2016-11-07T09:38:01Z</dcterms:created>
  <dcterms:modified xsi:type="dcterms:W3CDTF">2016-11-07T09:38:05Z</dcterms:modified>
  <cp:category/>
  <cp:version/>
  <cp:contentType/>
  <cp:contentStatus/>
</cp:coreProperties>
</file>