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<sst xmlns="http://schemas.openxmlformats.org/spreadsheetml/2006/main" count="857" uniqueCount="303">
  <si>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Umhlabuyalingana(KZN271)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</si>
  <si>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</si>
  <si>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</si>
  <si>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</si>
  <si>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</si>
  <si>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</si>
  <si>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</si>
  <si>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</si>
  <si>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</si>
  <si>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</si>
  <si>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</si>
  <si>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</si>
  <si>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</si>
  <si>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</si>
  <si>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</si>
  <si>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</si>
  <si>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</si>
  <si>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</si>
  <si>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</si>
  <si>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</si>
  <si>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</si>
  <si>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</si>
  <si>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</si>
  <si>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</si>
  <si>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</si>
  <si>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</si>
  <si>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</si>
  <si>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</si>
  <si>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</si>
  <si>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</si>
  <si>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</si>
  <si>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</si>
  <si>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</si>
  <si>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</si>
  <si>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</si>
  <si>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</si>
  <si>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</si>
  <si>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</si>
  <si>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</si>
  <si>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</si>
  <si>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</si>
  <si>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</si>
  <si>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</si>
  <si>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</si>
  <si>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</si>
  <si>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</si>
  <si>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</si>
  <si>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</si>
  <si>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</si>
  <si>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</si>
  <si>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</si>
  <si>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</si>
  <si>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</si>
  <si>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</si>
  <si>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</si>
  <si>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</si>
  <si>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</si>
  <si>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</si>
  <si>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</si>
  <si>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</si>
  <si>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</si>
  <si>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</si>
  <si>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</si>
  <si>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</si>
  <si>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</si>
  <si>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</si>
  <si>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</si>
  <si>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</si>
  <si>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</si>
  <si>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</si>
  <si>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Umhlabuyalingana(KZN271)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</si>
  <si>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</si>
  <si>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</si>
  <si>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</si>
  <si>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</si>
  <si>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</si>
  <si>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</si>
  <si>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</si>
  <si>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</si>
  <si>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</si>
  <si>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</si>
  <si>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</si>
  <si>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</si>
  <si>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</si>
  <si>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</si>
  <si>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</si>
  <si>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</si>
  <si>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</si>
  <si>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</si>
  <si>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</si>
  <si>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</si>
  <si>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</si>
  <si>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</si>
  <si>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</si>
  <si>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</si>
  <si>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</si>
  <si>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</si>
  <si>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</si>
  <si>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</si>
  <si>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</si>
  <si>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Umhlabuyalingana(KZN271)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</si>
  <si>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</si>
  <si>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</si>
  <si>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</si>
  <si>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</si>
  <si>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</si>
  <si>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</si>
  <si>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</si>
  <si>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</si>
  <si>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</si>
  <si>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</si>
  <si>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</si>
  <si>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</si>
  <si>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</si>
  <si>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</si>
  <si>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</si>
  <si>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</si>
  <si>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</si>
  <si>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</si>
  <si>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</si>
  <si>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</si>
  <si>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</si>
  <si>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</si>
  <si>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</si>
  <si>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</si>
  <si>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</si>
  <si>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</si>
  <si>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</si>
  <si>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</si>
  <si>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Umhlabuyalingana(KZN271)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</si>
  <si>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</si>
  <si>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</si>
  <si>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</si>
  <si>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</si>
  <si>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</si>
  <si>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</si>
  <si>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</si>
  <si>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</si>
  <si>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</si>
  <si>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</si>
  <si>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Umhlabuyalingana(KZN271)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</si>
  <si>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</si>
  <si>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</si>
  <si>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</si>
  <si>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</si>
  <si>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</si>
  <si>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</si>
  <si>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</si>
  <si>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</si>
  <si>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</si>
  <si>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</si>
  <si>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</si>
  <si>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</si>
  <si>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</si>
  <si>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</si>
  <si>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</si>
  <si>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</si>
  <si>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</si>
  <si>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</si>
  <si>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</si>
  <si>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</si>
  <si>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</si>
  <si>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</si>
  <si>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</si>
  <si>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</si>
  <si>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</si>
  <si>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</si>
  <si>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</si>
  <si>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</si>
  <si>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</si>
  <si>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</si>
  <si>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</si>
  <si>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</si>
  <si>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</si>
  <si>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Umhlabuyalingana(KZN271)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</si>
  <si>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</si>
  <si>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</si>
  <si>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</si>
  <si>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</si>
  <si>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</si>
  <si>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</si>
  <si>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</si>
  <si>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</si>
  <si>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</si>
  <si>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</si>
  <si>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</si>
  <si>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</si>
  <si>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</si>
  <si>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</si>
  <si>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</si>
  <si>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</si>
  <si>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</si>
  <si>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</si>
  <si>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</si>
  <si>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</si>
  <si>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</si>
  <si>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</si>
  <si>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</si>
  <si>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</si>
  <si>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</si>
  <si>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</si>
  <si>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</si>
  <si>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Umhlabuyalingana(KZN271)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</si>
  <si>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</si>
  <si>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</si>
  <si>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</si>
  <si>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</si>
  <si>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</si>
  <si>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</si>
  <si>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</si>
  <si>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</si>
  <si>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</si>
  <si>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</si>
  <si>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</si>
  <si>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</si>
  <si>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</si>
  <si>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</si>
  <si>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</si>
  <si>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</si>
  <si>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</si>
  <si>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</si>
  <si>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</si>
  <si>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</si>
  <si>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</si>
  <si>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</si>
  <si>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</si>
  <si>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</si>
  <si>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Umhlabuyalingana(KZN271)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</si>
  <si>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</si>
  <si>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</si>
  <si>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</si>
  <si>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</si>
  <si>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</si>
  <si>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</si>
  <si>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</si>
  <si>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</si>
  <si>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</si>
  <si>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</si>
  <si>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</si>
  <si>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</si>
  <si>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</si>
  <si>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</si>
  <si>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</si>
  <si>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</si>
  <si>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</si>
  <si>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</si>
  <si>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</si>
  <si>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</si>
  <si>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</si>
  <si>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</si>
  <si>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</si>
  <si>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</si>
  <si>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</si>
  <si>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</si>
  <si>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</si>
  <si>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</si>
  <si>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</si>
  <si>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</si>
  <si>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</si>
  <si>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</si>
  <si>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</si>
  <si>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</si>
  <si>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</si>
  <si>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Umhlabuyalingana(KZN271)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</si>
  <si>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</si>
  <si>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</si>
  <si>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Kwazulu-Natal: Umhlabuyalingana(KZN271)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</si>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</sst>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17148638</v>
      </c>
      <c r="C5" s="19">
        <v>0</v>
      </c>
      <c r="D5" s="59">
        <v>21434000</v>
      </c>
      <c r="E5" s="60">
        <v>21434000</v>
      </c>
      <c r="F5" s="60">
        <v>1521653</v>
      </c>
      <c r="G5" s="60">
        <v>1521653</v>
      </c>
      <c r="H5" s="60">
        <v>1567654</v>
      </c>
      <c r="I5" s="60">
        <v>4610960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4610960</v>
      </c>
      <c r="W5" s="60">
        <v>4299501</v>
      </c>
      <c r="X5" s="60">
        <v>311459</v>
      </c>
      <c r="Y5" s="61">
        <v>7.24</v>
      </c>
      <c r="Z5" s="62">
        <v>21434000</v>
      </c>
    </row>
    <row r="6" spans="1:26" ht="12.75">
      <c r="A6" s="58" t="s">
        <v>32</v>
      </c>
      <c r="B6" s="19">
        <v>201968</v>
      </c>
      <c r="C6" s="19">
        <v>0</v>
      </c>
      <c r="D6" s="59">
        <v>1922160</v>
      </c>
      <c r="E6" s="60">
        <v>1922160</v>
      </c>
      <c r="F6" s="60">
        <v>16831</v>
      </c>
      <c r="G6" s="60">
        <v>16831</v>
      </c>
      <c r="H6" s="60">
        <v>16831</v>
      </c>
      <c r="I6" s="60">
        <v>50493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50493</v>
      </c>
      <c r="W6" s="60">
        <v>480498</v>
      </c>
      <c r="X6" s="60">
        <v>-430005</v>
      </c>
      <c r="Y6" s="61">
        <v>-89.49</v>
      </c>
      <c r="Z6" s="62">
        <v>1922160</v>
      </c>
    </row>
    <row r="7" spans="1:26" ht="12.75">
      <c r="A7" s="58" t="s">
        <v>33</v>
      </c>
      <c r="B7" s="19">
        <v>6958873</v>
      </c>
      <c r="C7" s="19">
        <v>0</v>
      </c>
      <c r="D7" s="59">
        <v>5942128</v>
      </c>
      <c r="E7" s="60">
        <v>5942128</v>
      </c>
      <c r="F7" s="60">
        <v>328130</v>
      </c>
      <c r="G7" s="60">
        <v>429719</v>
      </c>
      <c r="H7" s="60">
        <v>328656</v>
      </c>
      <c r="I7" s="60">
        <v>1086505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1086505</v>
      </c>
      <c r="W7" s="60">
        <v>1485499</v>
      </c>
      <c r="X7" s="60">
        <v>-398994</v>
      </c>
      <c r="Y7" s="61">
        <v>-26.86</v>
      </c>
      <c r="Z7" s="62">
        <v>5942128</v>
      </c>
    </row>
    <row r="8" spans="1:26" ht="12.75">
      <c r="A8" s="58" t="s">
        <v>34</v>
      </c>
      <c r="B8" s="19">
        <v>126911169</v>
      </c>
      <c r="C8" s="19">
        <v>0</v>
      </c>
      <c r="D8" s="59">
        <v>128152000</v>
      </c>
      <c r="E8" s="60">
        <v>128152000</v>
      </c>
      <c r="F8" s="60">
        <v>51024000</v>
      </c>
      <c r="G8" s="60">
        <v>964070</v>
      </c>
      <c r="H8" s="60">
        <v>97597</v>
      </c>
      <c r="I8" s="60">
        <v>52085667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52085667</v>
      </c>
      <c r="W8" s="60">
        <v>32038000</v>
      </c>
      <c r="X8" s="60">
        <v>20047667</v>
      </c>
      <c r="Y8" s="61">
        <v>62.57</v>
      </c>
      <c r="Z8" s="62">
        <v>128152000</v>
      </c>
    </row>
    <row r="9" spans="1:26" ht="12.75">
      <c r="A9" s="58" t="s">
        <v>35</v>
      </c>
      <c r="B9" s="19">
        <v>7303721</v>
      </c>
      <c r="C9" s="19">
        <v>0</v>
      </c>
      <c r="D9" s="59">
        <v>6732487</v>
      </c>
      <c r="E9" s="60">
        <v>6732487</v>
      </c>
      <c r="F9" s="60">
        <v>489741</v>
      </c>
      <c r="G9" s="60">
        <v>484574</v>
      </c>
      <c r="H9" s="60">
        <v>427284</v>
      </c>
      <c r="I9" s="60">
        <v>1401599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1401599</v>
      </c>
      <c r="W9" s="60">
        <v>1781247</v>
      </c>
      <c r="X9" s="60">
        <v>-379648</v>
      </c>
      <c r="Y9" s="61">
        <v>-21.31</v>
      </c>
      <c r="Z9" s="62">
        <v>6732487</v>
      </c>
    </row>
    <row r="10" spans="1:26" ht="22.5">
      <c r="A10" s="63" t="s">
        <v>278</v>
      </c>
      <c r="B10" s="64">
        <f>SUM(B5:B9)</f>
        <v>158524369</v>
      </c>
      <c r="C10" s="64">
        <f>SUM(C5:C9)</f>
        <v>0</v>
      </c>
      <c r="D10" s="65">
        <f aca="true" t="shared" si="0" ref="D10:Z10">SUM(D5:D9)</f>
        <v>164182775</v>
      </c>
      <c r="E10" s="66">
        <f t="shared" si="0"/>
        <v>164182775</v>
      </c>
      <c r="F10" s="66">
        <f t="shared" si="0"/>
        <v>53380355</v>
      </c>
      <c r="G10" s="66">
        <f t="shared" si="0"/>
        <v>3416847</v>
      </c>
      <c r="H10" s="66">
        <f t="shared" si="0"/>
        <v>2438022</v>
      </c>
      <c r="I10" s="66">
        <f t="shared" si="0"/>
        <v>59235224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59235224</v>
      </c>
      <c r="W10" s="66">
        <f t="shared" si="0"/>
        <v>40084745</v>
      </c>
      <c r="X10" s="66">
        <f t="shared" si="0"/>
        <v>19150479</v>
      </c>
      <c r="Y10" s="67">
        <f>+IF(W10&lt;&gt;0,(X10/W10)*100,0)</f>
        <v>47.77498023250491</v>
      </c>
      <c r="Z10" s="68">
        <f t="shared" si="0"/>
        <v>164182775</v>
      </c>
    </row>
    <row r="11" spans="1:26" ht="12.75">
      <c r="A11" s="58" t="s">
        <v>37</v>
      </c>
      <c r="B11" s="19">
        <v>36685824</v>
      </c>
      <c r="C11" s="19">
        <v>0</v>
      </c>
      <c r="D11" s="59">
        <v>47268971</v>
      </c>
      <c r="E11" s="60">
        <v>47268971</v>
      </c>
      <c r="F11" s="60">
        <v>3241026</v>
      </c>
      <c r="G11" s="60">
        <v>3366219</v>
      </c>
      <c r="H11" s="60">
        <v>3359972</v>
      </c>
      <c r="I11" s="60">
        <v>9967217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9967217</v>
      </c>
      <c r="W11" s="60">
        <v>11817249</v>
      </c>
      <c r="X11" s="60">
        <v>-1850032</v>
      </c>
      <c r="Y11" s="61">
        <v>-15.66</v>
      </c>
      <c r="Z11" s="62">
        <v>47268971</v>
      </c>
    </row>
    <row r="12" spans="1:26" ht="12.75">
      <c r="A12" s="58" t="s">
        <v>38</v>
      </c>
      <c r="B12" s="19">
        <v>9501582</v>
      </c>
      <c r="C12" s="19">
        <v>0</v>
      </c>
      <c r="D12" s="59">
        <v>10321701</v>
      </c>
      <c r="E12" s="60">
        <v>10321701</v>
      </c>
      <c r="F12" s="60">
        <v>791720</v>
      </c>
      <c r="G12" s="60">
        <v>229868</v>
      </c>
      <c r="H12" s="60">
        <v>1382306</v>
      </c>
      <c r="I12" s="60">
        <v>2403894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2403894</v>
      </c>
      <c r="W12" s="60">
        <v>2580498</v>
      </c>
      <c r="X12" s="60">
        <v>-176604</v>
      </c>
      <c r="Y12" s="61">
        <v>-6.84</v>
      </c>
      <c r="Z12" s="62">
        <v>10321701</v>
      </c>
    </row>
    <row r="13" spans="1:26" ht="12.75">
      <c r="A13" s="58" t="s">
        <v>279</v>
      </c>
      <c r="B13" s="19">
        <v>18221159</v>
      </c>
      <c r="C13" s="19">
        <v>0</v>
      </c>
      <c r="D13" s="59">
        <v>14175445</v>
      </c>
      <c r="E13" s="60">
        <v>14175445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3543750</v>
      </c>
      <c r="X13" s="60">
        <v>-3543750</v>
      </c>
      <c r="Y13" s="61">
        <v>-100</v>
      </c>
      <c r="Z13" s="62">
        <v>14175445</v>
      </c>
    </row>
    <row r="14" spans="1:26" ht="12.75">
      <c r="A14" s="58" t="s">
        <v>40</v>
      </c>
      <c r="B14" s="19">
        <v>0</v>
      </c>
      <c r="C14" s="19">
        <v>0</v>
      </c>
      <c r="D14" s="59">
        <v>271000</v>
      </c>
      <c r="E14" s="60">
        <v>271000</v>
      </c>
      <c r="F14" s="60">
        <v>22</v>
      </c>
      <c r="G14" s="60">
        <v>0</v>
      </c>
      <c r="H14" s="60">
        <v>0</v>
      </c>
      <c r="I14" s="60">
        <v>22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22</v>
      </c>
      <c r="W14" s="60">
        <v>22583</v>
      </c>
      <c r="X14" s="60">
        <v>-22561</v>
      </c>
      <c r="Y14" s="61">
        <v>-99.9</v>
      </c>
      <c r="Z14" s="62">
        <v>271000</v>
      </c>
    </row>
    <row r="15" spans="1:26" ht="12.75">
      <c r="A15" s="58" t="s">
        <v>41</v>
      </c>
      <c r="B15" s="19">
        <v>26324960</v>
      </c>
      <c r="C15" s="19">
        <v>0</v>
      </c>
      <c r="D15" s="59">
        <v>23782178</v>
      </c>
      <c r="E15" s="60">
        <v>23782178</v>
      </c>
      <c r="F15" s="60">
        <v>429355</v>
      </c>
      <c r="G15" s="60">
        <v>316000</v>
      </c>
      <c r="H15" s="60">
        <v>166402</v>
      </c>
      <c r="I15" s="60">
        <v>911757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911757</v>
      </c>
      <c r="W15" s="60">
        <v>5945499</v>
      </c>
      <c r="X15" s="60">
        <v>-5033742</v>
      </c>
      <c r="Y15" s="61">
        <v>-84.66</v>
      </c>
      <c r="Z15" s="62">
        <v>23782178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98589423</v>
      </c>
      <c r="C17" s="19">
        <v>0</v>
      </c>
      <c r="D17" s="59">
        <v>115731584</v>
      </c>
      <c r="E17" s="60">
        <v>115731584</v>
      </c>
      <c r="F17" s="60">
        <v>12290003</v>
      </c>
      <c r="G17" s="60">
        <v>5644463</v>
      </c>
      <c r="H17" s="60">
        <v>4751884</v>
      </c>
      <c r="I17" s="60">
        <v>22686350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22686350</v>
      </c>
      <c r="W17" s="60">
        <v>29031250</v>
      </c>
      <c r="X17" s="60">
        <v>-6344900</v>
      </c>
      <c r="Y17" s="61">
        <v>-21.86</v>
      </c>
      <c r="Z17" s="62">
        <v>115731584</v>
      </c>
    </row>
    <row r="18" spans="1:26" ht="12.75">
      <c r="A18" s="70" t="s">
        <v>44</v>
      </c>
      <c r="B18" s="71">
        <f>SUM(B11:B17)</f>
        <v>189322948</v>
      </c>
      <c r="C18" s="71">
        <f>SUM(C11:C17)</f>
        <v>0</v>
      </c>
      <c r="D18" s="72">
        <f aca="true" t="shared" si="1" ref="D18:Z18">SUM(D11:D17)</f>
        <v>211550879</v>
      </c>
      <c r="E18" s="73">
        <f t="shared" si="1"/>
        <v>211550879</v>
      </c>
      <c r="F18" s="73">
        <f t="shared" si="1"/>
        <v>16752126</v>
      </c>
      <c r="G18" s="73">
        <f t="shared" si="1"/>
        <v>9556550</v>
      </c>
      <c r="H18" s="73">
        <f t="shared" si="1"/>
        <v>9660564</v>
      </c>
      <c r="I18" s="73">
        <f t="shared" si="1"/>
        <v>35969240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35969240</v>
      </c>
      <c r="W18" s="73">
        <f t="shared" si="1"/>
        <v>52940829</v>
      </c>
      <c r="X18" s="73">
        <f t="shared" si="1"/>
        <v>-16971589</v>
      </c>
      <c r="Y18" s="67">
        <f>+IF(W18&lt;&gt;0,(X18/W18)*100,0)</f>
        <v>-32.05765629397303</v>
      </c>
      <c r="Z18" s="74">
        <f t="shared" si="1"/>
        <v>211550879</v>
      </c>
    </row>
    <row r="19" spans="1:26" ht="12.75">
      <c r="A19" s="70" t="s">
        <v>45</v>
      </c>
      <c r="B19" s="75">
        <f>+B10-B18</f>
        <v>-30798579</v>
      </c>
      <c r="C19" s="75">
        <f>+C10-C18</f>
        <v>0</v>
      </c>
      <c r="D19" s="76">
        <f aca="true" t="shared" si="2" ref="D19:Z19">+D10-D18</f>
        <v>-47368104</v>
      </c>
      <c r="E19" s="77">
        <f t="shared" si="2"/>
        <v>-47368104</v>
      </c>
      <c r="F19" s="77">
        <f t="shared" si="2"/>
        <v>36628229</v>
      </c>
      <c r="G19" s="77">
        <f t="shared" si="2"/>
        <v>-6139703</v>
      </c>
      <c r="H19" s="77">
        <f t="shared" si="2"/>
        <v>-7222542</v>
      </c>
      <c r="I19" s="77">
        <f t="shared" si="2"/>
        <v>23265984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23265984</v>
      </c>
      <c r="W19" s="77">
        <f>IF(E10=E18,0,W10-W18)</f>
        <v>-12856084</v>
      </c>
      <c r="X19" s="77">
        <f t="shared" si="2"/>
        <v>36122068</v>
      </c>
      <c r="Y19" s="78">
        <f>+IF(W19&lt;&gt;0,(X19/W19)*100,0)</f>
        <v>-280.9725574288407</v>
      </c>
      <c r="Z19" s="79">
        <f t="shared" si="2"/>
        <v>-47368104</v>
      </c>
    </row>
    <row r="20" spans="1:26" ht="12.75">
      <c r="A20" s="58" t="s">
        <v>46</v>
      </c>
      <c r="B20" s="19">
        <v>55374853</v>
      </c>
      <c r="C20" s="19">
        <v>0</v>
      </c>
      <c r="D20" s="59">
        <v>53325000</v>
      </c>
      <c r="E20" s="60">
        <v>53325000</v>
      </c>
      <c r="F20" s="60">
        <v>1229933</v>
      </c>
      <c r="G20" s="60">
        <v>1134446</v>
      </c>
      <c r="H20" s="60">
        <v>6528507</v>
      </c>
      <c r="I20" s="60">
        <v>8892886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8892886</v>
      </c>
      <c r="W20" s="60">
        <v>13331250</v>
      </c>
      <c r="X20" s="60">
        <v>-4438364</v>
      </c>
      <c r="Y20" s="61">
        <v>-33.29</v>
      </c>
      <c r="Z20" s="62">
        <v>53325000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24576274</v>
      </c>
      <c r="C22" s="86">
        <f>SUM(C19:C21)</f>
        <v>0</v>
      </c>
      <c r="D22" s="87">
        <f aca="true" t="shared" si="3" ref="D22:Z22">SUM(D19:D21)</f>
        <v>5956896</v>
      </c>
      <c r="E22" s="88">
        <f t="shared" si="3"/>
        <v>5956896</v>
      </c>
      <c r="F22" s="88">
        <f t="shared" si="3"/>
        <v>37858162</v>
      </c>
      <c r="G22" s="88">
        <f t="shared" si="3"/>
        <v>-5005257</v>
      </c>
      <c r="H22" s="88">
        <f t="shared" si="3"/>
        <v>-694035</v>
      </c>
      <c r="I22" s="88">
        <f t="shared" si="3"/>
        <v>32158870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32158870</v>
      </c>
      <c r="W22" s="88">
        <f t="shared" si="3"/>
        <v>475166</v>
      </c>
      <c r="X22" s="88">
        <f t="shared" si="3"/>
        <v>31683704</v>
      </c>
      <c r="Y22" s="89">
        <f>+IF(W22&lt;&gt;0,(X22/W22)*100,0)</f>
        <v>6667.923209993981</v>
      </c>
      <c r="Z22" s="90">
        <f t="shared" si="3"/>
        <v>5956896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24576274</v>
      </c>
      <c r="C24" s="75">
        <f>SUM(C22:C23)</f>
        <v>0</v>
      </c>
      <c r="D24" s="76">
        <f aca="true" t="shared" si="4" ref="D24:Z24">SUM(D22:D23)</f>
        <v>5956896</v>
      </c>
      <c r="E24" s="77">
        <f t="shared" si="4"/>
        <v>5956896</v>
      </c>
      <c r="F24" s="77">
        <f t="shared" si="4"/>
        <v>37858162</v>
      </c>
      <c r="G24" s="77">
        <f t="shared" si="4"/>
        <v>-5005257</v>
      </c>
      <c r="H24" s="77">
        <f t="shared" si="4"/>
        <v>-694035</v>
      </c>
      <c r="I24" s="77">
        <f t="shared" si="4"/>
        <v>32158870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32158870</v>
      </c>
      <c r="W24" s="77">
        <f t="shared" si="4"/>
        <v>475166</v>
      </c>
      <c r="X24" s="77">
        <f t="shared" si="4"/>
        <v>31683704</v>
      </c>
      <c r="Y24" s="78">
        <f>+IF(W24&lt;&gt;0,(X24/W24)*100,0)</f>
        <v>6667.923209993981</v>
      </c>
      <c r="Z24" s="79">
        <f t="shared" si="4"/>
        <v>5956896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73492768</v>
      </c>
      <c r="C27" s="22">
        <v>0</v>
      </c>
      <c r="D27" s="99">
        <v>74380363</v>
      </c>
      <c r="E27" s="100">
        <v>74380363</v>
      </c>
      <c r="F27" s="100">
        <v>2123942</v>
      </c>
      <c r="G27" s="100">
        <v>2538023</v>
      </c>
      <c r="H27" s="100">
        <v>1597364</v>
      </c>
      <c r="I27" s="100">
        <v>6259329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6259329</v>
      </c>
      <c r="W27" s="100">
        <v>18595091</v>
      </c>
      <c r="X27" s="100">
        <v>-12335762</v>
      </c>
      <c r="Y27" s="101">
        <v>-66.34</v>
      </c>
      <c r="Z27" s="102">
        <v>74380363</v>
      </c>
    </row>
    <row r="28" spans="1:26" ht="12.75">
      <c r="A28" s="103" t="s">
        <v>46</v>
      </c>
      <c r="B28" s="19">
        <v>48924742</v>
      </c>
      <c r="C28" s="19">
        <v>0</v>
      </c>
      <c r="D28" s="59">
        <v>53324363</v>
      </c>
      <c r="E28" s="60">
        <v>53324363</v>
      </c>
      <c r="F28" s="60">
        <v>2123942</v>
      </c>
      <c r="G28" s="60">
        <v>2165398</v>
      </c>
      <c r="H28" s="60">
        <v>1597364</v>
      </c>
      <c r="I28" s="60">
        <v>5886704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5886704</v>
      </c>
      <c r="W28" s="60">
        <v>13331091</v>
      </c>
      <c r="X28" s="60">
        <v>-7444387</v>
      </c>
      <c r="Y28" s="61">
        <v>-55.84</v>
      </c>
      <c r="Z28" s="62">
        <v>53324363</v>
      </c>
    </row>
    <row r="29" spans="1:26" ht="12.75">
      <c r="A29" s="58" t="s">
        <v>283</v>
      </c>
      <c r="B29" s="19">
        <v>24568026</v>
      </c>
      <c r="C29" s="19">
        <v>0</v>
      </c>
      <c r="D29" s="59">
        <v>0</v>
      </c>
      <c r="E29" s="60">
        <v>0</v>
      </c>
      <c r="F29" s="60">
        <v>0</v>
      </c>
      <c r="G29" s="60">
        <v>372625</v>
      </c>
      <c r="H29" s="60">
        <v>0</v>
      </c>
      <c r="I29" s="60">
        <v>372625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372625</v>
      </c>
      <c r="W29" s="60"/>
      <c r="X29" s="60">
        <v>372625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21056000</v>
      </c>
      <c r="E31" s="60">
        <v>21056000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5264000</v>
      </c>
      <c r="X31" s="60">
        <v>-5264000</v>
      </c>
      <c r="Y31" s="61">
        <v>-100</v>
      </c>
      <c r="Z31" s="62">
        <v>21056000</v>
      </c>
    </row>
    <row r="32" spans="1:26" ht="12.75">
      <c r="A32" s="70" t="s">
        <v>54</v>
      </c>
      <c r="B32" s="22">
        <f>SUM(B28:B31)</f>
        <v>73492768</v>
      </c>
      <c r="C32" s="22">
        <f>SUM(C28:C31)</f>
        <v>0</v>
      </c>
      <c r="D32" s="99">
        <f aca="true" t="shared" si="5" ref="D32:Z32">SUM(D28:D31)</f>
        <v>74380363</v>
      </c>
      <c r="E32" s="100">
        <f t="shared" si="5"/>
        <v>74380363</v>
      </c>
      <c r="F32" s="100">
        <f t="shared" si="5"/>
        <v>2123942</v>
      </c>
      <c r="G32" s="100">
        <f t="shared" si="5"/>
        <v>2538023</v>
      </c>
      <c r="H32" s="100">
        <f t="shared" si="5"/>
        <v>1597364</v>
      </c>
      <c r="I32" s="100">
        <f t="shared" si="5"/>
        <v>6259329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6259329</v>
      </c>
      <c r="W32" s="100">
        <f t="shared" si="5"/>
        <v>18595091</v>
      </c>
      <c r="X32" s="100">
        <f t="shared" si="5"/>
        <v>-12335762</v>
      </c>
      <c r="Y32" s="101">
        <f>+IF(W32&lt;&gt;0,(X32/W32)*100,0)</f>
        <v>-66.33880952774042</v>
      </c>
      <c r="Z32" s="102">
        <f t="shared" si="5"/>
        <v>74380363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73972901</v>
      </c>
      <c r="C35" s="19">
        <v>0</v>
      </c>
      <c r="D35" s="59">
        <v>97484898</v>
      </c>
      <c r="E35" s="60">
        <v>97484898</v>
      </c>
      <c r="F35" s="60">
        <v>160904977</v>
      </c>
      <c r="G35" s="60">
        <v>154564816</v>
      </c>
      <c r="H35" s="60">
        <v>147504050</v>
      </c>
      <c r="I35" s="60">
        <v>147504050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147504050</v>
      </c>
      <c r="W35" s="60">
        <v>24371225</v>
      </c>
      <c r="X35" s="60">
        <v>123132825</v>
      </c>
      <c r="Y35" s="61">
        <v>505.24</v>
      </c>
      <c r="Z35" s="62">
        <v>97484898</v>
      </c>
    </row>
    <row r="36" spans="1:26" ht="12.75">
      <c r="A36" s="58" t="s">
        <v>57</v>
      </c>
      <c r="B36" s="19">
        <v>249094632</v>
      </c>
      <c r="C36" s="19">
        <v>0</v>
      </c>
      <c r="D36" s="59">
        <v>469396363</v>
      </c>
      <c r="E36" s="60">
        <v>469396363</v>
      </c>
      <c r="F36" s="60">
        <v>251388008</v>
      </c>
      <c r="G36" s="60">
        <v>254984425</v>
      </c>
      <c r="H36" s="60">
        <v>258424391</v>
      </c>
      <c r="I36" s="60">
        <v>258424391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258424391</v>
      </c>
      <c r="W36" s="60">
        <v>117349091</v>
      </c>
      <c r="X36" s="60">
        <v>141075300</v>
      </c>
      <c r="Y36" s="61">
        <v>120.22</v>
      </c>
      <c r="Z36" s="62">
        <v>469396363</v>
      </c>
    </row>
    <row r="37" spans="1:26" ht="12.75">
      <c r="A37" s="58" t="s">
        <v>58</v>
      </c>
      <c r="B37" s="19">
        <v>19288347</v>
      </c>
      <c r="C37" s="19">
        <v>0</v>
      </c>
      <c r="D37" s="59">
        <v>22181578</v>
      </c>
      <c r="E37" s="60">
        <v>22181578</v>
      </c>
      <c r="F37" s="60">
        <v>82643263</v>
      </c>
      <c r="G37" s="60">
        <v>84904778</v>
      </c>
      <c r="H37" s="60">
        <v>81988451</v>
      </c>
      <c r="I37" s="60">
        <v>81988451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81988451</v>
      </c>
      <c r="W37" s="60">
        <v>5545395</v>
      </c>
      <c r="X37" s="60">
        <v>76443056</v>
      </c>
      <c r="Y37" s="61">
        <v>1378.5</v>
      </c>
      <c r="Z37" s="62">
        <v>22181578</v>
      </c>
    </row>
    <row r="38" spans="1:26" ht="12.75">
      <c r="A38" s="58" t="s">
        <v>59</v>
      </c>
      <c r="B38" s="19">
        <v>11420724</v>
      </c>
      <c r="C38" s="19">
        <v>0</v>
      </c>
      <c r="D38" s="59">
        <v>49369683</v>
      </c>
      <c r="E38" s="60">
        <v>49369683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12342421</v>
      </c>
      <c r="X38" s="60">
        <v>-12342421</v>
      </c>
      <c r="Y38" s="61">
        <v>-100</v>
      </c>
      <c r="Z38" s="62">
        <v>49369683</v>
      </c>
    </row>
    <row r="39" spans="1:26" ht="12.75">
      <c r="A39" s="58" t="s">
        <v>60</v>
      </c>
      <c r="B39" s="19">
        <v>292358462</v>
      </c>
      <c r="C39" s="19">
        <v>0</v>
      </c>
      <c r="D39" s="59">
        <v>495330000</v>
      </c>
      <c r="E39" s="60">
        <v>495330000</v>
      </c>
      <c r="F39" s="60">
        <v>329649722</v>
      </c>
      <c r="G39" s="60">
        <v>324644463</v>
      </c>
      <c r="H39" s="60">
        <v>323939990</v>
      </c>
      <c r="I39" s="60">
        <v>323939990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323939990</v>
      </c>
      <c r="W39" s="60">
        <v>123832500</v>
      </c>
      <c r="X39" s="60">
        <v>200107490</v>
      </c>
      <c r="Y39" s="61">
        <v>161.6</v>
      </c>
      <c r="Z39" s="62">
        <v>495330000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58364790</v>
      </c>
      <c r="C42" s="19">
        <v>0</v>
      </c>
      <c r="D42" s="59">
        <v>113207292</v>
      </c>
      <c r="E42" s="60">
        <v>113207292</v>
      </c>
      <c r="F42" s="60">
        <v>41404090</v>
      </c>
      <c r="G42" s="60">
        <v>4808553</v>
      </c>
      <c r="H42" s="60">
        <v>-14185003</v>
      </c>
      <c r="I42" s="60">
        <v>32027640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32027640</v>
      </c>
      <c r="W42" s="60">
        <v>28232603</v>
      </c>
      <c r="X42" s="60">
        <v>3795037</v>
      </c>
      <c r="Y42" s="61">
        <v>13.44</v>
      </c>
      <c r="Z42" s="62">
        <v>113207292</v>
      </c>
    </row>
    <row r="43" spans="1:26" ht="12.75">
      <c r="A43" s="58" t="s">
        <v>63</v>
      </c>
      <c r="B43" s="19">
        <v>-73814699</v>
      </c>
      <c r="C43" s="19">
        <v>0</v>
      </c>
      <c r="D43" s="59">
        <v>-74380663</v>
      </c>
      <c r="E43" s="60">
        <v>-74380663</v>
      </c>
      <c r="F43" s="60">
        <v>-2123942</v>
      </c>
      <c r="G43" s="60">
        <v>-2538023</v>
      </c>
      <c r="H43" s="60">
        <v>-5940373</v>
      </c>
      <c r="I43" s="60">
        <v>-10602338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-10602338</v>
      </c>
      <c r="W43" s="60">
        <v>-18594999</v>
      </c>
      <c r="X43" s="60">
        <v>7992661</v>
      </c>
      <c r="Y43" s="61">
        <v>-42.98</v>
      </c>
      <c r="Z43" s="62">
        <v>-74380663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62188345</v>
      </c>
      <c r="C45" s="22">
        <v>0</v>
      </c>
      <c r="D45" s="99">
        <v>116464370</v>
      </c>
      <c r="E45" s="100">
        <v>116464370</v>
      </c>
      <c r="F45" s="100">
        <v>116918402</v>
      </c>
      <c r="G45" s="100">
        <v>119188932</v>
      </c>
      <c r="H45" s="100">
        <v>99063556</v>
      </c>
      <c r="I45" s="100">
        <v>99063556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99063556</v>
      </c>
      <c r="W45" s="100">
        <v>87275345</v>
      </c>
      <c r="X45" s="100">
        <v>11788211</v>
      </c>
      <c r="Y45" s="101">
        <v>13.51</v>
      </c>
      <c r="Z45" s="102">
        <v>116464370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-509574</v>
      </c>
      <c r="C49" s="52">
        <v>0</v>
      </c>
      <c r="D49" s="129">
        <v>1201146</v>
      </c>
      <c r="E49" s="54">
        <v>1178134</v>
      </c>
      <c r="F49" s="54">
        <v>0</v>
      </c>
      <c r="G49" s="54">
        <v>0</v>
      </c>
      <c r="H49" s="54">
        <v>0</v>
      </c>
      <c r="I49" s="54">
        <v>689821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674910</v>
      </c>
      <c r="W49" s="54">
        <v>672321</v>
      </c>
      <c r="X49" s="54">
        <v>30287803</v>
      </c>
      <c r="Y49" s="54">
        <v>0</v>
      </c>
      <c r="Z49" s="130">
        <v>34194561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-6701723</v>
      </c>
      <c r="C51" s="52">
        <v>0</v>
      </c>
      <c r="D51" s="129">
        <v>-6818252</v>
      </c>
      <c r="E51" s="54">
        <v>-1708614</v>
      </c>
      <c r="F51" s="54">
        <v>0</v>
      </c>
      <c r="G51" s="54">
        <v>0</v>
      </c>
      <c r="H51" s="54">
        <v>0</v>
      </c>
      <c r="I51" s="54">
        <v>3800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-2000</v>
      </c>
      <c r="X51" s="54">
        <v>-6316</v>
      </c>
      <c r="Y51" s="54">
        <v>0</v>
      </c>
      <c r="Z51" s="130">
        <v>-15233105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65.40053100230138</v>
      </c>
      <c r="C58" s="5">
        <f>IF(C67=0,0,+(C76/C67)*100)</f>
        <v>0</v>
      </c>
      <c r="D58" s="6">
        <f aca="true" t="shared" si="6" ref="D58:Z58">IF(D67=0,0,+(D76/D67)*100)</f>
        <v>65.00042430126068</v>
      </c>
      <c r="E58" s="7">
        <f t="shared" si="6"/>
        <v>65.00042430126068</v>
      </c>
      <c r="F58" s="7">
        <f t="shared" si="6"/>
        <v>29.503125060133122</v>
      </c>
      <c r="G58" s="7">
        <f t="shared" si="6"/>
        <v>8.691780996037354</v>
      </c>
      <c r="H58" s="7">
        <f t="shared" si="6"/>
        <v>264.67478108613113</v>
      </c>
      <c r="I58" s="7">
        <f t="shared" si="6"/>
        <v>102.51598154904535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102.51598154904535</v>
      </c>
      <c r="W58" s="7">
        <f t="shared" si="6"/>
        <v>77.66888163410329</v>
      </c>
      <c r="X58" s="7">
        <f t="shared" si="6"/>
        <v>0</v>
      </c>
      <c r="Y58" s="7">
        <f t="shared" si="6"/>
        <v>0</v>
      </c>
      <c r="Z58" s="8">
        <f t="shared" si="6"/>
        <v>65.00042430126068</v>
      </c>
    </row>
    <row r="59" spans="1:26" ht="12.75">
      <c r="A59" s="37" t="s">
        <v>31</v>
      </c>
      <c r="B59" s="9">
        <f aca="true" t="shared" si="7" ref="B59:Z66">IF(B68=0,0,+(B77/B68)*100)</f>
        <v>64.6631295150087</v>
      </c>
      <c r="C59" s="9">
        <f t="shared" si="7"/>
        <v>0</v>
      </c>
      <c r="D59" s="2">
        <f t="shared" si="7"/>
        <v>64.99953345152562</v>
      </c>
      <c r="E59" s="10">
        <f t="shared" si="7"/>
        <v>64.99953345152562</v>
      </c>
      <c r="F59" s="10">
        <f t="shared" si="7"/>
        <v>26.469438170200434</v>
      </c>
      <c r="G59" s="10">
        <f t="shared" si="7"/>
        <v>8.311816163080545</v>
      </c>
      <c r="H59" s="10">
        <f t="shared" si="7"/>
        <v>278.61887891078004</v>
      </c>
      <c r="I59" s="10">
        <f t="shared" si="7"/>
        <v>106.20413102694451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106.20413102694451</v>
      </c>
      <c r="W59" s="10">
        <f t="shared" si="7"/>
        <v>81.00940085837868</v>
      </c>
      <c r="X59" s="10">
        <f t="shared" si="7"/>
        <v>0</v>
      </c>
      <c r="Y59" s="10">
        <f t="shared" si="7"/>
        <v>0</v>
      </c>
      <c r="Z59" s="11">
        <f t="shared" si="7"/>
        <v>64.99953345152562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65</v>
      </c>
      <c r="E60" s="13">
        <f t="shared" si="7"/>
        <v>65</v>
      </c>
      <c r="F60" s="13">
        <f t="shared" si="7"/>
        <v>0</v>
      </c>
      <c r="G60" s="13">
        <f t="shared" si="7"/>
        <v>81.42712851286316</v>
      </c>
      <c r="H60" s="13">
        <f t="shared" si="7"/>
        <v>130.28340562058108</v>
      </c>
      <c r="I60" s="13">
        <f t="shared" si="7"/>
        <v>70.57017804448141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70.57017804448141</v>
      </c>
      <c r="W60" s="13">
        <f t="shared" si="7"/>
        <v>65.00568160533446</v>
      </c>
      <c r="X60" s="13">
        <f t="shared" si="7"/>
        <v>0</v>
      </c>
      <c r="Y60" s="13">
        <f t="shared" si="7"/>
        <v>0</v>
      </c>
      <c r="Z60" s="14">
        <f t="shared" si="7"/>
        <v>65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65</v>
      </c>
      <c r="E64" s="13">
        <f t="shared" si="7"/>
        <v>65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65.00568160533446</v>
      </c>
      <c r="X64" s="13">
        <f t="shared" si="7"/>
        <v>0</v>
      </c>
      <c r="Y64" s="13">
        <f t="shared" si="7"/>
        <v>0</v>
      </c>
      <c r="Z64" s="14">
        <f t="shared" si="7"/>
        <v>65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65.09433962264151</v>
      </c>
      <c r="E66" s="16">
        <f t="shared" si="7"/>
        <v>65.09433962264151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32.83219252498913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32.83219252498913</v>
      </c>
      <c r="W66" s="16">
        <f t="shared" si="7"/>
        <v>22.84783342936046</v>
      </c>
      <c r="X66" s="16">
        <f t="shared" si="7"/>
        <v>0</v>
      </c>
      <c r="Y66" s="16">
        <f t="shared" si="7"/>
        <v>0</v>
      </c>
      <c r="Z66" s="17">
        <f t="shared" si="7"/>
        <v>65.09433962264151</v>
      </c>
    </row>
    <row r="67" spans="1:26" ht="12.75" hidden="1">
      <c r="A67" s="41" t="s">
        <v>286</v>
      </c>
      <c r="B67" s="24">
        <v>18097850</v>
      </c>
      <c r="C67" s="24"/>
      <c r="D67" s="25">
        <v>23568160</v>
      </c>
      <c r="E67" s="26">
        <v>23568160</v>
      </c>
      <c r="F67" s="26">
        <v>1611009</v>
      </c>
      <c r="G67" s="26">
        <v>1612811</v>
      </c>
      <c r="H67" s="26">
        <v>1658529</v>
      </c>
      <c r="I67" s="26">
        <v>4882349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4882349</v>
      </c>
      <c r="W67" s="26">
        <v>4930998</v>
      </c>
      <c r="X67" s="26"/>
      <c r="Y67" s="25"/>
      <c r="Z67" s="27">
        <v>23568160</v>
      </c>
    </row>
    <row r="68" spans="1:26" ht="12.75" hidden="1">
      <c r="A68" s="37" t="s">
        <v>31</v>
      </c>
      <c r="B68" s="19">
        <v>17148638</v>
      </c>
      <c r="C68" s="19"/>
      <c r="D68" s="20">
        <v>21434000</v>
      </c>
      <c r="E68" s="21">
        <v>21434000</v>
      </c>
      <c r="F68" s="21">
        <v>1521653</v>
      </c>
      <c r="G68" s="21">
        <v>1521653</v>
      </c>
      <c r="H68" s="21">
        <v>1567654</v>
      </c>
      <c r="I68" s="21">
        <v>4610960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4610960</v>
      </c>
      <c r="W68" s="21">
        <v>4299501</v>
      </c>
      <c r="X68" s="21"/>
      <c r="Y68" s="20"/>
      <c r="Z68" s="23">
        <v>21434000</v>
      </c>
    </row>
    <row r="69" spans="1:26" ht="12.75" hidden="1">
      <c r="A69" s="38" t="s">
        <v>32</v>
      </c>
      <c r="B69" s="19">
        <v>201968</v>
      </c>
      <c r="C69" s="19"/>
      <c r="D69" s="20">
        <v>1922160</v>
      </c>
      <c r="E69" s="21">
        <v>1922160</v>
      </c>
      <c r="F69" s="21">
        <v>16831</v>
      </c>
      <c r="G69" s="21">
        <v>16831</v>
      </c>
      <c r="H69" s="21">
        <v>16831</v>
      </c>
      <c r="I69" s="21">
        <v>50493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50493</v>
      </c>
      <c r="W69" s="21">
        <v>480498</v>
      </c>
      <c r="X69" s="21"/>
      <c r="Y69" s="20"/>
      <c r="Z69" s="23">
        <v>1922160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1922160</v>
      </c>
      <c r="E73" s="21">
        <v>1922160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480498</v>
      </c>
      <c r="X73" s="21"/>
      <c r="Y73" s="20"/>
      <c r="Z73" s="23">
        <v>1922160</v>
      </c>
    </row>
    <row r="74" spans="1:26" ht="12.75" hidden="1">
      <c r="A74" s="39" t="s">
        <v>107</v>
      </c>
      <c r="B74" s="19">
        <v>201968</v>
      </c>
      <c r="C74" s="19"/>
      <c r="D74" s="20"/>
      <c r="E74" s="21"/>
      <c r="F74" s="21">
        <v>16831</v>
      </c>
      <c r="G74" s="21">
        <v>16831</v>
      </c>
      <c r="H74" s="21">
        <v>16831</v>
      </c>
      <c r="I74" s="21">
        <v>50493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50493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747244</v>
      </c>
      <c r="C75" s="28"/>
      <c r="D75" s="29">
        <v>212000</v>
      </c>
      <c r="E75" s="30">
        <v>212000</v>
      </c>
      <c r="F75" s="30">
        <v>72525</v>
      </c>
      <c r="G75" s="30">
        <v>74327</v>
      </c>
      <c r="H75" s="30">
        <v>74044</v>
      </c>
      <c r="I75" s="30">
        <v>220896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220896</v>
      </c>
      <c r="W75" s="30">
        <v>150999</v>
      </c>
      <c r="X75" s="30"/>
      <c r="Y75" s="29"/>
      <c r="Z75" s="31">
        <v>212000</v>
      </c>
    </row>
    <row r="76" spans="1:26" ht="12.75" hidden="1">
      <c r="A76" s="42" t="s">
        <v>287</v>
      </c>
      <c r="B76" s="32">
        <v>11836090</v>
      </c>
      <c r="C76" s="32"/>
      <c r="D76" s="33">
        <v>15319404</v>
      </c>
      <c r="E76" s="34">
        <v>15319404</v>
      </c>
      <c r="F76" s="34">
        <v>475298</v>
      </c>
      <c r="G76" s="34">
        <v>140182</v>
      </c>
      <c r="H76" s="34">
        <v>4389708</v>
      </c>
      <c r="I76" s="34">
        <v>5005188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5005188</v>
      </c>
      <c r="W76" s="34">
        <v>3829851</v>
      </c>
      <c r="X76" s="34"/>
      <c r="Y76" s="33"/>
      <c r="Z76" s="35">
        <v>15319404</v>
      </c>
    </row>
    <row r="77" spans="1:26" ht="12.75" hidden="1">
      <c r="A77" s="37" t="s">
        <v>31</v>
      </c>
      <c r="B77" s="19">
        <v>11088846</v>
      </c>
      <c r="C77" s="19"/>
      <c r="D77" s="20">
        <v>13932000</v>
      </c>
      <c r="E77" s="21">
        <v>13932000</v>
      </c>
      <c r="F77" s="21">
        <v>402773</v>
      </c>
      <c r="G77" s="21">
        <v>126477</v>
      </c>
      <c r="H77" s="21">
        <v>4367780</v>
      </c>
      <c r="I77" s="21">
        <v>4897030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4897030</v>
      </c>
      <c r="W77" s="21">
        <v>3483000</v>
      </c>
      <c r="X77" s="21"/>
      <c r="Y77" s="20"/>
      <c r="Z77" s="23">
        <v>13932000</v>
      </c>
    </row>
    <row r="78" spans="1:26" ht="12.75" hidden="1">
      <c r="A78" s="38" t="s">
        <v>32</v>
      </c>
      <c r="B78" s="19"/>
      <c r="C78" s="19"/>
      <c r="D78" s="20">
        <v>1249404</v>
      </c>
      <c r="E78" s="21">
        <v>1249404</v>
      </c>
      <c r="F78" s="21"/>
      <c r="G78" s="21">
        <v>13705</v>
      </c>
      <c r="H78" s="21">
        <v>21928</v>
      </c>
      <c r="I78" s="21">
        <v>35633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35633</v>
      </c>
      <c r="W78" s="21">
        <v>312351</v>
      </c>
      <c r="X78" s="21"/>
      <c r="Y78" s="20"/>
      <c r="Z78" s="23">
        <v>1249404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1249404</v>
      </c>
      <c r="E82" s="21">
        <v>1249404</v>
      </c>
      <c r="F82" s="21"/>
      <c r="G82" s="21">
        <v>13705</v>
      </c>
      <c r="H82" s="21">
        <v>21928</v>
      </c>
      <c r="I82" s="21">
        <v>35633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35633</v>
      </c>
      <c r="W82" s="21">
        <v>312351</v>
      </c>
      <c r="X82" s="21"/>
      <c r="Y82" s="20"/>
      <c r="Z82" s="23">
        <v>1249404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747244</v>
      </c>
      <c r="C84" s="28"/>
      <c r="D84" s="29">
        <v>138000</v>
      </c>
      <c r="E84" s="30">
        <v>138000</v>
      </c>
      <c r="F84" s="30">
        <v>72525</v>
      </c>
      <c r="G84" s="30"/>
      <c r="H84" s="30"/>
      <c r="I84" s="30">
        <v>72525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72525</v>
      </c>
      <c r="W84" s="30">
        <v>34500</v>
      </c>
      <c r="X84" s="30"/>
      <c r="Y84" s="29"/>
      <c r="Z84" s="31">
        <v>138000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149383748</v>
      </c>
      <c r="D5" s="153">
        <f>SUM(D6:D8)</f>
        <v>0</v>
      </c>
      <c r="E5" s="154">
        <f t="shared" si="0"/>
        <v>154670995</v>
      </c>
      <c r="F5" s="100">
        <f t="shared" si="0"/>
        <v>154670995</v>
      </c>
      <c r="G5" s="100">
        <f t="shared" si="0"/>
        <v>52977103</v>
      </c>
      <c r="H5" s="100">
        <f t="shared" si="0"/>
        <v>2521009</v>
      </c>
      <c r="I5" s="100">
        <f t="shared" si="0"/>
        <v>2039834</v>
      </c>
      <c r="J5" s="100">
        <f t="shared" si="0"/>
        <v>57537946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57537946</v>
      </c>
      <c r="X5" s="100">
        <f t="shared" si="0"/>
        <v>37126750</v>
      </c>
      <c r="Y5" s="100">
        <f t="shared" si="0"/>
        <v>20411196</v>
      </c>
      <c r="Z5" s="137">
        <f>+IF(X5&lt;&gt;0,+(Y5/X5)*100,0)</f>
        <v>54.97706101395894</v>
      </c>
      <c r="AA5" s="153">
        <f>SUM(AA6:AA8)</f>
        <v>154670995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149383748</v>
      </c>
      <c r="D7" s="157"/>
      <c r="E7" s="158">
        <v>154670995</v>
      </c>
      <c r="F7" s="159">
        <v>154670995</v>
      </c>
      <c r="G7" s="159">
        <v>52977103</v>
      </c>
      <c r="H7" s="159">
        <v>2521009</v>
      </c>
      <c r="I7" s="159">
        <v>2039834</v>
      </c>
      <c r="J7" s="159">
        <v>57537946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57537946</v>
      </c>
      <c r="X7" s="159">
        <v>37126750</v>
      </c>
      <c r="Y7" s="159">
        <v>20411196</v>
      </c>
      <c r="Z7" s="141">
        <v>54.98</v>
      </c>
      <c r="AA7" s="157">
        <v>154670995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7846621</v>
      </c>
      <c r="D9" s="153">
        <f>SUM(D10:D14)</f>
        <v>0</v>
      </c>
      <c r="E9" s="154">
        <f t="shared" si="1"/>
        <v>7589620</v>
      </c>
      <c r="F9" s="100">
        <f t="shared" si="1"/>
        <v>7589620</v>
      </c>
      <c r="G9" s="100">
        <f t="shared" si="1"/>
        <v>403252</v>
      </c>
      <c r="H9" s="100">
        <f t="shared" si="1"/>
        <v>381768</v>
      </c>
      <c r="I9" s="100">
        <f t="shared" si="1"/>
        <v>342258</v>
      </c>
      <c r="J9" s="100">
        <f t="shared" si="1"/>
        <v>1127278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1127278</v>
      </c>
      <c r="X9" s="100">
        <f t="shared" si="1"/>
        <v>1958499</v>
      </c>
      <c r="Y9" s="100">
        <f t="shared" si="1"/>
        <v>-831221</v>
      </c>
      <c r="Z9" s="137">
        <f>+IF(X9&lt;&gt;0,+(Y9/X9)*100,0)</f>
        <v>-42.44173726920463</v>
      </c>
      <c r="AA9" s="153">
        <f>SUM(AA10:AA14)</f>
        <v>7589620</v>
      </c>
    </row>
    <row r="10" spans="1:27" ht="12.75">
      <c r="A10" s="138" t="s">
        <v>79</v>
      </c>
      <c r="B10" s="136"/>
      <c r="C10" s="155">
        <v>1971721</v>
      </c>
      <c r="D10" s="155"/>
      <c r="E10" s="156">
        <v>1592000</v>
      </c>
      <c r="F10" s="60">
        <v>1592000</v>
      </c>
      <c r="G10" s="60">
        <v>18172</v>
      </c>
      <c r="H10" s="60">
        <v>18498</v>
      </c>
      <c r="I10" s="60">
        <v>19348</v>
      </c>
      <c r="J10" s="60">
        <v>56018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56018</v>
      </c>
      <c r="X10" s="60">
        <v>459000</v>
      </c>
      <c r="Y10" s="60">
        <v>-402982</v>
      </c>
      <c r="Z10" s="140">
        <v>-87.8</v>
      </c>
      <c r="AA10" s="155">
        <v>1592000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5874900</v>
      </c>
      <c r="D12" s="155"/>
      <c r="E12" s="156">
        <v>5997620</v>
      </c>
      <c r="F12" s="60">
        <v>5997620</v>
      </c>
      <c r="G12" s="60">
        <v>385080</v>
      </c>
      <c r="H12" s="60">
        <v>363270</v>
      </c>
      <c r="I12" s="60">
        <v>322910</v>
      </c>
      <c r="J12" s="60">
        <v>1071260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1071260</v>
      </c>
      <c r="X12" s="60">
        <v>1499499</v>
      </c>
      <c r="Y12" s="60">
        <v>-428239</v>
      </c>
      <c r="Z12" s="140">
        <v>-28.56</v>
      </c>
      <c r="AA12" s="155">
        <v>5997620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56668853</v>
      </c>
      <c r="D15" s="153">
        <f>SUM(D16:D18)</f>
        <v>0</v>
      </c>
      <c r="E15" s="154">
        <f t="shared" si="2"/>
        <v>53325000</v>
      </c>
      <c r="F15" s="100">
        <f t="shared" si="2"/>
        <v>53325000</v>
      </c>
      <c r="G15" s="100">
        <f t="shared" si="2"/>
        <v>1229933</v>
      </c>
      <c r="H15" s="100">
        <f t="shared" si="2"/>
        <v>1648516</v>
      </c>
      <c r="I15" s="100">
        <f t="shared" si="2"/>
        <v>6584437</v>
      </c>
      <c r="J15" s="100">
        <f t="shared" si="2"/>
        <v>9462886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9462886</v>
      </c>
      <c r="X15" s="100">
        <f t="shared" si="2"/>
        <v>13900500</v>
      </c>
      <c r="Y15" s="100">
        <f t="shared" si="2"/>
        <v>-4437614</v>
      </c>
      <c r="Z15" s="137">
        <f>+IF(X15&lt;&gt;0,+(Y15/X15)*100,0)</f>
        <v>-31.924132225459516</v>
      </c>
      <c r="AA15" s="153">
        <f>SUM(AA16:AA18)</f>
        <v>53325000</v>
      </c>
    </row>
    <row r="16" spans="1:27" ht="12.75">
      <c r="A16" s="138" t="s">
        <v>85</v>
      </c>
      <c r="B16" s="136"/>
      <c r="C16" s="155">
        <v>56668853</v>
      </c>
      <c r="D16" s="155"/>
      <c r="E16" s="156">
        <v>53325000</v>
      </c>
      <c r="F16" s="60">
        <v>53325000</v>
      </c>
      <c r="G16" s="60">
        <v>1229933</v>
      </c>
      <c r="H16" s="60">
        <v>1648516</v>
      </c>
      <c r="I16" s="60">
        <v>6584437</v>
      </c>
      <c r="J16" s="60">
        <v>9462886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9462886</v>
      </c>
      <c r="X16" s="60">
        <v>13900500</v>
      </c>
      <c r="Y16" s="60">
        <v>-4437614</v>
      </c>
      <c r="Z16" s="140">
        <v>-31.92</v>
      </c>
      <c r="AA16" s="155">
        <v>53325000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1922160</v>
      </c>
      <c r="F19" s="100">
        <f t="shared" si="3"/>
        <v>1922160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1922160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1922160</v>
      </c>
      <c r="F23" s="60">
        <v>1922160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>
        <v>1922160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213899222</v>
      </c>
      <c r="D25" s="168">
        <f>+D5+D9+D15+D19+D24</f>
        <v>0</v>
      </c>
      <c r="E25" s="169">
        <f t="shared" si="4"/>
        <v>217507775</v>
      </c>
      <c r="F25" s="73">
        <f t="shared" si="4"/>
        <v>217507775</v>
      </c>
      <c r="G25" s="73">
        <f t="shared" si="4"/>
        <v>54610288</v>
      </c>
      <c r="H25" s="73">
        <f t="shared" si="4"/>
        <v>4551293</v>
      </c>
      <c r="I25" s="73">
        <f t="shared" si="4"/>
        <v>8966529</v>
      </c>
      <c r="J25" s="73">
        <f t="shared" si="4"/>
        <v>68128110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68128110</v>
      </c>
      <c r="X25" s="73">
        <f t="shared" si="4"/>
        <v>52985749</v>
      </c>
      <c r="Y25" s="73">
        <f t="shared" si="4"/>
        <v>15142361</v>
      </c>
      <c r="Z25" s="170">
        <f>+IF(X25&lt;&gt;0,+(Y25/X25)*100,0)</f>
        <v>28.578176747109868</v>
      </c>
      <c r="AA25" s="168">
        <f>+AA5+AA9+AA15+AA19+AA24</f>
        <v>217507775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106350264</v>
      </c>
      <c r="D28" s="153">
        <f>SUM(D29:D31)</f>
        <v>0</v>
      </c>
      <c r="E28" s="154">
        <f t="shared" si="5"/>
        <v>125198173</v>
      </c>
      <c r="F28" s="100">
        <f t="shared" si="5"/>
        <v>125198173</v>
      </c>
      <c r="G28" s="100">
        <f t="shared" si="5"/>
        <v>9710262</v>
      </c>
      <c r="H28" s="100">
        <f t="shared" si="5"/>
        <v>4267568</v>
      </c>
      <c r="I28" s="100">
        <f t="shared" si="5"/>
        <v>5620015</v>
      </c>
      <c r="J28" s="100">
        <f t="shared" si="5"/>
        <v>19597845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19597845</v>
      </c>
      <c r="X28" s="100">
        <f t="shared" si="5"/>
        <v>31231749</v>
      </c>
      <c r="Y28" s="100">
        <f t="shared" si="5"/>
        <v>-11633904</v>
      </c>
      <c r="Z28" s="137">
        <f>+IF(X28&lt;&gt;0,+(Y28/X28)*100,0)</f>
        <v>-37.2502481369199</v>
      </c>
      <c r="AA28" s="153">
        <f>SUM(AA29:AA31)</f>
        <v>125198173</v>
      </c>
    </row>
    <row r="29" spans="1:27" ht="12.75">
      <c r="A29" s="138" t="s">
        <v>75</v>
      </c>
      <c r="B29" s="136"/>
      <c r="C29" s="155">
        <v>55343757</v>
      </c>
      <c r="D29" s="155"/>
      <c r="E29" s="156">
        <v>55987498</v>
      </c>
      <c r="F29" s="60">
        <v>55987498</v>
      </c>
      <c r="G29" s="60">
        <v>6587700</v>
      </c>
      <c r="H29" s="60">
        <v>2897183</v>
      </c>
      <c r="I29" s="60">
        <v>3295972</v>
      </c>
      <c r="J29" s="60">
        <v>12780855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12780855</v>
      </c>
      <c r="X29" s="60">
        <v>13929000</v>
      </c>
      <c r="Y29" s="60">
        <v>-1148145</v>
      </c>
      <c r="Z29" s="140">
        <v>-8.24</v>
      </c>
      <c r="AA29" s="155">
        <v>55987498</v>
      </c>
    </row>
    <row r="30" spans="1:27" ht="12.75">
      <c r="A30" s="138" t="s">
        <v>76</v>
      </c>
      <c r="B30" s="136"/>
      <c r="C30" s="157">
        <v>37941431</v>
      </c>
      <c r="D30" s="157"/>
      <c r="E30" s="158">
        <v>51957960</v>
      </c>
      <c r="F30" s="159">
        <v>51957960</v>
      </c>
      <c r="G30" s="159">
        <v>1548134</v>
      </c>
      <c r="H30" s="159">
        <v>695448</v>
      </c>
      <c r="I30" s="159">
        <v>1320314</v>
      </c>
      <c r="J30" s="159">
        <v>3563896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3563896</v>
      </c>
      <c r="X30" s="159">
        <v>12989499</v>
      </c>
      <c r="Y30" s="159">
        <v>-9425603</v>
      </c>
      <c r="Z30" s="141">
        <v>-72.56</v>
      </c>
      <c r="AA30" s="157">
        <v>51957960</v>
      </c>
    </row>
    <row r="31" spans="1:27" ht="12.75">
      <c r="A31" s="138" t="s">
        <v>77</v>
      </c>
      <c r="B31" s="136"/>
      <c r="C31" s="155">
        <v>13065076</v>
      </c>
      <c r="D31" s="155"/>
      <c r="E31" s="156">
        <v>17252715</v>
      </c>
      <c r="F31" s="60">
        <v>17252715</v>
      </c>
      <c r="G31" s="60">
        <v>1574428</v>
      </c>
      <c r="H31" s="60">
        <v>674937</v>
      </c>
      <c r="I31" s="60">
        <v>1003729</v>
      </c>
      <c r="J31" s="60">
        <v>3253094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3253094</v>
      </c>
      <c r="X31" s="60">
        <v>4313250</v>
      </c>
      <c r="Y31" s="60">
        <v>-1060156</v>
      </c>
      <c r="Z31" s="140">
        <v>-24.58</v>
      </c>
      <c r="AA31" s="155">
        <v>17252715</v>
      </c>
    </row>
    <row r="32" spans="1:27" ht="12.75">
      <c r="A32" s="135" t="s">
        <v>78</v>
      </c>
      <c r="B32" s="136"/>
      <c r="C32" s="153">
        <f aca="true" t="shared" si="6" ref="C32:Y32">SUM(C33:C37)</f>
        <v>36655331</v>
      </c>
      <c r="D32" s="153">
        <f>SUM(D33:D37)</f>
        <v>0</v>
      </c>
      <c r="E32" s="154">
        <f t="shared" si="6"/>
        <v>36980863</v>
      </c>
      <c r="F32" s="100">
        <f t="shared" si="6"/>
        <v>36980863</v>
      </c>
      <c r="G32" s="100">
        <f t="shared" si="6"/>
        <v>3893292</v>
      </c>
      <c r="H32" s="100">
        <f t="shared" si="6"/>
        <v>2552242</v>
      </c>
      <c r="I32" s="100">
        <f t="shared" si="6"/>
        <v>1868448</v>
      </c>
      <c r="J32" s="100">
        <f t="shared" si="6"/>
        <v>8313982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8313982</v>
      </c>
      <c r="X32" s="100">
        <f t="shared" si="6"/>
        <v>9245001</v>
      </c>
      <c r="Y32" s="100">
        <f t="shared" si="6"/>
        <v>-931019</v>
      </c>
      <c r="Z32" s="137">
        <f>+IF(X32&lt;&gt;0,+(Y32/X32)*100,0)</f>
        <v>-10.070512701945624</v>
      </c>
      <c r="AA32" s="153">
        <f>SUM(AA33:AA37)</f>
        <v>36980863</v>
      </c>
    </row>
    <row r="33" spans="1:27" ht="12.75">
      <c r="A33" s="138" t="s">
        <v>79</v>
      </c>
      <c r="B33" s="136"/>
      <c r="C33" s="155">
        <v>28652423</v>
      </c>
      <c r="D33" s="155"/>
      <c r="E33" s="156">
        <v>26157923</v>
      </c>
      <c r="F33" s="60">
        <v>26157923</v>
      </c>
      <c r="G33" s="60">
        <v>3291692</v>
      </c>
      <c r="H33" s="60">
        <v>1780581</v>
      </c>
      <c r="I33" s="60">
        <v>1286293</v>
      </c>
      <c r="J33" s="60">
        <v>6358566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6358566</v>
      </c>
      <c r="X33" s="60">
        <v>6539250</v>
      </c>
      <c r="Y33" s="60">
        <v>-180684</v>
      </c>
      <c r="Z33" s="140">
        <v>-2.76</v>
      </c>
      <c r="AA33" s="155">
        <v>26157923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8002908</v>
      </c>
      <c r="D35" s="155"/>
      <c r="E35" s="156">
        <v>10822940</v>
      </c>
      <c r="F35" s="60">
        <v>10822940</v>
      </c>
      <c r="G35" s="60">
        <v>601600</v>
      </c>
      <c r="H35" s="60">
        <v>771661</v>
      </c>
      <c r="I35" s="60">
        <v>582155</v>
      </c>
      <c r="J35" s="60">
        <v>1955416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1955416</v>
      </c>
      <c r="X35" s="60">
        <v>2705751</v>
      </c>
      <c r="Y35" s="60">
        <v>-750335</v>
      </c>
      <c r="Z35" s="140">
        <v>-27.73</v>
      </c>
      <c r="AA35" s="155">
        <v>10822940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46317353</v>
      </c>
      <c r="D38" s="153">
        <f>SUM(D39:D41)</f>
        <v>0</v>
      </c>
      <c r="E38" s="154">
        <f t="shared" si="7"/>
        <v>43136843</v>
      </c>
      <c r="F38" s="100">
        <f t="shared" si="7"/>
        <v>43136843</v>
      </c>
      <c r="G38" s="100">
        <f t="shared" si="7"/>
        <v>3148572</v>
      </c>
      <c r="H38" s="100">
        <f t="shared" si="7"/>
        <v>2736740</v>
      </c>
      <c r="I38" s="100">
        <f t="shared" si="7"/>
        <v>2172101</v>
      </c>
      <c r="J38" s="100">
        <f t="shared" si="7"/>
        <v>8057413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8057413</v>
      </c>
      <c r="X38" s="100">
        <f t="shared" si="7"/>
        <v>12410499</v>
      </c>
      <c r="Y38" s="100">
        <f t="shared" si="7"/>
        <v>-4353086</v>
      </c>
      <c r="Z38" s="137">
        <f>+IF(X38&lt;&gt;0,+(Y38/X38)*100,0)</f>
        <v>-35.07583377590216</v>
      </c>
      <c r="AA38" s="153">
        <f>SUM(AA39:AA41)</f>
        <v>43136843</v>
      </c>
    </row>
    <row r="39" spans="1:27" ht="12.75">
      <c r="A39" s="138" t="s">
        <v>85</v>
      </c>
      <c r="B39" s="136"/>
      <c r="C39" s="155">
        <v>46317353</v>
      </c>
      <c r="D39" s="155"/>
      <c r="E39" s="156">
        <v>43136843</v>
      </c>
      <c r="F39" s="60">
        <v>43136843</v>
      </c>
      <c r="G39" s="60">
        <v>3148572</v>
      </c>
      <c r="H39" s="60">
        <v>2736740</v>
      </c>
      <c r="I39" s="60">
        <v>2172101</v>
      </c>
      <c r="J39" s="60">
        <v>8057413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8057413</v>
      </c>
      <c r="X39" s="60">
        <v>12410499</v>
      </c>
      <c r="Y39" s="60">
        <v>-4353086</v>
      </c>
      <c r="Z39" s="140">
        <v>-35.08</v>
      </c>
      <c r="AA39" s="155">
        <v>43136843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6235000</v>
      </c>
      <c r="F47" s="100">
        <v>6235000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>
        <v>6235000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189322948</v>
      </c>
      <c r="D48" s="168">
        <f>+D28+D32+D38+D42+D47</f>
        <v>0</v>
      </c>
      <c r="E48" s="169">
        <f t="shared" si="9"/>
        <v>211550879</v>
      </c>
      <c r="F48" s="73">
        <f t="shared" si="9"/>
        <v>211550879</v>
      </c>
      <c r="G48" s="73">
        <f t="shared" si="9"/>
        <v>16752126</v>
      </c>
      <c r="H48" s="73">
        <f t="shared" si="9"/>
        <v>9556550</v>
      </c>
      <c r="I48" s="73">
        <f t="shared" si="9"/>
        <v>9660564</v>
      </c>
      <c r="J48" s="73">
        <f t="shared" si="9"/>
        <v>35969240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35969240</v>
      </c>
      <c r="X48" s="73">
        <f t="shared" si="9"/>
        <v>52887249</v>
      </c>
      <c r="Y48" s="73">
        <f t="shared" si="9"/>
        <v>-16918009</v>
      </c>
      <c r="Z48" s="170">
        <f>+IF(X48&lt;&gt;0,+(Y48/X48)*100,0)</f>
        <v>-31.988823998011316</v>
      </c>
      <c r="AA48" s="168">
        <f>+AA28+AA32+AA38+AA42+AA47</f>
        <v>211550879</v>
      </c>
    </row>
    <row r="49" spans="1:27" ht="12.75">
      <c r="A49" s="148" t="s">
        <v>49</v>
      </c>
      <c r="B49" s="149"/>
      <c r="C49" s="171">
        <f aca="true" t="shared" si="10" ref="C49:Y49">+C25-C48</f>
        <v>24576274</v>
      </c>
      <c r="D49" s="171">
        <f>+D25-D48</f>
        <v>0</v>
      </c>
      <c r="E49" s="172">
        <f t="shared" si="10"/>
        <v>5956896</v>
      </c>
      <c r="F49" s="173">
        <f t="shared" si="10"/>
        <v>5956896</v>
      </c>
      <c r="G49" s="173">
        <f t="shared" si="10"/>
        <v>37858162</v>
      </c>
      <c r="H49" s="173">
        <f t="shared" si="10"/>
        <v>-5005257</v>
      </c>
      <c r="I49" s="173">
        <f t="shared" si="10"/>
        <v>-694035</v>
      </c>
      <c r="J49" s="173">
        <f t="shared" si="10"/>
        <v>32158870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32158870</v>
      </c>
      <c r="X49" s="173">
        <f>IF(F25=F48,0,X25-X48)</f>
        <v>98500</v>
      </c>
      <c r="Y49" s="173">
        <f t="shared" si="10"/>
        <v>32060370</v>
      </c>
      <c r="Z49" s="174">
        <f>+IF(X49&lt;&gt;0,+(Y49/X49)*100,0)</f>
        <v>32548.598984771575</v>
      </c>
      <c r="AA49" s="171">
        <f>+AA25-AA48</f>
        <v>5956896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17148638</v>
      </c>
      <c r="D5" s="155">
        <v>0</v>
      </c>
      <c r="E5" s="156">
        <v>21434000</v>
      </c>
      <c r="F5" s="60">
        <v>21434000</v>
      </c>
      <c r="G5" s="60">
        <v>1521653</v>
      </c>
      <c r="H5" s="60">
        <v>1521653</v>
      </c>
      <c r="I5" s="60">
        <v>1567654</v>
      </c>
      <c r="J5" s="60">
        <v>4610960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4610960</v>
      </c>
      <c r="X5" s="60">
        <v>4299501</v>
      </c>
      <c r="Y5" s="60">
        <v>311459</v>
      </c>
      <c r="Z5" s="140">
        <v>7.24</v>
      </c>
      <c r="AA5" s="155">
        <v>21434000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1922160</v>
      </c>
      <c r="F10" s="54">
        <v>1922160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480498</v>
      </c>
      <c r="Y10" s="54">
        <v>-480498</v>
      </c>
      <c r="Z10" s="184">
        <v>-100</v>
      </c>
      <c r="AA10" s="130">
        <v>1922160</v>
      </c>
    </row>
    <row r="11" spans="1:27" ht="12.75">
      <c r="A11" s="183" t="s">
        <v>107</v>
      </c>
      <c r="B11" s="185"/>
      <c r="C11" s="155">
        <v>201968</v>
      </c>
      <c r="D11" s="155">
        <v>0</v>
      </c>
      <c r="E11" s="156">
        <v>0</v>
      </c>
      <c r="F11" s="60">
        <v>0</v>
      </c>
      <c r="G11" s="60">
        <v>16831</v>
      </c>
      <c r="H11" s="60">
        <v>16831</v>
      </c>
      <c r="I11" s="60">
        <v>16831</v>
      </c>
      <c r="J11" s="60">
        <v>50493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50493</v>
      </c>
      <c r="X11" s="60"/>
      <c r="Y11" s="60">
        <v>50493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252125</v>
      </c>
      <c r="D12" s="155">
        <v>0</v>
      </c>
      <c r="E12" s="156">
        <v>243000</v>
      </c>
      <c r="F12" s="60">
        <v>243000</v>
      </c>
      <c r="G12" s="60">
        <v>23094</v>
      </c>
      <c r="H12" s="60">
        <v>23094</v>
      </c>
      <c r="I12" s="60">
        <v>20568</v>
      </c>
      <c r="J12" s="60">
        <v>66756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66756</v>
      </c>
      <c r="X12" s="60">
        <v>60750</v>
      </c>
      <c r="Y12" s="60">
        <v>6006</v>
      </c>
      <c r="Z12" s="140">
        <v>9.89</v>
      </c>
      <c r="AA12" s="155">
        <v>243000</v>
      </c>
    </row>
    <row r="13" spans="1:27" ht="12.75">
      <c r="A13" s="181" t="s">
        <v>109</v>
      </c>
      <c r="B13" s="185"/>
      <c r="C13" s="155">
        <v>6958873</v>
      </c>
      <c r="D13" s="155">
        <v>0</v>
      </c>
      <c r="E13" s="156">
        <v>5942128</v>
      </c>
      <c r="F13" s="60">
        <v>5942128</v>
      </c>
      <c r="G13" s="60">
        <v>328130</v>
      </c>
      <c r="H13" s="60">
        <v>429719</v>
      </c>
      <c r="I13" s="60">
        <v>328656</v>
      </c>
      <c r="J13" s="60">
        <v>1086505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1086505</v>
      </c>
      <c r="X13" s="60">
        <v>1485499</v>
      </c>
      <c r="Y13" s="60">
        <v>-398994</v>
      </c>
      <c r="Z13" s="140">
        <v>-26.86</v>
      </c>
      <c r="AA13" s="155">
        <v>5942128</v>
      </c>
    </row>
    <row r="14" spans="1:27" ht="12.75">
      <c r="A14" s="181" t="s">
        <v>110</v>
      </c>
      <c r="B14" s="185"/>
      <c r="C14" s="155">
        <v>747244</v>
      </c>
      <c r="D14" s="155">
        <v>0</v>
      </c>
      <c r="E14" s="156">
        <v>212000</v>
      </c>
      <c r="F14" s="60">
        <v>212000</v>
      </c>
      <c r="G14" s="60">
        <v>72525</v>
      </c>
      <c r="H14" s="60">
        <v>74327</v>
      </c>
      <c r="I14" s="60">
        <v>74044</v>
      </c>
      <c r="J14" s="60">
        <v>220896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220896</v>
      </c>
      <c r="X14" s="60">
        <v>150999</v>
      </c>
      <c r="Y14" s="60">
        <v>69897</v>
      </c>
      <c r="Z14" s="140">
        <v>46.29</v>
      </c>
      <c r="AA14" s="155">
        <v>212000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2076550</v>
      </c>
      <c r="D16" s="155">
        <v>0</v>
      </c>
      <c r="E16" s="156">
        <v>1915100</v>
      </c>
      <c r="F16" s="60">
        <v>1915100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478749</v>
      </c>
      <c r="Y16" s="60">
        <v>-478749</v>
      </c>
      <c r="Z16" s="140">
        <v>-100</v>
      </c>
      <c r="AA16" s="155">
        <v>1915100</v>
      </c>
    </row>
    <row r="17" spans="1:27" ht="12.75">
      <c r="A17" s="181" t="s">
        <v>113</v>
      </c>
      <c r="B17" s="185"/>
      <c r="C17" s="155">
        <v>3833550</v>
      </c>
      <c r="D17" s="155">
        <v>0</v>
      </c>
      <c r="E17" s="156">
        <v>4082520</v>
      </c>
      <c r="F17" s="60">
        <v>4082520</v>
      </c>
      <c r="G17" s="60">
        <v>385080</v>
      </c>
      <c r="H17" s="60">
        <v>363270</v>
      </c>
      <c r="I17" s="60">
        <v>322910</v>
      </c>
      <c r="J17" s="60">
        <v>1071260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1071260</v>
      </c>
      <c r="X17" s="60">
        <v>1020750</v>
      </c>
      <c r="Y17" s="60">
        <v>50510</v>
      </c>
      <c r="Z17" s="140">
        <v>4.95</v>
      </c>
      <c r="AA17" s="155">
        <v>4082520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126911169</v>
      </c>
      <c r="D19" s="155">
        <v>0</v>
      </c>
      <c r="E19" s="156">
        <v>128152000</v>
      </c>
      <c r="F19" s="60">
        <v>128152000</v>
      </c>
      <c r="G19" s="60">
        <v>51024000</v>
      </c>
      <c r="H19" s="60">
        <v>964070</v>
      </c>
      <c r="I19" s="60">
        <v>97597</v>
      </c>
      <c r="J19" s="60">
        <v>52085667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52085667</v>
      </c>
      <c r="X19" s="60">
        <v>32038000</v>
      </c>
      <c r="Y19" s="60">
        <v>20047667</v>
      </c>
      <c r="Z19" s="140">
        <v>62.57</v>
      </c>
      <c r="AA19" s="155">
        <v>128152000</v>
      </c>
    </row>
    <row r="20" spans="1:27" ht="12.75">
      <c r="A20" s="181" t="s">
        <v>35</v>
      </c>
      <c r="B20" s="185"/>
      <c r="C20" s="155">
        <v>394252</v>
      </c>
      <c r="D20" s="155">
        <v>0</v>
      </c>
      <c r="E20" s="156">
        <v>279867</v>
      </c>
      <c r="F20" s="54">
        <v>279867</v>
      </c>
      <c r="G20" s="54">
        <v>9042</v>
      </c>
      <c r="H20" s="54">
        <v>23883</v>
      </c>
      <c r="I20" s="54">
        <v>9762</v>
      </c>
      <c r="J20" s="54">
        <v>42687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42687</v>
      </c>
      <c r="X20" s="54">
        <v>69999</v>
      </c>
      <c r="Y20" s="54">
        <v>-27312</v>
      </c>
      <c r="Z20" s="184">
        <v>-39.02</v>
      </c>
      <c r="AA20" s="130">
        <v>279867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158524369</v>
      </c>
      <c r="D22" s="188">
        <f>SUM(D5:D21)</f>
        <v>0</v>
      </c>
      <c r="E22" s="189">
        <f t="shared" si="0"/>
        <v>164182775</v>
      </c>
      <c r="F22" s="190">
        <f t="shared" si="0"/>
        <v>164182775</v>
      </c>
      <c r="G22" s="190">
        <f t="shared" si="0"/>
        <v>53380355</v>
      </c>
      <c r="H22" s="190">
        <f t="shared" si="0"/>
        <v>3416847</v>
      </c>
      <c r="I22" s="190">
        <f t="shared" si="0"/>
        <v>2438022</v>
      </c>
      <c r="J22" s="190">
        <f t="shared" si="0"/>
        <v>59235224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59235224</v>
      </c>
      <c r="X22" s="190">
        <f t="shared" si="0"/>
        <v>40084745</v>
      </c>
      <c r="Y22" s="190">
        <f t="shared" si="0"/>
        <v>19150479</v>
      </c>
      <c r="Z22" s="191">
        <f>+IF(X22&lt;&gt;0,+(Y22/X22)*100,0)</f>
        <v>47.77498023250491</v>
      </c>
      <c r="AA22" s="188">
        <f>SUM(AA5:AA21)</f>
        <v>164182775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36685824</v>
      </c>
      <c r="D25" s="155">
        <v>0</v>
      </c>
      <c r="E25" s="156">
        <v>47268971</v>
      </c>
      <c r="F25" s="60">
        <v>47268971</v>
      </c>
      <c r="G25" s="60">
        <v>3241026</v>
      </c>
      <c r="H25" s="60">
        <v>3366219</v>
      </c>
      <c r="I25" s="60">
        <v>3359972</v>
      </c>
      <c r="J25" s="60">
        <v>9967217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9967217</v>
      </c>
      <c r="X25" s="60">
        <v>11817249</v>
      </c>
      <c r="Y25" s="60">
        <v>-1850032</v>
      </c>
      <c r="Z25" s="140">
        <v>-15.66</v>
      </c>
      <c r="AA25" s="155">
        <v>47268971</v>
      </c>
    </row>
    <row r="26" spans="1:27" ht="12.75">
      <c r="A26" s="183" t="s">
        <v>38</v>
      </c>
      <c r="B26" s="182"/>
      <c r="C26" s="155">
        <v>9501582</v>
      </c>
      <c r="D26" s="155">
        <v>0</v>
      </c>
      <c r="E26" s="156">
        <v>10321701</v>
      </c>
      <c r="F26" s="60">
        <v>10321701</v>
      </c>
      <c r="G26" s="60">
        <v>791720</v>
      </c>
      <c r="H26" s="60">
        <v>229868</v>
      </c>
      <c r="I26" s="60">
        <v>1382306</v>
      </c>
      <c r="J26" s="60">
        <v>2403894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2403894</v>
      </c>
      <c r="X26" s="60">
        <v>2580498</v>
      </c>
      <c r="Y26" s="60">
        <v>-176604</v>
      </c>
      <c r="Z26" s="140">
        <v>-6.84</v>
      </c>
      <c r="AA26" s="155">
        <v>10321701</v>
      </c>
    </row>
    <row r="27" spans="1:27" ht="12.75">
      <c r="A27" s="183" t="s">
        <v>118</v>
      </c>
      <c r="B27" s="182"/>
      <c r="C27" s="155">
        <v>8563669</v>
      </c>
      <c r="D27" s="155">
        <v>0</v>
      </c>
      <c r="E27" s="156">
        <v>22329589</v>
      </c>
      <c r="F27" s="60">
        <v>22329589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5582500</v>
      </c>
      <c r="Y27" s="60">
        <v>-5582500</v>
      </c>
      <c r="Z27" s="140">
        <v>-100</v>
      </c>
      <c r="AA27" s="155">
        <v>22329589</v>
      </c>
    </row>
    <row r="28" spans="1:27" ht="12.75">
      <c r="A28" s="183" t="s">
        <v>39</v>
      </c>
      <c r="B28" s="182"/>
      <c r="C28" s="155">
        <v>18221159</v>
      </c>
      <c r="D28" s="155">
        <v>0</v>
      </c>
      <c r="E28" s="156">
        <v>14175445</v>
      </c>
      <c r="F28" s="60">
        <v>14175445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3543750</v>
      </c>
      <c r="Y28" s="60">
        <v>-3543750</v>
      </c>
      <c r="Z28" s="140">
        <v>-100</v>
      </c>
      <c r="AA28" s="155">
        <v>14175445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271000</v>
      </c>
      <c r="F29" s="60">
        <v>271000</v>
      </c>
      <c r="G29" s="60">
        <v>22</v>
      </c>
      <c r="H29" s="60">
        <v>0</v>
      </c>
      <c r="I29" s="60">
        <v>0</v>
      </c>
      <c r="J29" s="60">
        <v>22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22</v>
      </c>
      <c r="X29" s="60">
        <v>22583</v>
      </c>
      <c r="Y29" s="60">
        <v>-22561</v>
      </c>
      <c r="Z29" s="140">
        <v>-99.9</v>
      </c>
      <c r="AA29" s="155">
        <v>271000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26324960</v>
      </c>
      <c r="D31" s="155">
        <v>0</v>
      </c>
      <c r="E31" s="156">
        <v>23782178</v>
      </c>
      <c r="F31" s="60">
        <v>23782178</v>
      </c>
      <c r="G31" s="60">
        <v>429355</v>
      </c>
      <c r="H31" s="60">
        <v>316000</v>
      </c>
      <c r="I31" s="60">
        <v>166402</v>
      </c>
      <c r="J31" s="60">
        <v>911757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911757</v>
      </c>
      <c r="X31" s="60">
        <v>5945499</v>
      </c>
      <c r="Y31" s="60">
        <v>-5033742</v>
      </c>
      <c r="Z31" s="140">
        <v>-84.66</v>
      </c>
      <c r="AA31" s="155">
        <v>23782178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5658000</v>
      </c>
      <c r="F32" s="60">
        <v>5658000</v>
      </c>
      <c r="G32" s="60">
        <v>1391110</v>
      </c>
      <c r="H32" s="60">
        <v>1487669</v>
      </c>
      <c r="I32" s="60">
        <v>842530</v>
      </c>
      <c r="J32" s="60">
        <v>3721309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3721309</v>
      </c>
      <c r="X32" s="60">
        <v>1414500</v>
      </c>
      <c r="Y32" s="60">
        <v>2306809</v>
      </c>
      <c r="Z32" s="140">
        <v>163.08</v>
      </c>
      <c r="AA32" s="155">
        <v>5658000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90025754</v>
      </c>
      <c r="D34" s="155">
        <v>0</v>
      </c>
      <c r="E34" s="156">
        <v>87743995</v>
      </c>
      <c r="F34" s="60">
        <v>87743995</v>
      </c>
      <c r="G34" s="60">
        <v>10898893</v>
      </c>
      <c r="H34" s="60">
        <v>4156794</v>
      </c>
      <c r="I34" s="60">
        <v>3909354</v>
      </c>
      <c r="J34" s="60">
        <v>18965041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18965041</v>
      </c>
      <c r="X34" s="60">
        <v>22034250</v>
      </c>
      <c r="Y34" s="60">
        <v>-3069209</v>
      </c>
      <c r="Z34" s="140">
        <v>-13.93</v>
      </c>
      <c r="AA34" s="155">
        <v>87743995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189322948</v>
      </c>
      <c r="D36" s="188">
        <f>SUM(D25:D35)</f>
        <v>0</v>
      </c>
      <c r="E36" s="189">
        <f t="shared" si="1"/>
        <v>211550879</v>
      </c>
      <c r="F36" s="190">
        <f t="shared" si="1"/>
        <v>211550879</v>
      </c>
      <c r="G36" s="190">
        <f t="shared" si="1"/>
        <v>16752126</v>
      </c>
      <c r="H36" s="190">
        <f t="shared" si="1"/>
        <v>9556550</v>
      </c>
      <c r="I36" s="190">
        <f t="shared" si="1"/>
        <v>9660564</v>
      </c>
      <c r="J36" s="190">
        <f t="shared" si="1"/>
        <v>35969240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35969240</v>
      </c>
      <c r="X36" s="190">
        <f t="shared" si="1"/>
        <v>52940829</v>
      </c>
      <c r="Y36" s="190">
        <f t="shared" si="1"/>
        <v>-16971589</v>
      </c>
      <c r="Z36" s="191">
        <f>+IF(X36&lt;&gt;0,+(Y36/X36)*100,0)</f>
        <v>-32.05765629397303</v>
      </c>
      <c r="AA36" s="188">
        <f>SUM(AA25:AA35)</f>
        <v>211550879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-30798579</v>
      </c>
      <c r="D38" s="199">
        <f>+D22-D36</f>
        <v>0</v>
      </c>
      <c r="E38" s="200">
        <f t="shared" si="2"/>
        <v>-47368104</v>
      </c>
      <c r="F38" s="106">
        <f t="shared" si="2"/>
        <v>-47368104</v>
      </c>
      <c r="G38" s="106">
        <f t="shared" si="2"/>
        <v>36628229</v>
      </c>
      <c r="H38" s="106">
        <f t="shared" si="2"/>
        <v>-6139703</v>
      </c>
      <c r="I38" s="106">
        <f t="shared" si="2"/>
        <v>-7222542</v>
      </c>
      <c r="J38" s="106">
        <f t="shared" si="2"/>
        <v>23265984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23265984</v>
      </c>
      <c r="X38" s="106">
        <f>IF(F22=F36,0,X22-X36)</f>
        <v>-12856084</v>
      </c>
      <c r="Y38" s="106">
        <f t="shared" si="2"/>
        <v>36122068</v>
      </c>
      <c r="Z38" s="201">
        <f>+IF(X38&lt;&gt;0,+(Y38/X38)*100,0)</f>
        <v>-280.9725574288407</v>
      </c>
      <c r="AA38" s="199">
        <f>+AA22-AA36</f>
        <v>-47368104</v>
      </c>
    </row>
    <row r="39" spans="1:27" ht="12.75">
      <c r="A39" s="181" t="s">
        <v>46</v>
      </c>
      <c r="B39" s="185"/>
      <c r="C39" s="155">
        <v>55374853</v>
      </c>
      <c r="D39" s="155">
        <v>0</v>
      </c>
      <c r="E39" s="156">
        <v>53325000</v>
      </c>
      <c r="F39" s="60">
        <v>53325000</v>
      </c>
      <c r="G39" s="60">
        <v>1229933</v>
      </c>
      <c r="H39" s="60">
        <v>1134446</v>
      </c>
      <c r="I39" s="60">
        <v>6528507</v>
      </c>
      <c r="J39" s="60">
        <v>8892886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8892886</v>
      </c>
      <c r="X39" s="60">
        <v>13331250</v>
      </c>
      <c r="Y39" s="60">
        <v>-4438364</v>
      </c>
      <c r="Z39" s="140">
        <v>-33.29</v>
      </c>
      <c r="AA39" s="155">
        <v>53325000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24576274</v>
      </c>
      <c r="D42" s="206">
        <f>SUM(D38:D41)</f>
        <v>0</v>
      </c>
      <c r="E42" s="207">
        <f t="shared" si="3"/>
        <v>5956896</v>
      </c>
      <c r="F42" s="88">
        <f t="shared" si="3"/>
        <v>5956896</v>
      </c>
      <c r="G42" s="88">
        <f t="shared" si="3"/>
        <v>37858162</v>
      </c>
      <c r="H42" s="88">
        <f t="shared" si="3"/>
        <v>-5005257</v>
      </c>
      <c r="I42" s="88">
        <f t="shared" si="3"/>
        <v>-694035</v>
      </c>
      <c r="J42" s="88">
        <f t="shared" si="3"/>
        <v>32158870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32158870</v>
      </c>
      <c r="X42" s="88">
        <f t="shared" si="3"/>
        <v>475166</v>
      </c>
      <c r="Y42" s="88">
        <f t="shared" si="3"/>
        <v>31683704</v>
      </c>
      <c r="Z42" s="208">
        <f>+IF(X42&lt;&gt;0,+(Y42/X42)*100,0)</f>
        <v>6667.923209993981</v>
      </c>
      <c r="AA42" s="206">
        <f>SUM(AA38:AA41)</f>
        <v>5956896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24576274</v>
      </c>
      <c r="D44" s="210">
        <f>+D42-D43</f>
        <v>0</v>
      </c>
      <c r="E44" s="211">
        <f t="shared" si="4"/>
        <v>5956896</v>
      </c>
      <c r="F44" s="77">
        <f t="shared" si="4"/>
        <v>5956896</v>
      </c>
      <c r="G44" s="77">
        <f t="shared" si="4"/>
        <v>37858162</v>
      </c>
      <c r="H44" s="77">
        <f t="shared" si="4"/>
        <v>-5005257</v>
      </c>
      <c r="I44" s="77">
        <f t="shared" si="4"/>
        <v>-694035</v>
      </c>
      <c r="J44" s="77">
        <f t="shared" si="4"/>
        <v>32158870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32158870</v>
      </c>
      <c r="X44" s="77">
        <f t="shared" si="4"/>
        <v>475166</v>
      </c>
      <c r="Y44" s="77">
        <f t="shared" si="4"/>
        <v>31683704</v>
      </c>
      <c r="Z44" s="212">
        <f>+IF(X44&lt;&gt;0,+(Y44/X44)*100,0)</f>
        <v>6667.923209993981</v>
      </c>
      <c r="AA44" s="210">
        <f>+AA42-AA43</f>
        <v>5956896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24576274</v>
      </c>
      <c r="D46" s="206">
        <f>SUM(D44:D45)</f>
        <v>0</v>
      </c>
      <c r="E46" s="207">
        <f t="shared" si="5"/>
        <v>5956896</v>
      </c>
      <c r="F46" s="88">
        <f t="shared" si="5"/>
        <v>5956896</v>
      </c>
      <c r="G46" s="88">
        <f t="shared" si="5"/>
        <v>37858162</v>
      </c>
      <c r="H46" s="88">
        <f t="shared" si="5"/>
        <v>-5005257</v>
      </c>
      <c r="I46" s="88">
        <f t="shared" si="5"/>
        <v>-694035</v>
      </c>
      <c r="J46" s="88">
        <f t="shared" si="5"/>
        <v>32158870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32158870</v>
      </c>
      <c r="X46" s="88">
        <f t="shared" si="5"/>
        <v>475166</v>
      </c>
      <c r="Y46" s="88">
        <f t="shared" si="5"/>
        <v>31683704</v>
      </c>
      <c r="Z46" s="208">
        <f>+IF(X46&lt;&gt;0,+(Y46/X46)*100,0)</f>
        <v>6667.923209993981</v>
      </c>
      <c r="AA46" s="206">
        <f>SUM(AA44:AA45)</f>
        <v>5956896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24576274</v>
      </c>
      <c r="D48" s="217">
        <f>SUM(D46:D47)</f>
        <v>0</v>
      </c>
      <c r="E48" s="218">
        <f t="shared" si="6"/>
        <v>5956896</v>
      </c>
      <c r="F48" s="219">
        <f t="shared" si="6"/>
        <v>5956896</v>
      </c>
      <c r="G48" s="219">
        <f t="shared" si="6"/>
        <v>37858162</v>
      </c>
      <c r="H48" s="220">
        <f t="shared" si="6"/>
        <v>-5005257</v>
      </c>
      <c r="I48" s="220">
        <f t="shared" si="6"/>
        <v>-694035</v>
      </c>
      <c r="J48" s="220">
        <f t="shared" si="6"/>
        <v>32158870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32158870</v>
      </c>
      <c r="X48" s="220">
        <f t="shared" si="6"/>
        <v>475166</v>
      </c>
      <c r="Y48" s="220">
        <f t="shared" si="6"/>
        <v>31683704</v>
      </c>
      <c r="Z48" s="221">
        <f>+IF(X48&lt;&gt;0,+(Y48/X48)*100,0)</f>
        <v>6667.923209993981</v>
      </c>
      <c r="AA48" s="222">
        <f>SUM(AA46:AA47)</f>
        <v>5956896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1950000</v>
      </c>
      <c r="F5" s="100">
        <f t="shared" si="0"/>
        <v>1950000</v>
      </c>
      <c r="G5" s="100">
        <f t="shared" si="0"/>
        <v>0</v>
      </c>
      <c r="H5" s="100">
        <f t="shared" si="0"/>
        <v>198047</v>
      </c>
      <c r="I5" s="100">
        <f t="shared" si="0"/>
        <v>0</v>
      </c>
      <c r="J5" s="100">
        <f t="shared" si="0"/>
        <v>198047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198047</v>
      </c>
      <c r="X5" s="100">
        <f t="shared" si="0"/>
        <v>450000</v>
      </c>
      <c r="Y5" s="100">
        <f t="shared" si="0"/>
        <v>-251953</v>
      </c>
      <c r="Z5" s="137">
        <f>+IF(X5&lt;&gt;0,+(Y5/X5)*100,0)</f>
        <v>-55.98955555555556</v>
      </c>
      <c r="AA5" s="153">
        <f>SUM(AA6:AA8)</f>
        <v>1950000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1800000</v>
      </c>
      <c r="F7" s="159">
        <v>1800000</v>
      </c>
      <c r="G7" s="159"/>
      <c r="H7" s="159">
        <v>198047</v>
      </c>
      <c r="I7" s="159"/>
      <c r="J7" s="159">
        <v>198047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198047</v>
      </c>
      <c r="X7" s="159">
        <v>450000</v>
      </c>
      <c r="Y7" s="159">
        <v>-251953</v>
      </c>
      <c r="Z7" s="141">
        <v>-55.99</v>
      </c>
      <c r="AA7" s="225">
        <v>1800000</v>
      </c>
    </row>
    <row r="8" spans="1:27" ht="12.75">
      <c r="A8" s="138" t="s">
        <v>77</v>
      </c>
      <c r="B8" s="136"/>
      <c r="C8" s="155"/>
      <c r="D8" s="155"/>
      <c r="E8" s="156">
        <v>150000</v>
      </c>
      <c r="F8" s="60">
        <v>150000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150000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320000</v>
      </c>
      <c r="F9" s="100">
        <f t="shared" si="1"/>
        <v>320000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320000</v>
      </c>
    </row>
    <row r="10" spans="1:27" ht="12.75">
      <c r="A10" s="138" t="s">
        <v>79</v>
      </c>
      <c r="B10" s="136"/>
      <c r="C10" s="155"/>
      <c r="D10" s="155"/>
      <c r="E10" s="156">
        <v>100000</v>
      </c>
      <c r="F10" s="60">
        <v>100000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220000</v>
      </c>
      <c r="F12" s="60">
        <v>220000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220000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73492768</v>
      </c>
      <c r="D15" s="153">
        <f>SUM(D16:D18)</f>
        <v>0</v>
      </c>
      <c r="E15" s="154">
        <f t="shared" si="2"/>
        <v>71510363</v>
      </c>
      <c r="F15" s="100">
        <f t="shared" si="2"/>
        <v>71510363</v>
      </c>
      <c r="G15" s="100">
        <f t="shared" si="2"/>
        <v>2123942</v>
      </c>
      <c r="H15" s="100">
        <f t="shared" si="2"/>
        <v>2339976</v>
      </c>
      <c r="I15" s="100">
        <f t="shared" si="2"/>
        <v>1597364</v>
      </c>
      <c r="J15" s="100">
        <f t="shared" si="2"/>
        <v>6061282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6061282</v>
      </c>
      <c r="X15" s="100">
        <f t="shared" si="2"/>
        <v>18082749</v>
      </c>
      <c r="Y15" s="100">
        <f t="shared" si="2"/>
        <v>-12021467</v>
      </c>
      <c r="Z15" s="137">
        <f>+IF(X15&lt;&gt;0,+(Y15/X15)*100,0)</f>
        <v>-66.48030672769943</v>
      </c>
      <c r="AA15" s="102">
        <f>SUM(AA16:AA18)</f>
        <v>71510363</v>
      </c>
    </row>
    <row r="16" spans="1:27" ht="12.75">
      <c r="A16" s="138" t="s">
        <v>85</v>
      </c>
      <c r="B16" s="136"/>
      <c r="C16" s="155">
        <v>73492768</v>
      </c>
      <c r="D16" s="155"/>
      <c r="E16" s="156">
        <v>71510363</v>
      </c>
      <c r="F16" s="60">
        <v>71510363</v>
      </c>
      <c r="G16" s="60">
        <v>2123942</v>
      </c>
      <c r="H16" s="60">
        <v>2339976</v>
      </c>
      <c r="I16" s="60">
        <v>1597364</v>
      </c>
      <c r="J16" s="60">
        <v>6061282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6061282</v>
      </c>
      <c r="X16" s="60">
        <v>18082749</v>
      </c>
      <c r="Y16" s="60">
        <v>-12021467</v>
      </c>
      <c r="Z16" s="140">
        <v>-66.48</v>
      </c>
      <c r="AA16" s="62">
        <v>71510363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600000</v>
      </c>
      <c r="F19" s="100">
        <f t="shared" si="3"/>
        <v>600000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600000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600000</v>
      </c>
      <c r="F23" s="60">
        <v>600000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600000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73492768</v>
      </c>
      <c r="D25" s="217">
        <f>+D5+D9+D15+D19+D24</f>
        <v>0</v>
      </c>
      <c r="E25" s="230">
        <f t="shared" si="4"/>
        <v>74380363</v>
      </c>
      <c r="F25" s="219">
        <f t="shared" si="4"/>
        <v>74380363</v>
      </c>
      <c r="G25" s="219">
        <f t="shared" si="4"/>
        <v>2123942</v>
      </c>
      <c r="H25" s="219">
        <f t="shared" si="4"/>
        <v>2538023</v>
      </c>
      <c r="I25" s="219">
        <f t="shared" si="4"/>
        <v>1597364</v>
      </c>
      <c r="J25" s="219">
        <f t="shared" si="4"/>
        <v>6259329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6259329</v>
      </c>
      <c r="X25" s="219">
        <f t="shared" si="4"/>
        <v>18532749</v>
      </c>
      <c r="Y25" s="219">
        <f t="shared" si="4"/>
        <v>-12273420</v>
      </c>
      <c r="Z25" s="231">
        <f>+IF(X25&lt;&gt;0,+(Y25/X25)*100,0)</f>
        <v>-66.22557722008753</v>
      </c>
      <c r="AA25" s="232">
        <f>+AA5+AA9+AA15+AA19+AA24</f>
        <v>74380363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48924742</v>
      </c>
      <c r="D28" s="155"/>
      <c r="E28" s="156">
        <v>53324363</v>
      </c>
      <c r="F28" s="60">
        <v>53324363</v>
      </c>
      <c r="G28" s="60">
        <v>2123942</v>
      </c>
      <c r="H28" s="60">
        <v>2165398</v>
      </c>
      <c r="I28" s="60">
        <v>1597364</v>
      </c>
      <c r="J28" s="60">
        <v>5886704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5886704</v>
      </c>
      <c r="X28" s="60">
        <v>13331250</v>
      </c>
      <c r="Y28" s="60">
        <v>-7444546</v>
      </c>
      <c r="Z28" s="140">
        <v>-55.84</v>
      </c>
      <c r="AA28" s="155">
        <v>53324363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48924742</v>
      </c>
      <c r="D32" s="210">
        <f>SUM(D28:D31)</f>
        <v>0</v>
      </c>
      <c r="E32" s="211">
        <f t="shared" si="5"/>
        <v>53324363</v>
      </c>
      <c r="F32" s="77">
        <f t="shared" si="5"/>
        <v>53324363</v>
      </c>
      <c r="G32" s="77">
        <f t="shared" si="5"/>
        <v>2123942</v>
      </c>
      <c r="H32" s="77">
        <f t="shared" si="5"/>
        <v>2165398</v>
      </c>
      <c r="I32" s="77">
        <f t="shared" si="5"/>
        <v>1597364</v>
      </c>
      <c r="J32" s="77">
        <f t="shared" si="5"/>
        <v>5886704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5886704</v>
      </c>
      <c r="X32" s="77">
        <f t="shared" si="5"/>
        <v>13331250</v>
      </c>
      <c r="Y32" s="77">
        <f t="shared" si="5"/>
        <v>-7444546</v>
      </c>
      <c r="Z32" s="212">
        <f>+IF(X32&lt;&gt;0,+(Y32/X32)*100,0)</f>
        <v>-55.84282044069386</v>
      </c>
      <c r="AA32" s="79">
        <f>SUM(AA28:AA31)</f>
        <v>53324363</v>
      </c>
    </row>
    <row r="33" spans="1:27" ht="12.75">
      <c r="A33" s="237" t="s">
        <v>51</v>
      </c>
      <c r="B33" s="136" t="s">
        <v>137</v>
      </c>
      <c r="C33" s="155">
        <v>24568026</v>
      </c>
      <c r="D33" s="155"/>
      <c r="E33" s="156"/>
      <c r="F33" s="60"/>
      <c r="G33" s="60"/>
      <c r="H33" s="60">
        <v>372625</v>
      </c>
      <c r="I33" s="60"/>
      <c r="J33" s="60">
        <v>372625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372625</v>
      </c>
      <c r="X33" s="60"/>
      <c r="Y33" s="60">
        <v>372625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21056000</v>
      </c>
      <c r="F35" s="60">
        <v>21056000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5263998</v>
      </c>
      <c r="Y35" s="60">
        <v>-5263998</v>
      </c>
      <c r="Z35" s="140">
        <v>-100</v>
      </c>
      <c r="AA35" s="62">
        <v>21056000</v>
      </c>
    </row>
    <row r="36" spans="1:27" ht="12.75">
      <c r="A36" s="238" t="s">
        <v>139</v>
      </c>
      <c r="B36" s="149"/>
      <c r="C36" s="222">
        <f aca="true" t="shared" si="6" ref="C36:Y36">SUM(C32:C35)</f>
        <v>73492768</v>
      </c>
      <c r="D36" s="222">
        <f>SUM(D32:D35)</f>
        <v>0</v>
      </c>
      <c r="E36" s="218">
        <f t="shared" si="6"/>
        <v>74380363</v>
      </c>
      <c r="F36" s="220">
        <f t="shared" si="6"/>
        <v>74380363</v>
      </c>
      <c r="G36" s="220">
        <f t="shared" si="6"/>
        <v>2123942</v>
      </c>
      <c r="H36" s="220">
        <f t="shared" si="6"/>
        <v>2538023</v>
      </c>
      <c r="I36" s="220">
        <f t="shared" si="6"/>
        <v>1597364</v>
      </c>
      <c r="J36" s="220">
        <f t="shared" si="6"/>
        <v>6259329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6259329</v>
      </c>
      <c r="X36" s="220">
        <f t="shared" si="6"/>
        <v>18595248</v>
      </c>
      <c r="Y36" s="220">
        <f t="shared" si="6"/>
        <v>-12335919</v>
      </c>
      <c r="Z36" s="221">
        <f>+IF(X36&lt;&gt;0,+(Y36/X36)*100,0)</f>
        <v>-66.33909372975289</v>
      </c>
      <c r="AA36" s="239">
        <f>SUM(AA32:AA35)</f>
        <v>74380363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30635000</v>
      </c>
      <c r="F6" s="60">
        <v>30635000</v>
      </c>
      <c r="G6" s="60">
        <v>53006777</v>
      </c>
      <c r="H6" s="60">
        <v>44270188</v>
      </c>
      <c r="I6" s="60">
        <v>24075523</v>
      </c>
      <c r="J6" s="60">
        <v>24075523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24075523</v>
      </c>
      <c r="X6" s="60">
        <v>7658750</v>
      </c>
      <c r="Y6" s="60">
        <v>16416773</v>
      </c>
      <c r="Z6" s="140">
        <v>214.35</v>
      </c>
      <c r="AA6" s="62">
        <v>30635000</v>
      </c>
    </row>
    <row r="7" spans="1:27" ht="12.75">
      <c r="A7" s="249" t="s">
        <v>144</v>
      </c>
      <c r="B7" s="182"/>
      <c r="C7" s="155">
        <v>62188345</v>
      </c>
      <c r="D7" s="155"/>
      <c r="E7" s="59">
        <v>56116000</v>
      </c>
      <c r="F7" s="60">
        <v>56116000</v>
      </c>
      <c r="G7" s="60">
        <v>63936932</v>
      </c>
      <c r="H7" s="60">
        <v>64168617</v>
      </c>
      <c r="I7" s="60">
        <v>64228716</v>
      </c>
      <c r="J7" s="60">
        <v>64228716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64228716</v>
      </c>
      <c r="X7" s="60">
        <v>14029000</v>
      </c>
      <c r="Y7" s="60">
        <v>50199716</v>
      </c>
      <c r="Z7" s="140">
        <v>357.83</v>
      </c>
      <c r="AA7" s="62">
        <v>56116000</v>
      </c>
    </row>
    <row r="8" spans="1:27" ht="12.75">
      <c r="A8" s="249" t="s">
        <v>145</v>
      </c>
      <c r="B8" s="182"/>
      <c r="C8" s="155"/>
      <c r="D8" s="155"/>
      <c r="E8" s="59">
        <v>10733898</v>
      </c>
      <c r="F8" s="60">
        <v>10733898</v>
      </c>
      <c r="G8" s="60">
        <v>2767451</v>
      </c>
      <c r="H8" s="60">
        <v>2742416</v>
      </c>
      <c r="I8" s="60">
        <v>2698168</v>
      </c>
      <c r="J8" s="60">
        <v>2698168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2698168</v>
      </c>
      <c r="X8" s="60">
        <v>2683475</v>
      </c>
      <c r="Y8" s="60">
        <v>14693</v>
      </c>
      <c r="Z8" s="140">
        <v>0.55</v>
      </c>
      <c r="AA8" s="62">
        <v>10733898</v>
      </c>
    </row>
    <row r="9" spans="1:27" ht="12.75">
      <c r="A9" s="249" t="s">
        <v>146</v>
      </c>
      <c r="B9" s="182"/>
      <c r="C9" s="155">
        <v>4746036</v>
      </c>
      <c r="D9" s="155"/>
      <c r="E9" s="59"/>
      <c r="F9" s="60"/>
      <c r="G9" s="60">
        <v>41193817</v>
      </c>
      <c r="H9" s="60">
        <v>43383595</v>
      </c>
      <c r="I9" s="60">
        <v>56501643</v>
      </c>
      <c r="J9" s="60">
        <v>56501643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56501643</v>
      </c>
      <c r="X9" s="60"/>
      <c r="Y9" s="60">
        <v>56501643</v>
      </c>
      <c r="Z9" s="140"/>
      <c r="AA9" s="62"/>
    </row>
    <row r="10" spans="1:27" ht="12.75">
      <c r="A10" s="249" t="s">
        <v>147</v>
      </c>
      <c r="B10" s="182"/>
      <c r="C10" s="155">
        <v>7038520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73972901</v>
      </c>
      <c r="D12" s="168">
        <f>SUM(D6:D11)</f>
        <v>0</v>
      </c>
      <c r="E12" s="72">
        <f t="shared" si="0"/>
        <v>97484898</v>
      </c>
      <c r="F12" s="73">
        <f t="shared" si="0"/>
        <v>97484898</v>
      </c>
      <c r="G12" s="73">
        <f t="shared" si="0"/>
        <v>160904977</v>
      </c>
      <c r="H12" s="73">
        <f t="shared" si="0"/>
        <v>154564816</v>
      </c>
      <c r="I12" s="73">
        <f t="shared" si="0"/>
        <v>147504050</v>
      </c>
      <c r="J12" s="73">
        <f t="shared" si="0"/>
        <v>147504050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147504050</v>
      </c>
      <c r="X12" s="73">
        <f t="shared" si="0"/>
        <v>24371225</v>
      </c>
      <c r="Y12" s="73">
        <f t="shared" si="0"/>
        <v>123132825</v>
      </c>
      <c r="Z12" s="170">
        <f>+IF(X12&lt;&gt;0,+(Y12/X12)*100,0)</f>
        <v>505.23855489414257</v>
      </c>
      <c r="AA12" s="74">
        <f>SUM(AA6:AA11)</f>
        <v>97484898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248541560</v>
      </c>
      <c r="D19" s="155"/>
      <c r="E19" s="59">
        <v>469396363</v>
      </c>
      <c r="F19" s="60">
        <v>469396363</v>
      </c>
      <c r="G19" s="60">
        <v>250834936</v>
      </c>
      <c r="H19" s="60">
        <v>254431353</v>
      </c>
      <c r="I19" s="60">
        <v>257871319</v>
      </c>
      <c r="J19" s="60">
        <v>257871319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257871319</v>
      </c>
      <c r="X19" s="60">
        <v>117349091</v>
      </c>
      <c r="Y19" s="60">
        <v>140522228</v>
      </c>
      <c r="Z19" s="140">
        <v>119.75</v>
      </c>
      <c r="AA19" s="62">
        <v>469396363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553072</v>
      </c>
      <c r="D22" s="155"/>
      <c r="E22" s="59"/>
      <c r="F22" s="60"/>
      <c r="G22" s="60">
        <v>553072</v>
      </c>
      <c r="H22" s="60">
        <v>553072</v>
      </c>
      <c r="I22" s="60">
        <v>553072</v>
      </c>
      <c r="J22" s="60">
        <v>553072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553072</v>
      </c>
      <c r="X22" s="60"/>
      <c r="Y22" s="60">
        <v>553072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249094632</v>
      </c>
      <c r="D24" s="168">
        <f>SUM(D15:D23)</f>
        <v>0</v>
      </c>
      <c r="E24" s="76">
        <f t="shared" si="1"/>
        <v>469396363</v>
      </c>
      <c r="F24" s="77">
        <f t="shared" si="1"/>
        <v>469396363</v>
      </c>
      <c r="G24" s="77">
        <f t="shared" si="1"/>
        <v>251388008</v>
      </c>
      <c r="H24" s="77">
        <f t="shared" si="1"/>
        <v>254984425</v>
      </c>
      <c r="I24" s="77">
        <f t="shared" si="1"/>
        <v>258424391</v>
      </c>
      <c r="J24" s="77">
        <f t="shared" si="1"/>
        <v>258424391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258424391</v>
      </c>
      <c r="X24" s="77">
        <f t="shared" si="1"/>
        <v>117349091</v>
      </c>
      <c r="Y24" s="77">
        <f t="shared" si="1"/>
        <v>141075300</v>
      </c>
      <c r="Z24" s="212">
        <f>+IF(X24&lt;&gt;0,+(Y24/X24)*100,0)</f>
        <v>120.21848554412749</v>
      </c>
      <c r="AA24" s="79">
        <f>SUM(AA15:AA23)</f>
        <v>469396363</v>
      </c>
    </row>
    <row r="25" spans="1:27" ht="12.75">
      <c r="A25" s="250" t="s">
        <v>159</v>
      </c>
      <c r="B25" s="251"/>
      <c r="C25" s="168">
        <f aca="true" t="shared" si="2" ref="C25:Y25">+C12+C24</f>
        <v>323067533</v>
      </c>
      <c r="D25" s="168">
        <f>+D12+D24</f>
        <v>0</v>
      </c>
      <c r="E25" s="72">
        <f t="shared" si="2"/>
        <v>566881261</v>
      </c>
      <c r="F25" s="73">
        <f t="shared" si="2"/>
        <v>566881261</v>
      </c>
      <c r="G25" s="73">
        <f t="shared" si="2"/>
        <v>412292985</v>
      </c>
      <c r="H25" s="73">
        <f t="shared" si="2"/>
        <v>409549241</v>
      </c>
      <c r="I25" s="73">
        <f t="shared" si="2"/>
        <v>405928441</v>
      </c>
      <c r="J25" s="73">
        <f t="shared" si="2"/>
        <v>405928441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405928441</v>
      </c>
      <c r="X25" s="73">
        <f t="shared" si="2"/>
        <v>141720316</v>
      </c>
      <c r="Y25" s="73">
        <f t="shared" si="2"/>
        <v>264208125</v>
      </c>
      <c r="Z25" s="170">
        <f>+IF(X25&lt;&gt;0,+(Y25/X25)*100,0)</f>
        <v>186.42925196412912</v>
      </c>
      <c r="AA25" s="74">
        <f>+AA12+AA24</f>
        <v>566881261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19288347</v>
      </c>
      <c r="D32" s="155"/>
      <c r="E32" s="59">
        <v>22181578</v>
      </c>
      <c r="F32" s="60">
        <v>22181578</v>
      </c>
      <c r="G32" s="60">
        <v>41488024</v>
      </c>
      <c r="H32" s="60">
        <v>43737151</v>
      </c>
      <c r="I32" s="60">
        <v>40814309</v>
      </c>
      <c r="J32" s="60">
        <v>40814309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40814309</v>
      </c>
      <c r="X32" s="60">
        <v>5545395</v>
      </c>
      <c r="Y32" s="60">
        <v>35268914</v>
      </c>
      <c r="Z32" s="140">
        <v>636</v>
      </c>
      <c r="AA32" s="62">
        <v>22181578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41155239</v>
      </c>
      <c r="H33" s="60">
        <v>41167627</v>
      </c>
      <c r="I33" s="60">
        <v>41174142</v>
      </c>
      <c r="J33" s="60">
        <v>41174142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41174142</v>
      </c>
      <c r="X33" s="60"/>
      <c r="Y33" s="60">
        <v>41174142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19288347</v>
      </c>
      <c r="D34" s="168">
        <f>SUM(D29:D33)</f>
        <v>0</v>
      </c>
      <c r="E34" s="72">
        <f t="shared" si="3"/>
        <v>22181578</v>
      </c>
      <c r="F34" s="73">
        <f t="shared" si="3"/>
        <v>22181578</v>
      </c>
      <c r="G34" s="73">
        <f t="shared" si="3"/>
        <v>82643263</v>
      </c>
      <c r="H34" s="73">
        <f t="shared" si="3"/>
        <v>84904778</v>
      </c>
      <c r="I34" s="73">
        <f t="shared" si="3"/>
        <v>81988451</v>
      </c>
      <c r="J34" s="73">
        <f t="shared" si="3"/>
        <v>81988451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81988451</v>
      </c>
      <c r="X34" s="73">
        <f t="shared" si="3"/>
        <v>5545395</v>
      </c>
      <c r="Y34" s="73">
        <f t="shared" si="3"/>
        <v>76443056</v>
      </c>
      <c r="Z34" s="170">
        <f>+IF(X34&lt;&gt;0,+(Y34/X34)*100,0)</f>
        <v>1378.4961395896955</v>
      </c>
      <c r="AA34" s="74">
        <f>SUM(AA29:AA33)</f>
        <v>22181578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11420724</v>
      </c>
      <c r="D38" s="155"/>
      <c r="E38" s="59">
        <v>49369683</v>
      </c>
      <c r="F38" s="60">
        <v>49369683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12342421</v>
      </c>
      <c r="Y38" s="60">
        <v>-12342421</v>
      </c>
      <c r="Z38" s="140">
        <v>-100</v>
      </c>
      <c r="AA38" s="62">
        <v>49369683</v>
      </c>
    </row>
    <row r="39" spans="1:27" ht="12.75">
      <c r="A39" s="250" t="s">
        <v>59</v>
      </c>
      <c r="B39" s="253"/>
      <c r="C39" s="168">
        <f aca="true" t="shared" si="4" ref="C39:Y39">SUM(C37:C38)</f>
        <v>11420724</v>
      </c>
      <c r="D39" s="168">
        <f>SUM(D37:D38)</f>
        <v>0</v>
      </c>
      <c r="E39" s="76">
        <f t="shared" si="4"/>
        <v>49369683</v>
      </c>
      <c r="F39" s="77">
        <f t="shared" si="4"/>
        <v>49369683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12342421</v>
      </c>
      <c r="Y39" s="77">
        <f t="shared" si="4"/>
        <v>-12342421</v>
      </c>
      <c r="Z39" s="212">
        <f>+IF(X39&lt;&gt;0,+(Y39/X39)*100,0)</f>
        <v>-100</v>
      </c>
      <c r="AA39" s="79">
        <f>SUM(AA37:AA38)</f>
        <v>49369683</v>
      </c>
    </row>
    <row r="40" spans="1:27" ht="12.75">
      <c r="A40" s="250" t="s">
        <v>167</v>
      </c>
      <c r="B40" s="251"/>
      <c r="C40" s="168">
        <f aca="true" t="shared" si="5" ref="C40:Y40">+C34+C39</f>
        <v>30709071</v>
      </c>
      <c r="D40" s="168">
        <f>+D34+D39</f>
        <v>0</v>
      </c>
      <c r="E40" s="72">
        <f t="shared" si="5"/>
        <v>71551261</v>
      </c>
      <c r="F40" s="73">
        <f t="shared" si="5"/>
        <v>71551261</v>
      </c>
      <c r="G40" s="73">
        <f t="shared" si="5"/>
        <v>82643263</v>
      </c>
      <c r="H40" s="73">
        <f t="shared" si="5"/>
        <v>84904778</v>
      </c>
      <c r="I40" s="73">
        <f t="shared" si="5"/>
        <v>81988451</v>
      </c>
      <c r="J40" s="73">
        <f t="shared" si="5"/>
        <v>81988451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81988451</v>
      </c>
      <c r="X40" s="73">
        <f t="shared" si="5"/>
        <v>17887816</v>
      </c>
      <c r="Y40" s="73">
        <f t="shared" si="5"/>
        <v>64100635</v>
      </c>
      <c r="Z40" s="170">
        <f>+IF(X40&lt;&gt;0,+(Y40/X40)*100,0)</f>
        <v>358.3480230342262</v>
      </c>
      <c r="AA40" s="74">
        <f>+AA34+AA39</f>
        <v>71551261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292358462</v>
      </c>
      <c r="D42" s="257">
        <f>+D25-D40</f>
        <v>0</v>
      </c>
      <c r="E42" s="258">
        <f t="shared" si="6"/>
        <v>495330000</v>
      </c>
      <c r="F42" s="259">
        <f t="shared" si="6"/>
        <v>495330000</v>
      </c>
      <c r="G42" s="259">
        <f t="shared" si="6"/>
        <v>329649722</v>
      </c>
      <c r="H42" s="259">
        <f t="shared" si="6"/>
        <v>324644463</v>
      </c>
      <c r="I42" s="259">
        <f t="shared" si="6"/>
        <v>323939990</v>
      </c>
      <c r="J42" s="259">
        <f t="shared" si="6"/>
        <v>323939990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323939990</v>
      </c>
      <c r="X42" s="259">
        <f t="shared" si="6"/>
        <v>123832500</v>
      </c>
      <c r="Y42" s="259">
        <f t="shared" si="6"/>
        <v>200107490</v>
      </c>
      <c r="Z42" s="260">
        <f>+IF(X42&lt;&gt;0,+(Y42/X42)*100,0)</f>
        <v>161.5952920275372</v>
      </c>
      <c r="AA42" s="261">
        <f>+AA25-AA40</f>
        <v>495330000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292358462</v>
      </c>
      <c r="D45" s="155"/>
      <c r="E45" s="59">
        <v>495330000</v>
      </c>
      <c r="F45" s="60">
        <v>495330000</v>
      </c>
      <c r="G45" s="60">
        <v>186193006</v>
      </c>
      <c r="H45" s="60">
        <v>186193006</v>
      </c>
      <c r="I45" s="60">
        <v>186193006</v>
      </c>
      <c r="J45" s="60">
        <v>186193006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186193006</v>
      </c>
      <c r="X45" s="60">
        <v>123832500</v>
      </c>
      <c r="Y45" s="60">
        <v>62360506</v>
      </c>
      <c r="Z45" s="139">
        <v>50.36</v>
      </c>
      <c r="AA45" s="62">
        <v>495330000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143456716</v>
      </c>
      <c r="H46" s="60">
        <v>138451457</v>
      </c>
      <c r="I46" s="60">
        <v>137746984</v>
      </c>
      <c r="J46" s="60">
        <v>137746984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137746984</v>
      </c>
      <c r="X46" s="60"/>
      <c r="Y46" s="60">
        <v>137746984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292358462</v>
      </c>
      <c r="D48" s="217">
        <f>SUM(D45:D47)</f>
        <v>0</v>
      </c>
      <c r="E48" s="264">
        <f t="shared" si="7"/>
        <v>495330000</v>
      </c>
      <c r="F48" s="219">
        <f t="shared" si="7"/>
        <v>495330000</v>
      </c>
      <c r="G48" s="219">
        <f t="shared" si="7"/>
        <v>329649722</v>
      </c>
      <c r="H48" s="219">
        <f t="shared" si="7"/>
        <v>324644463</v>
      </c>
      <c r="I48" s="219">
        <f t="shared" si="7"/>
        <v>323939990</v>
      </c>
      <c r="J48" s="219">
        <f t="shared" si="7"/>
        <v>323939990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323939990</v>
      </c>
      <c r="X48" s="219">
        <f t="shared" si="7"/>
        <v>123832500</v>
      </c>
      <c r="Y48" s="219">
        <f t="shared" si="7"/>
        <v>200107490</v>
      </c>
      <c r="Z48" s="265">
        <f>+IF(X48&lt;&gt;0,+(Y48/X48)*100,0)</f>
        <v>161.5952920275372</v>
      </c>
      <c r="AA48" s="232">
        <f>SUM(AA45:AA47)</f>
        <v>495330000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11088846</v>
      </c>
      <c r="D6" s="155"/>
      <c r="E6" s="59">
        <v>13932000</v>
      </c>
      <c r="F6" s="60">
        <v>13932000</v>
      </c>
      <c r="G6" s="60">
        <v>402773</v>
      </c>
      <c r="H6" s="60">
        <v>126477</v>
      </c>
      <c r="I6" s="60">
        <v>4367780</v>
      </c>
      <c r="J6" s="60">
        <v>4897030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4897030</v>
      </c>
      <c r="X6" s="60">
        <v>3483000</v>
      </c>
      <c r="Y6" s="60">
        <v>1414030</v>
      </c>
      <c r="Z6" s="140">
        <v>40.6</v>
      </c>
      <c r="AA6" s="62">
        <v>13932000</v>
      </c>
    </row>
    <row r="7" spans="1:27" ht="12.75">
      <c r="A7" s="249" t="s">
        <v>32</v>
      </c>
      <c r="B7" s="182"/>
      <c r="C7" s="155"/>
      <c r="D7" s="155"/>
      <c r="E7" s="59">
        <v>1249404</v>
      </c>
      <c r="F7" s="60">
        <v>1249404</v>
      </c>
      <c r="G7" s="60"/>
      <c r="H7" s="60">
        <v>13705</v>
      </c>
      <c r="I7" s="60">
        <v>21928</v>
      </c>
      <c r="J7" s="60">
        <v>35633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35633</v>
      </c>
      <c r="X7" s="60">
        <v>312351</v>
      </c>
      <c r="Y7" s="60">
        <v>-276718</v>
      </c>
      <c r="Z7" s="140">
        <v>-88.59</v>
      </c>
      <c r="AA7" s="62">
        <v>1249404</v>
      </c>
    </row>
    <row r="8" spans="1:27" ht="12.75">
      <c r="A8" s="249" t="s">
        <v>178</v>
      </c>
      <c r="B8" s="182"/>
      <c r="C8" s="155">
        <v>3450473</v>
      </c>
      <c r="D8" s="155"/>
      <c r="E8" s="59">
        <v>4337008</v>
      </c>
      <c r="F8" s="60">
        <v>4337008</v>
      </c>
      <c r="G8" s="60">
        <v>577847</v>
      </c>
      <c r="H8" s="60">
        <v>598263</v>
      </c>
      <c r="I8" s="60">
        <v>536724</v>
      </c>
      <c r="J8" s="60">
        <v>1712834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1712834</v>
      </c>
      <c r="X8" s="60">
        <v>1014252</v>
      </c>
      <c r="Y8" s="60">
        <v>698582</v>
      </c>
      <c r="Z8" s="140">
        <v>68.88</v>
      </c>
      <c r="AA8" s="62">
        <v>4337008</v>
      </c>
    </row>
    <row r="9" spans="1:27" ht="12.75">
      <c r="A9" s="249" t="s">
        <v>179</v>
      </c>
      <c r="B9" s="182"/>
      <c r="C9" s="155">
        <v>133361280</v>
      </c>
      <c r="D9" s="155"/>
      <c r="E9" s="59">
        <v>128152000</v>
      </c>
      <c r="F9" s="60">
        <v>128152000</v>
      </c>
      <c r="G9" s="60">
        <v>51024000</v>
      </c>
      <c r="H9" s="60">
        <v>2395000</v>
      </c>
      <c r="I9" s="60">
        <v>97597</v>
      </c>
      <c r="J9" s="60">
        <v>53516597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53516597</v>
      </c>
      <c r="X9" s="60">
        <v>32038000</v>
      </c>
      <c r="Y9" s="60">
        <v>21478597</v>
      </c>
      <c r="Z9" s="140">
        <v>67.04</v>
      </c>
      <c r="AA9" s="62">
        <v>128152000</v>
      </c>
    </row>
    <row r="10" spans="1:27" ht="12.75">
      <c r="A10" s="249" t="s">
        <v>180</v>
      </c>
      <c r="B10" s="182"/>
      <c r="C10" s="155">
        <v>48924742</v>
      </c>
      <c r="D10" s="155"/>
      <c r="E10" s="59">
        <v>53325000</v>
      </c>
      <c r="F10" s="60">
        <v>53325000</v>
      </c>
      <c r="G10" s="60">
        <v>1197788</v>
      </c>
      <c r="H10" s="60">
        <v>11000000</v>
      </c>
      <c r="I10" s="60">
        <v>6528507</v>
      </c>
      <c r="J10" s="60">
        <v>18726295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18726295</v>
      </c>
      <c r="X10" s="60">
        <v>13331250</v>
      </c>
      <c r="Y10" s="60">
        <v>5395045</v>
      </c>
      <c r="Z10" s="140">
        <v>40.47</v>
      </c>
      <c r="AA10" s="62">
        <v>53325000</v>
      </c>
    </row>
    <row r="11" spans="1:27" ht="12.75">
      <c r="A11" s="249" t="s">
        <v>181</v>
      </c>
      <c r="B11" s="182"/>
      <c r="C11" s="155">
        <v>7706117</v>
      </c>
      <c r="D11" s="155"/>
      <c r="E11" s="59">
        <v>4000330</v>
      </c>
      <c r="F11" s="60">
        <v>4000330</v>
      </c>
      <c r="G11" s="60">
        <v>223100</v>
      </c>
      <c r="H11" s="60">
        <v>231660</v>
      </c>
      <c r="I11" s="60">
        <v>159398</v>
      </c>
      <c r="J11" s="60">
        <v>614158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614158</v>
      </c>
      <c r="X11" s="60">
        <v>999999</v>
      </c>
      <c r="Y11" s="60">
        <v>-385841</v>
      </c>
      <c r="Z11" s="140">
        <v>-38.58</v>
      </c>
      <c r="AA11" s="62">
        <v>4000330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-145342063</v>
      </c>
      <c r="D14" s="155"/>
      <c r="E14" s="59">
        <v>-91531000</v>
      </c>
      <c r="F14" s="60">
        <v>-91531000</v>
      </c>
      <c r="G14" s="60">
        <v>-12021396</v>
      </c>
      <c r="H14" s="60">
        <v>-9556552</v>
      </c>
      <c r="I14" s="60">
        <v>-25896937</v>
      </c>
      <c r="J14" s="60">
        <v>-47474885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-47474885</v>
      </c>
      <c r="X14" s="60">
        <v>-22882001</v>
      </c>
      <c r="Y14" s="60">
        <v>-24592884</v>
      </c>
      <c r="Z14" s="140">
        <v>107.48</v>
      </c>
      <c r="AA14" s="62">
        <v>-91531000</v>
      </c>
    </row>
    <row r="15" spans="1:27" ht="12.75">
      <c r="A15" s="249" t="s">
        <v>40</v>
      </c>
      <c r="B15" s="182"/>
      <c r="C15" s="155">
        <v>-824605</v>
      </c>
      <c r="D15" s="155"/>
      <c r="E15" s="59">
        <v>-257450</v>
      </c>
      <c r="F15" s="60">
        <v>-257450</v>
      </c>
      <c r="G15" s="60">
        <v>-22</v>
      </c>
      <c r="H15" s="60"/>
      <c r="I15" s="60"/>
      <c r="J15" s="60">
        <v>-22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-22</v>
      </c>
      <c r="X15" s="60">
        <v>-64248</v>
      </c>
      <c r="Y15" s="60">
        <v>64226</v>
      </c>
      <c r="Z15" s="140">
        <v>-99.97</v>
      </c>
      <c r="AA15" s="62">
        <v>-257450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58364790</v>
      </c>
      <c r="D17" s="168">
        <f t="shared" si="0"/>
        <v>0</v>
      </c>
      <c r="E17" s="72">
        <f t="shared" si="0"/>
        <v>113207292</v>
      </c>
      <c r="F17" s="73">
        <f t="shared" si="0"/>
        <v>113207292</v>
      </c>
      <c r="G17" s="73">
        <f t="shared" si="0"/>
        <v>41404090</v>
      </c>
      <c r="H17" s="73">
        <f t="shared" si="0"/>
        <v>4808553</v>
      </c>
      <c r="I17" s="73">
        <f t="shared" si="0"/>
        <v>-14185003</v>
      </c>
      <c r="J17" s="73">
        <f t="shared" si="0"/>
        <v>32027640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32027640</v>
      </c>
      <c r="X17" s="73">
        <f t="shared" si="0"/>
        <v>28232603</v>
      </c>
      <c r="Y17" s="73">
        <f t="shared" si="0"/>
        <v>3795037</v>
      </c>
      <c r="Z17" s="170">
        <f>+IF(X17&lt;&gt;0,+(Y17/X17)*100,0)</f>
        <v>13.442037207833794</v>
      </c>
      <c r="AA17" s="74">
        <f>SUM(AA6:AA16)</f>
        <v>113207292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-73814699</v>
      </c>
      <c r="D26" s="155"/>
      <c r="E26" s="59">
        <v>-74380663</v>
      </c>
      <c r="F26" s="60">
        <v>-74380663</v>
      </c>
      <c r="G26" s="60">
        <v>-2123942</v>
      </c>
      <c r="H26" s="60">
        <v>-2538023</v>
      </c>
      <c r="I26" s="60">
        <v>-5940373</v>
      </c>
      <c r="J26" s="60">
        <v>-10602338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-10602338</v>
      </c>
      <c r="X26" s="60">
        <v>-18594999</v>
      </c>
      <c r="Y26" s="60">
        <v>7992661</v>
      </c>
      <c r="Z26" s="140">
        <v>-42.98</v>
      </c>
      <c r="AA26" s="62">
        <v>-74380663</v>
      </c>
    </row>
    <row r="27" spans="1:27" ht="12.75">
      <c r="A27" s="250" t="s">
        <v>192</v>
      </c>
      <c r="B27" s="251"/>
      <c r="C27" s="168">
        <f aca="true" t="shared" si="1" ref="C27:Y27">SUM(C21:C26)</f>
        <v>-73814699</v>
      </c>
      <c r="D27" s="168">
        <f>SUM(D21:D26)</f>
        <v>0</v>
      </c>
      <c r="E27" s="72">
        <f t="shared" si="1"/>
        <v>-74380663</v>
      </c>
      <c r="F27" s="73">
        <f t="shared" si="1"/>
        <v>-74380663</v>
      </c>
      <c r="G27" s="73">
        <f t="shared" si="1"/>
        <v>-2123942</v>
      </c>
      <c r="H27" s="73">
        <f t="shared" si="1"/>
        <v>-2538023</v>
      </c>
      <c r="I27" s="73">
        <f t="shared" si="1"/>
        <v>-5940373</v>
      </c>
      <c r="J27" s="73">
        <f t="shared" si="1"/>
        <v>-10602338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-10602338</v>
      </c>
      <c r="X27" s="73">
        <f t="shared" si="1"/>
        <v>-18594999</v>
      </c>
      <c r="Y27" s="73">
        <f t="shared" si="1"/>
        <v>7992661</v>
      </c>
      <c r="Z27" s="170">
        <f>+IF(X27&lt;&gt;0,+(Y27/X27)*100,0)</f>
        <v>-42.98285254008349</v>
      </c>
      <c r="AA27" s="74">
        <f>SUM(AA21:AA26)</f>
        <v>-74380663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-15449909</v>
      </c>
      <c r="D38" s="153">
        <f>+D17+D27+D36</f>
        <v>0</v>
      </c>
      <c r="E38" s="99">
        <f t="shared" si="3"/>
        <v>38826629</v>
      </c>
      <c r="F38" s="100">
        <f t="shared" si="3"/>
        <v>38826629</v>
      </c>
      <c r="G38" s="100">
        <f t="shared" si="3"/>
        <v>39280148</v>
      </c>
      <c r="H38" s="100">
        <f t="shared" si="3"/>
        <v>2270530</v>
      </c>
      <c r="I38" s="100">
        <f t="shared" si="3"/>
        <v>-20125376</v>
      </c>
      <c r="J38" s="100">
        <f t="shared" si="3"/>
        <v>21425302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21425302</v>
      </c>
      <c r="X38" s="100">
        <f t="shared" si="3"/>
        <v>9637604</v>
      </c>
      <c r="Y38" s="100">
        <f t="shared" si="3"/>
        <v>11787698</v>
      </c>
      <c r="Z38" s="137">
        <f>+IF(X38&lt;&gt;0,+(Y38/X38)*100,0)</f>
        <v>122.30942462462662</v>
      </c>
      <c r="AA38" s="102">
        <f>+AA17+AA27+AA36</f>
        <v>38826629</v>
      </c>
    </row>
    <row r="39" spans="1:27" ht="12.75">
      <c r="A39" s="249" t="s">
        <v>200</v>
      </c>
      <c r="B39" s="182"/>
      <c r="C39" s="153">
        <v>77638254</v>
      </c>
      <c r="D39" s="153"/>
      <c r="E39" s="99">
        <v>77637741</v>
      </c>
      <c r="F39" s="100">
        <v>77637741</v>
      </c>
      <c r="G39" s="100">
        <v>77638254</v>
      </c>
      <c r="H39" s="100">
        <v>116918402</v>
      </c>
      <c r="I39" s="100">
        <v>119188932</v>
      </c>
      <c r="J39" s="100">
        <v>77638254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77638254</v>
      </c>
      <c r="X39" s="100">
        <v>77637741</v>
      </c>
      <c r="Y39" s="100">
        <v>513</v>
      </c>
      <c r="Z39" s="137"/>
      <c r="AA39" s="102">
        <v>77637741</v>
      </c>
    </row>
    <row r="40" spans="1:27" ht="12.75">
      <c r="A40" s="269" t="s">
        <v>201</v>
      </c>
      <c r="B40" s="256"/>
      <c r="C40" s="257">
        <v>62188345</v>
      </c>
      <c r="D40" s="257"/>
      <c r="E40" s="258">
        <v>116464370</v>
      </c>
      <c r="F40" s="259">
        <v>116464370</v>
      </c>
      <c r="G40" s="259">
        <v>116918402</v>
      </c>
      <c r="H40" s="259">
        <v>119188932</v>
      </c>
      <c r="I40" s="259">
        <v>99063556</v>
      </c>
      <c r="J40" s="259">
        <v>99063556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99063556</v>
      </c>
      <c r="X40" s="259">
        <v>87275345</v>
      </c>
      <c r="Y40" s="259">
        <v>11788211</v>
      </c>
      <c r="Z40" s="260">
        <v>13.51</v>
      </c>
      <c r="AA40" s="261">
        <v>116464370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73492768</v>
      </c>
      <c r="D5" s="200">
        <f t="shared" si="0"/>
        <v>0</v>
      </c>
      <c r="E5" s="106">
        <f t="shared" si="0"/>
        <v>74380363</v>
      </c>
      <c r="F5" s="106">
        <f t="shared" si="0"/>
        <v>74380363</v>
      </c>
      <c r="G5" s="106">
        <f t="shared" si="0"/>
        <v>2123942</v>
      </c>
      <c r="H5" s="106">
        <f t="shared" si="0"/>
        <v>2538023</v>
      </c>
      <c r="I5" s="106">
        <f t="shared" si="0"/>
        <v>1597364</v>
      </c>
      <c r="J5" s="106">
        <f t="shared" si="0"/>
        <v>6259329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6259329</v>
      </c>
      <c r="X5" s="106">
        <f t="shared" si="0"/>
        <v>18595091</v>
      </c>
      <c r="Y5" s="106">
        <f t="shared" si="0"/>
        <v>-12335762</v>
      </c>
      <c r="Z5" s="201">
        <f>+IF(X5&lt;&gt;0,+(Y5/X5)*100,0)</f>
        <v>-66.33880952774042</v>
      </c>
      <c r="AA5" s="199">
        <f>SUM(AA11:AA18)</f>
        <v>74380363</v>
      </c>
    </row>
    <row r="6" spans="1:27" ht="12.75">
      <c r="A6" s="291" t="s">
        <v>205</v>
      </c>
      <c r="B6" s="142"/>
      <c r="C6" s="62"/>
      <c r="D6" s="156"/>
      <c r="E6" s="60">
        <v>9410363</v>
      </c>
      <c r="F6" s="60">
        <v>9410363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2352591</v>
      </c>
      <c r="Y6" s="60">
        <v>-2352591</v>
      </c>
      <c r="Z6" s="140">
        <v>-100</v>
      </c>
      <c r="AA6" s="155">
        <v>9410363</v>
      </c>
    </row>
    <row r="7" spans="1:27" ht="12.75">
      <c r="A7" s="291" t="s">
        <v>206</v>
      </c>
      <c r="B7" s="142"/>
      <c r="C7" s="62"/>
      <c r="D7" s="156"/>
      <c r="E7" s="60">
        <v>31050000</v>
      </c>
      <c r="F7" s="60">
        <v>31050000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7762500</v>
      </c>
      <c r="Y7" s="60">
        <v>-7762500</v>
      </c>
      <c r="Z7" s="140">
        <v>-100</v>
      </c>
      <c r="AA7" s="155">
        <v>31050000</v>
      </c>
    </row>
    <row r="8" spans="1:27" ht="12.75">
      <c r="A8" s="291" t="s">
        <v>207</v>
      </c>
      <c r="B8" s="142"/>
      <c r="C8" s="62"/>
      <c r="D8" s="156"/>
      <c r="E8" s="60">
        <v>300000</v>
      </c>
      <c r="F8" s="60">
        <v>300000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75000</v>
      </c>
      <c r="Y8" s="60">
        <v>-75000</v>
      </c>
      <c r="Z8" s="140">
        <v>-100</v>
      </c>
      <c r="AA8" s="155">
        <v>300000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850000</v>
      </c>
      <c r="F10" s="60">
        <v>850000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212500</v>
      </c>
      <c r="Y10" s="60">
        <v>-212500</v>
      </c>
      <c r="Z10" s="140">
        <v>-100</v>
      </c>
      <c r="AA10" s="155">
        <v>850000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41610363</v>
      </c>
      <c r="F11" s="295">
        <f t="shared" si="1"/>
        <v>41610363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10402591</v>
      </c>
      <c r="Y11" s="295">
        <f t="shared" si="1"/>
        <v>-10402591</v>
      </c>
      <c r="Z11" s="296">
        <f>+IF(X11&lt;&gt;0,+(Y11/X11)*100,0)</f>
        <v>-100</v>
      </c>
      <c r="AA11" s="297">
        <f>SUM(AA6:AA10)</f>
        <v>41610363</v>
      </c>
    </row>
    <row r="12" spans="1:27" ht="12.75">
      <c r="A12" s="298" t="s">
        <v>211</v>
      </c>
      <c r="B12" s="136"/>
      <c r="C12" s="62"/>
      <c r="D12" s="156"/>
      <c r="E12" s="60">
        <v>26650000</v>
      </c>
      <c r="F12" s="60">
        <v>26650000</v>
      </c>
      <c r="G12" s="60">
        <v>2123942</v>
      </c>
      <c r="H12" s="60">
        <v>2165398</v>
      </c>
      <c r="I12" s="60">
        <v>1597364</v>
      </c>
      <c r="J12" s="60">
        <v>5886704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5886704</v>
      </c>
      <c r="X12" s="60">
        <v>6662500</v>
      </c>
      <c r="Y12" s="60">
        <v>-775796</v>
      </c>
      <c r="Z12" s="140">
        <v>-11.64</v>
      </c>
      <c r="AA12" s="155">
        <v>26650000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73492768</v>
      </c>
      <c r="D15" s="156"/>
      <c r="E15" s="60">
        <v>6120000</v>
      </c>
      <c r="F15" s="60">
        <v>6120000</v>
      </c>
      <c r="G15" s="60"/>
      <c r="H15" s="60">
        <v>372625</v>
      </c>
      <c r="I15" s="60"/>
      <c r="J15" s="60">
        <v>372625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372625</v>
      </c>
      <c r="X15" s="60">
        <v>1530000</v>
      </c>
      <c r="Y15" s="60">
        <v>-1157375</v>
      </c>
      <c r="Z15" s="140">
        <v>-75.65</v>
      </c>
      <c r="AA15" s="155">
        <v>6120000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9410363</v>
      </c>
      <c r="F36" s="60">
        <f t="shared" si="4"/>
        <v>9410363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2352591</v>
      </c>
      <c r="Y36" s="60">
        <f t="shared" si="4"/>
        <v>-2352591</v>
      </c>
      <c r="Z36" s="140">
        <f aca="true" t="shared" si="5" ref="Z36:Z49">+IF(X36&lt;&gt;0,+(Y36/X36)*100,0)</f>
        <v>-100</v>
      </c>
      <c r="AA36" s="155">
        <f>AA6+AA21</f>
        <v>9410363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31050000</v>
      </c>
      <c r="F37" s="60">
        <f t="shared" si="4"/>
        <v>31050000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7762500</v>
      </c>
      <c r="Y37" s="60">
        <f t="shared" si="4"/>
        <v>-7762500</v>
      </c>
      <c r="Z37" s="140">
        <f t="shared" si="5"/>
        <v>-100</v>
      </c>
      <c r="AA37" s="155">
        <f>AA7+AA22</f>
        <v>31050000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300000</v>
      </c>
      <c r="F38" s="60">
        <f t="shared" si="4"/>
        <v>300000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75000</v>
      </c>
      <c r="Y38" s="60">
        <f t="shared" si="4"/>
        <v>-75000</v>
      </c>
      <c r="Z38" s="140">
        <f t="shared" si="5"/>
        <v>-100</v>
      </c>
      <c r="AA38" s="155">
        <f>AA8+AA23</f>
        <v>300000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850000</v>
      </c>
      <c r="F40" s="60">
        <f t="shared" si="4"/>
        <v>850000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212500</v>
      </c>
      <c r="Y40" s="60">
        <f t="shared" si="4"/>
        <v>-212500</v>
      </c>
      <c r="Z40" s="140">
        <f t="shared" si="5"/>
        <v>-100</v>
      </c>
      <c r="AA40" s="155">
        <f>AA10+AA25</f>
        <v>850000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41610363</v>
      </c>
      <c r="F41" s="295">
        <f t="shared" si="6"/>
        <v>41610363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10402591</v>
      </c>
      <c r="Y41" s="295">
        <f t="shared" si="6"/>
        <v>-10402591</v>
      </c>
      <c r="Z41" s="296">
        <f t="shared" si="5"/>
        <v>-100</v>
      </c>
      <c r="AA41" s="297">
        <f>SUM(AA36:AA40)</f>
        <v>41610363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26650000</v>
      </c>
      <c r="F42" s="54">
        <f t="shared" si="7"/>
        <v>26650000</v>
      </c>
      <c r="G42" s="54">
        <f t="shared" si="7"/>
        <v>2123942</v>
      </c>
      <c r="H42" s="54">
        <f t="shared" si="7"/>
        <v>2165398</v>
      </c>
      <c r="I42" s="54">
        <f t="shared" si="7"/>
        <v>1597364</v>
      </c>
      <c r="J42" s="54">
        <f t="shared" si="7"/>
        <v>5886704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5886704</v>
      </c>
      <c r="X42" s="54">
        <f t="shared" si="7"/>
        <v>6662500</v>
      </c>
      <c r="Y42" s="54">
        <f t="shared" si="7"/>
        <v>-775796</v>
      </c>
      <c r="Z42" s="184">
        <f t="shared" si="5"/>
        <v>-11.644217636022514</v>
      </c>
      <c r="AA42" s="130">
        <f aca="true" t="shared" si="8" ref="AA42:AA48">AA12+AA27</f>
        <v>26650000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73492768</v>
      </c>
      <c r="D45" s="129">
        <f t="shared" si="7"/>
        <v>0</v>
      </c>
      <c r="E45" s="54">
        <f t="shared" si="7"/>
        <v>6120000</v>
      </c>
      <c r="F45" s="54">
        <f t="shared" si="7"/>
        <v>6120000</v>
      </c>
      <c r="G45" s="54">
        <f t="shared" si="7"/>
        <v>0</v>
      </c>
      <c r="H45" s="54">
        <f t="shared" si="7"/>
        <v>372625</v>
      </c>
      <c r="I45" s="54">
        <f t="shared" si="7"/>
        <v>0</v>
      </c>
      <c r="J45" s="54">
        <f t="shared" si="7"/>
        <v>372625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372625</v>
      </c>
      <c r="X45" s="54">
        <f t="shared" si="7"/>
        <v>1530000</v>
      </c>
      <c r="Y45" s="54">
        <f t="shared" si="7"/>
        <v>-1157375</v>
      </c>
      <c r="Z45" s="184">
        <f t="shared" si="5"/>
        <v>-75.64542483660131</v>
      </c>
      <c r="AA45" s="130">
        <f t="shared" si="8"/>
        <v>6120000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73492768</v>
      </c>
      <c r="D49" s="218">
        <f t="shared" si="9"/>
        <v>0</v>
      </c>
      <c r="E49" s="220">
        <f t="shared" si="9"/>
        <v>74380363</v>
      </c>
      <c r="F49" s="220">
        <f t="shared" si="9"/>
        <v>74380363</v>
      </c>
      <c r="G49" s="220">
        <f t="shared" si="9"/>
        <v>2123942</v>
      </c>
      <c r="H49" s="220">
        <f t="shared" si="9"/>
        <v>2538023</v>
      </c>
      <c r="I49" s="220">
        <f t="shared" si="9"/>
        <v>1597364</v>
      </c>
      <c r="J49" s="220">
        <f t="shared" si="9"/>
        <v>6259329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6259329</v>
      </c>
      <c r="X49" s="220">
        <f t="shared" si="9"/>
        <v>18595091</v>
      </c>
      <c r="Y49" s="220">
        <f t="shared" si="9"/>
        <v>-12335762</v>
      </c>
      <c r="Z49" s="221">
        <f t="shared" si="5"/>
        <v>-66.33880952774042</v>
      </c>
      <c r="AA49" s="222">
        <f>SUM(AA41:AA48)</f>
        <v>74380363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23782178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1619155</v>
      </c>
      <c r="H67" s="60">
        <v>1487669</v>
      </c>
      <c r="I67" s="60">
        <v>842530</v>
      </c>
      <c r="J67" s="60">
        <v>3949354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3949354</v>
      </c>
      <c r="X67" s="60"/>
      <c r="Y67" s="60">
        <v>3949354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179655</v>
      </c>
      <c r="H68" s="60">
        <v>316000</v>
      </c>
      <c r="I68" s="60">
        <v>131169</v>
      </c>
      <c r="J68" s="60">
        <v>626824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626824</v>
      </c>
      <c r="X68" s="60"/>
      <c r="Y68" s="60">
        <v>626824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23782178</v>
      </c>
      <c r="F69" s="220">
        <f t="shared" si="12"/>
        <v>0</v>
      </c>
      <c r="G69" s="220">
        <f t="shared" si="12"/>
        <v>1798810</v>
      </c>
      <c r="H69" s="220">
        <f t="shared" si="12"/>
        <v>1803669</v>
      </c>
      <c r="I69" s="220">
        <f t="shared" si="12"/>
        <v>973699</v>
      </c>
      <c r="J69" s="220">
        <f t="shared" si="12"/>
        <v>4576178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4576178</v>
      </c>
      <c r="X69" s="220">
        <f t="shared" si="12"/>
        <v>0</v>
      </c>
      <c r="Y69" s="220">
        <f t="shared" si="12"/>
        <v>4576178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41610363</v>
      </c>
      <c r="F5" s="358">
        <f t="shared" si="0"/>
        <v>41610363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10402591</v>
      </c>
      <c r="Y5" s="358">
        <f t="shared" si="0"/>
        <v>-10402591</v>
      </c>
      <c r="Z5" s="359">
        <f>+IF(X5&lt;&gt;0,+(Y5/X5)*100,0)</f>
        <v>-100</v>
      </c>
      <c r="AA5" s="360">
        <f>+AA6+AA8+AA11+AA13+AA15</f>
        <v>41610363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9410363</v>
      </c>
      <c r="F6" s="59">
        <f t="shared" si="1"/>
        <v>9410363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2352591</v>
      </c>
      <c r="Y6" s="59">
        <f t="shared" si="1"/>
        <v>-2352591</v>
      </c>
      <c r="Z6" s="61">
        <f>+IF(X6&lt;&gt;0,+(Y6/X6)*100,0)</f>
        <v>-100</v>
      </c>
      <c r="AA6" s="62">
        <f t="shared" si="1"/>
        <v>9410363</v>
      </c>
    </row>
    <row r="7" spans="1:27" ht="12.75">
      <c r="A7" s="291" t="s">
        <v>229</v>
      </c>
      <c r="B7" s="142"/>
      <c r="C7" s="60"/>
      <c r="D7" s="340"/>
      <c r="E7" s="60">
        <v>9410363</v>
      </c>
      <c r="F7" s="59">
        <v>9410363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2352591</v>
      </c>
      <c r="Y7" s="59">
        <v>-2352591</v>
      </c>
      <c r="Z7" s="61">
        <v>-100</v>
      </c>
      <c r="AA7" s="62">
        <v>9410363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31050000</v>
      </c>
      <c r="F8" s="59">
        <f t="shared" si="2"/>
        <v>31050000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7762500</v>
      </c>
      <c r="Y8" s="59">
        <f t="shared" si="2"/>
        <v>-7762500</v>
      </c>
      <c r="Z8" s="61">
        <f>+IF(X8&lt;&gt;0,+(Y8/X8)*100,0)</f>
        <v>-100</v>
      </c>
      <c r="AA8" s="62">
        <f>SUM(AA9:AA10)</f>
        <v>31050000</v>
      </c>
    </row>
    <row r="9" spans="1:27" ht="12.75">
      <c r="A9" s="291" t="s">
        <v>230</v>
      </c>
      <c r="B9" s="142"/>
      <c r="C9" s="60"/>
      <c r="D9" s="340"/>
      <c r="E9" s="60">
        <v>28050000</v>
      </c>
      <c r="F9" s="59">
        <v>28050000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7012500</v>
      </c>
      <c r="Y9" s="59">
        <v>-7012500</v>
      </c>
      <c r="Z9" s="61">
        <v>-100</v>
      </c>
      <c r="AA9" s="62">
        <v>28050000</v>
      </c>
    </row>
    <row r="10" spans="1:27" ht="12.75">
      <c r="A10" s="291" t="s">
        <v>231</v>
      </c>
      <c r="B10" s="142"/>
      <c r="C10" s="60"/>
      <c r="D10" s="340"/>
      <c r="E10" s="60">
        <v>3000000</v>
      </c>
      <c r="F10" s="59">
        <v>3000000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750000</v>
      </c>
      <c r="Y10" s="59">
        <v>-750000</v>
      </c>
      <c r="Z10" s="61">
        <v>-100</v>
      </c>
      <c r="AA10" s="62">
        <v>3000000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300000</v>
      </c>
      <c r="F11" s="364">
        <f t="shared" si="3"/>
        <v>300000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75000</v>
      </c>
      <c r="Y11" s="364">
        <f t="shared" si="3"/>
        <v>-75000</v>
      </c>
      <c r="Z11" s="365">
        <f>+IF(X11&lt;&gt;0,+(Y11/X11)*100,0)</f>
        <v>-100</v>
      </c>
      <c r="AA11" s="366">
        <f t="shared" si="3"/>
        <v>300000</v>
      </c>
    </row>
    <row r="12" spans="1:27" ht="12.75">
      <c r="A12" s="291" t="s">
        <v>232</v>
      </c>
      <c r="B12" s="136"/>
      <c r="C12" s="60"/>
      <c r="D12" s="340"/>
      <c r="E12" s="60">
        <v>300000</v>
      </c>
      <c r="F12" s="59">
        <v>300000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75000</v>
      </c>
      <c r="Y12" s="59">
        <v>-75000</v>
      </c>
      <c r="Z12" s="61">
        <v>-100</v>
      </c>
      <c r="AA12" s="62">
        <v>300000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850000</v>
      </c>
      <c r="F15" s="59">
        <f t="shared" si="5"/>
        <v>850000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212500</v>
      </c>
      <c r="Y15" s="59">
        <f t="shared" si="5"/>
        <v>-212500</v>
      </c>
      <c r="Z15" s="61">
        <f>+IF(X15&lt;&gt;0,+(Y15/X15)*100,0)</f>
        <v>-100</v>
      </c>
      <c r="AA15" s="62">
        <f>SUM(AA16:AA20)</f>
        <v>850000</v>
      </c>
    </row>
    <row r="16" spans="1:27" ht="12.75">
      <c r="A16" s="291" t="s">
        <v>234</v>
      </c>
      <c r="B16" s="300"/>
      <c r="C16" s="60"/>
      <c r="D16" s="340"/>
      <c r="E16" s="60">
        <v>200000</v>
      </c>
      <c r="F16" s="59">
        <v>200000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50000</v>
      </c>
      <c r="Y16" s="59">
        <v>-50000</v>
      </c>
      <c r="Z16" s="61">
        <v>-100</v>
      </c>
      <c r="AA16" s="62">
        <v>200000</v>
      </c>
    </row>
    <row r="17" spans="1:27" ht="12.75">
      <c r="A17" s="291" t="s">
        <v>235</v>
      </c>
      <c r="B17" s="136"/>
      <c r="C17" s="60"/>
      <c r="D17" s="340"/>
      <c r="E17" s="60">
        <v>500000</v>
      </c>
      <c r="F17" s="59">
        <v>500000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125000</v>
      </c>
      <c r="Y17" s="59">
        <v>-125000</v>
      </c>
      <c r="Z17" s="61">
        <v>-100</v>
      </c>
      <c r="AA17" s="62">
        <v>500000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150000</v>
      </c>
      <c r="F20" s="59">
        <v>150000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37500</v>
      </c>
      <c r="Y20" s="59">
        <v>-37500</v>
      </c>
      <c r="Z20" s="61">
        <v>-100</v>
      </c>
      <c r="AA20" s="62">
        <v>150000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26650000</v>
      </c>
      <c r="F22" s="345">
        <f t="shared" si="6"/>
        <v>26650000</v>
      </c>
      <c r="G22" s="345">
        <f t="shared" si="6"/>
        <v>2123942</v>
      </c>
      <c r="H22" s="343">
        <f t="shared" si="6"/>
        <v>2165398</v>
      </c>
      <c r="I22" s="343">
        <f t="shared" si="6"/>
        <v>1597364</v>
      </c>
      <c r="J22" s="345">
        <f t="shared" si="6"/>
        <v>5886704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5886704</v>
      </c>
      <c r="X22" s="343">
        <f t="shared" si="6"/>
        <v>6662500</v>
      </c>
      <c r="Y22" s="345">
        <f t="shared" si="6"/>
        <v>-775796</v>
      </c>
      <c r="Z22" s="336">
        <f>+IF(X22&lt;&gt;0,+(Y22/X22)*100,0)</f>
        <v>-11.644217636022514</v>
      </c>
      <c r="AA22" s="350">
        <f>SUM(AA23:AA32)</f>
        <v>26650000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1000000</v>
      </c>
      <c r="F24" s="59">
        <v>1000000</v>
      </c>
      <c r="G24" s="59"/>
      <c r="H24" s="60">
        <v>84304</v>
      </c>
      <c r="I24" s="60"/>
      <c r="J24" s="59">
        <v>84304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84304</v>
      </c>
      <c r="X24" s="60">
        <v>250000</v>
      </c>
      <c r="Y24" s="59">
        <v>-165696</v>
      </c>
      <c r="Z24" s="61">
        <v>-66.28</v>
      </c>
      <c r="AA24" s="62">
        <v>1000000</v>
      </c>
    </row>
    <row r="25" spans="1:27" ht="12.75">
      <c r="A25" s="361" t="s">
        <v>239</v>
      </c>
      <c r="B25" s="142"/>
      <c r="C25" s="60"/>
      <c r="D25" s="340"/>
      <c r="E25" s="60">
        <v>25650000</v>
      </c>
      <c r="F25" s="59">
        <v>25650000</v>
      </c>
      <c r="G25" s="59">
        <v>2123942</v>
      </c>
      <c r="H25" s="60">
        <v>2081094</v>
      </c>
      <c r="I25" s="60">
        <v>1597364</v>
      </c>
      <c r="J25" s="59">
        <v>5802400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5802400</v>
      </c>
      <c r="X25" s="60">
        <v>6412500</v>
      </c>
      <c r="Y25" s="59">
        <v>-610100</v>
      </c>
      <c r="Z25" s="61">
        <v>-9.51</v>
      </c>
      <c r="AA25" s="62">
        <v>25650000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73492768</v>
      </c>
      <c r="D40" s="344">
        <f t="shared" si="9"/>
        <v>0</v>
      </c>
      <c r="E40" s="343">
        <f t="shared" si="9"/>
        <v>6120000</v>
      </c>
      <c r="F40" s="345">
        <f t="shared" si="9"/>
        <v>6120000</v>
      </c>
      <c r="G40" s="345">
        <f t="shared" si="9"/>
        <v>0</v>
      </c>
      <c r="H40" s="343">
        <f t="shared" si="9"/>
        <v>372625</v>
      </c>
      <c r="I40" s="343">
        <f t="shared" si="9"/>
        <v>0</v>
      </c>
      <c r="J40" s="345">
        <f t="shared" si="9"/>
        <v>372625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372625</v>
      </c>
      <c r="X40" s="343">
        <f t="shared" si="9"/>
        <v>1530000</v>
      </c>
      <c r="Y40" s="345">
        <f t="shared" si="9"/>
        <v>-1157375</v>
      </c>
      <c r="Z40" s="336">
        <f>+IF(X40&lt;&gt;0,+(Y40/X40)*100,0)</f>
        <v>-75.64542483660131</v>
      </c>
      <c r="AA40" s="350">
        <f>SUM(AA41:AA49)</f>
        <v>6120000</v>
      </c>
    </row>
    <row r="41" spans="1:27" ht="12.75">
      <c r="A41" s="361" t="s">
        <v>248</v>
      </c>
      <c r="B41" s="142"/>
      <c r="C41" s="362">
        <v>1976140</v>
      </c>
      <c r="D41" s="363"/>
      <c r="E41" s="362"/>
      <c r="F41" s="364"/>
      <c r="G41" s="364"/>
      <c r="H41" s="362">
        <v>174578</v>
      </c>
      <c r="I41" s="362"/>
      <c r="J41" s="364">
        <v>174578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174578</v>
      </c>
      <c r="X41" s="362"/>
      <c r="Y41" s="364">
        <v>174578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520886</v>
      </c>
      <c r="D43" s="369"/>
      <c r="E43" s="305">
        <v>800000</v>
      </c>
      <c r="F43" s="370">
        <v>800000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200000</v>
      </c>
      <c r="Y43" s="370">
        <v>-200000</v>
      </c>
      <c r="Z43" s="371">
        <v>-100</v>
      </c>
      <c r="AA43" s="303">
        <v>800000</v>
      </c>
    </row>
    <row r="44" spans="1:27" ht="12.75">
      <c r="A44" s="361" t="s">
        <v>251</v>
      </c>
      <c r="B44" s="136"/>
      <c r="C44" s="60"/>
      <c r="D44" s="368"/>
      <c r="E44" s="54">
        <v>1000000</v>
      </c>
      <c r="F44" s="53">
        <v>1000000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250000</v>
      </c>
      <c r="Y44" s="53">
        <v>-250000</v>
      </c>
      <c r="Z44" s="94">
        <v>-100</v>
      </c>
      <c r="AA44" s="95">
        <v>1000000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14000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70981742</v>
      </c>
      <c r="D49" s="368"/>
      <c r="E49" s="54">
        <v>4320000</v>
      </c>
      <c r="F49" s="53">
        <v>4320000</v>
      </c>
      <c r="G49" s="53"/>
      <c r="H49" s="54">
        <v>198047</v>
      </c>
      <c r="I49" s="54"/>
      <c r="J49" s="53">
        <v>198047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198047</v>
      </c>
      <c r="X49" s="54">
        <v>1080000</v>
      </c>
      <c r="Y49" s="53">
        <v>-881953</v>
      </c>
      <c r="Z49" s="94">
        <v>-81.66</v>
      </c>
      <c r="AA49" s="95">
        <v>4320000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73492768</v>
      </c>
      <c r="D60" s="346">
        <f t="shared" si="14"/>
        <v>0</v>
      </c>
      <c r="E60" s="219">
        <f t="shared" si="14"/>
        <v>74380363</v>
      </c>
      <c r="F60" s="264">
        <f t="shared" si="14"/>
        <v>74380363</v>
      </c>
      <c r="G60" s="264">
        <f t="shared" si="14"/>
        <v>2123942</v>
      </c>
      <c r="H60" s="219">
        <f t="shared" si="14"/>
        <v>2538023</v>
      </c>
      <c r="I60" s="219">
        <f t="shared" si="14"/>
        <v>1597364</v>
      </c>
      <c r="J60" s="264">
        <f t="shared" si="14"/>
        <v>6259329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6259329</v>
      </c>
      <c r="X60" s="219">
        <f t="shared" si="14"/>
        <v>18595091</v>
      </c>
      <c r="Y60" s="264">
        <f t="shared" si="14"/>
        <v>-12335762</v>
      </c>
      <c r="Z60" s="337">
        <f>+IF(X60&lt;&gt;0,+(Y60/X60)*100,0)</f>
        <v>-66.33880952774042</v>
      </c>
      <c r="AA60" s="232">
        <f>+AA57+AA54+AA51+AA40+AA37+AA34+AA22+AA5</f>
        <v>74380363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2016-11-07T09:44:32Z</dcterms:created>
  <dcterms:modified xsi:type="dcterms:W3CDTF">2016-11-07T09:44:35Z</dcterms:modified>
  <cp:category/>
  <cp:version/>
  <cp:contentType/>
  <cp:contentStatus/>
</cp:coreProperties>
</file>