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<sst xmlns="http://schemas.openxmlformats.org/spreadsheetml/2006/main" count="857" uniqueCount="303">
  <si>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Mfolozi(KZN281)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</si>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</sst>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6857475</v>
      </c>
      <c r="C5" s="19">
        <v>0</v>
      </c>
      <c r="D5" s="59">
        <v>5805000</v>
      </c>
      <c r="E5" s="60">
        <v>5805000</v>
      </c>
      <c r="F5" s="60">
        <v>637353</v>
      </c>
      <c r="G5" s="60">
        <v>406004</v>
      </c>
      <c r="H5" s="60">
        <v>469539</v>
      </c>
      <c r="I5" s="60">
        <v>1512896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1512896</v>
      </c>
      <c r="W5" s="60">
        <v>1451250</v>
      </c>
      <c r="X5" s="60">
        <v>61646</v>
      </c>
      <c r="Y5" s="61">
        <v>4.25</v>
      </c>
      <c r="Z5" s="62">
        <v>5805000</v>
      </c>
    </row>
    <row r="6" spans="1:26" ht="12.75">
      <c r="A6" s="58" t="s">
        <v>32</v>
      </c>
      <c r="B6" s="19">
        <v>312222</v>
      </c>
      <c r="C6" s="19">
        <v>0</v>
      </c>
      <c r="D6" s="59">
        <v>320000</v>
      </c>
      <c r="E6" s="60">
        <v>320000</v>
      </c>
      <c r="F6" s="60">
        <v>3765</v>
      </c>
      <c r="G6" s="60">
        <v>2545</v>
      </c>
      <c r="H6" s="60">
        <v>3025</v>
      </c>
      <c r="I6" s="60">
        <v>9335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9335</v>
      </c>
      <c r="W6" s="60">
        <v>80001</v>
      </c>
      <c r="X6" s="60">
        <v>-70666</v>
      </c>
      <c r="Y6" s="61">
        <v>-88.33</v>
      </c>
      <c r="Z6" s="62">
        <v>320000</v>
      </c>
    </row>
    <row r="7" spans="1:26" ht="12.75">
      <c r="A7" s="58" t="s">
        <v>33</v>
      </c>
      <c r="B7" s="19">
        <v>1158622</v>
      </c>
      <c r="C7" s="19">
        <v>0</v>
      </c>
      <c r="D7" s="59">
        <v>699500</v>
      </c>
      <c r="E7" s="60">
        <v>699500</v>
      </c>
      <c r="F7" s="60">
        <v>4177</v>
      </c>
      <c r="G7" s="60">
        <v>53351</v>
      </c>
      <c r="H7" s="60">
        <v>53351</v>
      </c>
      <c r="I7" s="60">
        <v>110879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110879</v>
      </c>
      <c r="W7" s="60">
        <v>174999</v>
      </c>
      <c r="X7" s="60">
        <v>-64120</v>
      </c>
      <c r="Y7" s="61">
        <v>-36.64</v>
      </c>
      <c r="Z7" s="62">
        <v>699500</v>
      </c>
    </row>
    <row r="8" spans="1:26" ht="12.75">
      <c r="A8" s="58" t="s">
        <v>34</v>
      </c>
      <c r="B8" s="19">
        <v>101228608</v>
      </c>
      <c r="C8" s="19">
        <v>0</v>
      </c>
      <c r="D8" s="59">
        <v>132714000</v>
      </c>
      <c r="E8" s="60">
        <v>132714000</v>
      </c>
      <c r="F8" s="60">
        <v>41135000</v>
      </c>
      <c r="G8" s="60">
        <v>0</v>
      </c>
      <c r="H8" s="60">
        <v>2237000</v>
      </c>
      <c r="I8" s="60">
        <v>43372000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43372000</v>
      </c>
      <c r="W8" s="60">
        <v>33178500</v>
      </c>
      <c r="X8" s="60">
        <v>10193500</v>
      </c>
      <c r="Y8" s="61">
        <v>30.72</v>
      </c>
      <c r="Z8" s="62">
        <v>132714000</v>
      </c>
    </row>
    <row r="9" spans="1:26" ht="12.75">
      <c r="A9" s="58" t="s">
        <v>35</v>
      </c>
      <c r="B9" s="19">
        <v>5819833</v>
      </c>
      <c r="C9" s="19">
        <v>0</v>
      </c>
      <c r="D9" s="59">
        <v>3412900</v>
      </c>
      <c r="E9" s="60">
        <v>3412900</v>
      </c>
      <c r="F9" s="60">
        <v>84217</v>
      </c>
      <c r="G9" s="60">
        <v>43793</v>
      </c>
      <c r="H9" s="60">
        <v>1869261</v>
      </c>
      <c r="I9" s="60">
        <v>1997271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1997271</v>
      </c>
      <c r="W9" s="60">
        <v>853248</v>
      </c>
      <c r="X9" s="60">
        <v>1144023</v>
      </c>
      <c r="Y9" s="61">
        <v>134.08</v>
      </c>
      <c r="Z9" s="62">
        <v>3412900</v>
      </c>
    </row>
    <row r="10" spans="1:26" ht="22.5">
      <c r="A10" s="63" t="s">
        <v>278</v>
      </c>
      <c r="B10" s="64">
        <f>SUM(B5:B9)</f>
        <v>115376760</v>
      </c>
      <c r="C10" s="64">
        <f>SUM(C5:C9)</f>
        <v>0</v>
      </c>
      <c r="D10" s="65">
        <f aca="true" t="shared" si="0" ref="D10:Z10">SUM(D5:D9)</f>
        <v>142951400</v>
      </c>
      <c r="E10" s="66">
        <f t="shared" si="0"/>
        <v>142951400</v>
      </c>
      <c r="F10" s="66">
        <f t="shared" si="0"/>
        <v>41864512</v>
      </c>
      <c r="G10" s="66">
        <f t="shared" si="0"/>
        <v>505693</v>
      </c>
      <c r="H10" s="66">
        <f t="shared" si="0"/>
        <v>4632176</v>
      </c>
      <c r="I10" s="66">
        <f t="shared" si="0"/>
        <v>47002381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47002381</v>
      </c>
      <c r="W10" s="66">
        <f t="shared" si="0"/>
        <v>35737998</v>
      </c>
      <c r="X10" s="66">
        <f t="shared" si="0"/>
        <v>11264383</v>
      </c>
      <c r="Y10" s="67">
        <f>+IF(W10&lt;&gt;0,(X10/W10)*100,0)</f>
        <v>31.519345319790997</v>
      </c>
      <c r="Z10" s="68">
        <f t="shared" si="0"/>
        <v>142951400</v>
      </c>
    </row>
    <row r="11" spans="1:26" ht="12.75">
      <c r="A11" s="58" t="s">
        <v>37</v>
      </c>
      <c r="B11" s="19">
        <v>27306911</v>
      </c>
      <c r="C11" s="19">
        <v>0</v>
      </c>
      <c r="D11" s="59">
        <v>48439000</v>
      </c>
      <c r="E11" s="60">
        <v>48439000</v>
      </c>
      <c r="F11" s="60">
        <v>2676457</v>
      </c>
      <c r="G11" s="60">
        <v>2746154</v>
      </c>
      <c r="H11" s="60">
        <v>2845965</v>
      </c>
      <c r="I11" s="60">
        <v>8268576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8268576</v>
      </c>
      <c r="W11" s="60">
        <v>9815751</v>
      </c>
      <c r="X11" s="60">
        <v>-1547175</v>
      </c>
      <c r="Y11" s="61">
        <v>-15.76</v>
      </c>
      <c r="Z11" s="62">
        <v>48439000</v>
      </c>
    </row>
    <row r="12" spans="1:26" ht="12.7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661893</v>
      </c>
      <c r="G12" s="60">
        <v>703270</v>
      </c>
      <c r="H12" s="60">
        <v>728676</v>
      </c>
      <c r="I12" s="60">
        <v>2093839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2093839</v>
      </c>
      <c r="W12" s="60">
        <v>2222499</v>
      </c>
      <c r="X12" s="60">
        <v>-128660</v>
      </c>
      <c r="Y12" s="61">
        <v>-5.79</v>
      </c>
      <c r="Z12" s="62">
        <v>0</v>
      </c>
    </row>
    <row r="13" spans="1:26" ht="12.75">
      <c r="A13" s="58" t="s">
        <v>279</v>
      </c>
      <c r="B13" s="19">
        <v>6333231</v>
      </c>
      <c r="C13" s="19">
        <v>0</v>
      </c>
      <c r="D13" s="59">
        <v>1810000</v>
      </c>
      <c r="E13" s="60">
        <v>1810000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452499</v>
      </c>
      <c r="X13" s="60">
        <v>-452499</v>
      </c>
      <c r="Y13" s="61">
        <v>-100</v>
      </c>
      <c r="Z13" s="62">
        <v>1810000</v>
      </c>
    </row>
    <row r="14" spans="1:26" ht="12.75">
      <c r="A14" s="58" t="s">
        <v>40</v>
      </c>
      <c r="B14" s="19">
        <v>332461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510000</v>
      </c>
      <c r="E16" s="60">
        <v>510000</v>
      </c>
      <c r="F16" s="60">
        <v>183232</v>
      </c>
      <c r="G16" s="60">
        <v>18000</v>
      </c>
      <c r="H16" s="60">
        <v>34100</v>
      </c>
      <c r="I16" s="60">
        <v>235332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235332</v>
      </c>
      <c r="W16" s="60">
        <v>127500</v>
      </c>
      <c r="X16" s="60">
        <v>107832</v>
      </c>
      <c r="Y16" s="61">
        <v>84.57</v>
      </c>
      <c r="Z16" s="62">
        <v>510000</v>
      </c>
    </row>
    <row r="17" spans="1:26" ht="12.75">
      <c r="A17" s="58" t="s">
        <v>43</v>
      </c>
      <c r="B17" s="19">
        <v>86293014</v>
      </c>
      <c r="C17" s="19">
        <v>0</v>
      </c>
      <c r="D17" s="59">
        <v>62192000</v>
      </c>
      <c r="E17" s="60">
        <v>62192000</v>
      </c>
      <c r="F17" s="60">
        <v>19157230</v>
      </c>
      <c r="G17" s="60">
        <v>13302202</v>
      </c>
      <c r="H17" s="60">
        <v>9196629</v>
      </c>
      <c r="I17" s="60">
        <v>41656061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41656061</v>
      </c>
      <c r="W17" s="60">
        <v>15547998</v>
      </c>
      <c r="X17" s="60">
        <v>26108063</v>
      </c>
      <c r="Y17" s="61">
        <v>167.92</v>
      </c>
      <c r="Z17" s="62">
        <v>62192000</v>
      </c>
    </row>
    <row r="18" spans="1:26" ht="12.75">
      <c r="A18" s="70" t="s">
        <v>44</v>
      </c>
      <c r="B18" s="71">
        <f>SUM(B11:B17)</f>
        <v>120265617</v>
      </c>
      <c r="C18" s="71">
        <f>SUM(C11:C17)</f>
        <v>0</v>
      </c>
      <c r="D18" s="72">
        <f aca="true" t="shared" si="1" ref="D18:Z18">SUM(D11:D17)</f>
        <v>112951000</v>
      </c>
      <c r="E18" s="73">
        <f t="shared" si="1"/>
        <v>112951000</v>
      </c>
      <c r="F18" s="73">
        <f t="shared" si="1"/>
        <v>22678812</v>
      </c>
      <c r="G18" s="73">
        <f t="shared" si="1"/>
        <v>16769626</v>
      </c>
      <c r="H18" s="73">
        <f t="shared" si="1"/>
        <v>12805370</v>
      </c>
      <c r="I18" s="73">
        <f t="shared" si="1"/>
        <v>52253808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52253808</v>
      </c>
      <c r="W18" s="73">
        <f t="shared" si="1"/>
        <v>28166247</v>
      </c>
      <c r="X18" s="73">
        <f t="shared" si="1"/>
        <v>24087561</v>
      </c>
      <c r="Y18" s="67">
        <f>+IF(W18&lt;&gt;0,(X18/W18)*100,0)</f>
        <v>85.51924223344346</v>
      </c>
      <c r="Z18" s="74">
        <f t="shared" si="1"/>
        <v>112951000</v>
      </c>
    </row>
    <row r="19" spans="1:26" ht="12.75">
      <c r="A19" s="70" t="s">
        <v>45</v>
      </c>
      <c r="B19" s="75">
        <f>+B10-B18</f>
        <v>-4888857</v>
      </c>
      <c r="C19" s="75">
        <f>+C10-C18</f>
        <v>0</v>
      </c>
      <c r="D19" s="76">
        <f aca="true" t="shared" si="2" ref="D19:Z19">+D10-D18</f>
        <v>30000400</v>
      </c>
      <c r="E19" s="77">
        <f t="shared" si="2"/>
        <v>30000400</v>
      </c>
      <c r="F19" s="77">
        <f t="shared" si="2"/>
        <v>19185700</v>
      </c>
      <c r="G19" s="77">
        <f t="shared" si="2"/>
        <v>-16263933</v>
      </c>
      <c r="H19" s="77">
        <f t="shared" si="2"/>
        <v>-8173194</v>
      </c>
      <c r="I19" s="77">
        <f t="shared" si="2"/>
        <v>-5251427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-5251427</v>
      </c>
      <c r="W19" s="77">
        <f>IF(E10=E18,0,W10-W18)</f>
        <v>7571751</v>
      </c>
      <c r="X19" s="77">
        <f t="shared" si="2"/>
        <v>-12823178</v>
      </c>
      <c r="Y19" s="78">
        <f>+IF(W19&lt;&gt;0,(X19/W19)*100,0)</f>
        <v>-169.35551631320155</v>
      </c>
      <c r="Z19" s="79">
        <f t="shared" si="2"/>
        <v>30000400</v>
      </c>
    </row>
    <row r="20" spans="1:26" ht="12.75">
      <c r="A20" s="58" t="s">
        <v>46</v>
      </c>
      <c r="B20" s="19">
        <v>40372385</v>
      </c>
      <c r="C20" s="19">
        <v>0</v>
      </c>
      <c r="D20" s="59">
        <v>32049000</v>
      </c>
      <c r="E20" s="60">
        <v>32049000</v>
      </c>
      <c r="F20" s="60">
        <v>8000000</v>
      </c>
      <c r="G20" s="60">
        <v>0</v>
      </c>
      <c r="H20" s="60">
        <v>2000000</v>
      </c>
      <c r="I20" s="60">
        <v>10000000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10000000</v>
      </c>
      <c r="W20" s="60"/>
      <c r="X20" s="60">
        <v>10000000</v>
      </c>
      <c r="Y20" s="61">
        <v>0</v>
      </c>
      <c r="Z20" s="62">
        <v>32049000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35483528</v>
      </c>
      <c r="C22" s="86">
        <f>SUM(C19:C21)</f>
        <v>0</v>
      </c>
      <c r="D22" s="87">
        <f aca="true" t="shared" si="3" ref="D22:Z22">SUM(D19:D21)</f>
        <v>62049400</v>
      </c>
      <c r="E22" s="88">
        <f t="shared" si="3"/>
        <v>62049400</v>
      </c>
      <c r="F22" s="88">
        <f t="shared" si="3"/>
        <v>27185700</v>
      </c>
      <c r="G22" s="88">
        <f t="shared" si="3"/>
        <v>-16263933</v>
      </c>
      <c r="H22" s="88">
        <f t="shared" si="3"/>
        <v>-6173194</v>
      </c>
      <c r="I22" s="88">
        <f t="shared" si="3"/>
        <v>4748573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4748573</v>
      </c>
      <c r="W22" s="88">
        <f t="shared" si="3"/>
        <v>7571751</v>
      </c>
      <c r="X22" s="88">
        <f t="shared" si="3"/>
        <v>-2823178</v>
      </c>
      <c r="Y22" s="89">
        <f>+IF(W22&lt;&gt;0,(X22/W22)*100,0)</f>
        <v>-37.28566879708538</v>
      </c>
      <c r="Z22" s="90">
        <f t="shared" si="3"/>
        <v>62049400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35483528</v>
      </c>
      <c r="C24" s="75">
        <f>SUM(C22:C23)</f>
        <v>0</v>
      </c>
      <c r="D24" s="76">
        <f aca="true" t="shared" si="4" ref="D24:Z24">SUM(D22:D23)</f>
        <v>62049400</v>
      </c>
      <c r="E24" s="77">
        <f t="shared" si="4"/>
        <v>62049400</v>
      </c>
      <c r="F24" s="77">
        <f t="shared" si="4"/>
        <v>27185700</v>
      </c>
      <c r="G24" s="77">
        <f t="shared" si="4"/>
        <v>-16263933</v>
      </c>
      <c r="H24" s="77">
        <f t="shared" si="4"/>
        <v>-6173194</v>
      </c>
      <c r="I24" s="77">
        <f t="shared" si="4"/>
        <v>4748573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4748573</v>
      </c>
      <c r="W24" s="77">
        <f t="shared" si="4"/>
        <v>7571751</v>
      </c>
      <c r="X24" s="77">
        <f t="shared" si="4"/>
        <v>-2823178</v>
      </c>
      <c r="Y24" s="78">
        <f>+IF(W24&lt;&gt;0,(X24/W24)*100,0)</f>
        <v>-37.28566879708538</v>
      </c>
      <c r="Z24" s="79">
        <f t="shared" si="4"/>
        <v>62049400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49292290</v>
      </c>
      <c r="C27" s="22">
        <v>0</v>
      </c>
      <c r="D27" s="99">
        <v>62049000</v>
      </c>
      <c r="E27" s="100">
        <v>62049000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15512250</v>
      </c>
      <c r="X27" s="100">
        <v>-15512250</v>
      </c>
      <c r="Y27" s="101">
        <v>-100</v>
      </c>
      <c r="Z27" s="102">
        <v>62049000</v>
      </c>
    </row>
    <row r="28" spans="1:26" ht="12.75">
      <c r="A28" s="103" t="s">
        <v>46</v>
      </c>
      <c r="B28" s="19">
        <v>39537000</v>
      </c>
      <c r="C28" s="19">
        <v>0</v>
      </c>
      <c r="D28" s="59">
        <v>32049000</v>
      </c>
      <c r="E28" s="60">
        <v>32049000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8012250</v>
      </c>
      <c r="X28" s="60">
        <v>-8012250</v>
      </c>
      <c r="Y28" s="61">
        <v>-100</v>
      </c>
      <c r="Z28" s="62">
        <v>32049000</v>
      </c>
    </row>
    <row r="29" spans="1:26" ht="12.75">
      <c r="A29" s="58" t="s">
        <v>283</v>
      </c>
      <c r="B29" s="19">
        <v>8933546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821744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30000000</v>
      </c>
      <c r="E31" s="60">
        <v>30000000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7500000</v>
      </c>
      <c r="X31" s="60">
        <v>-7500000</v>
      </c>
      <c r="Y31" s="61">
        <v>-100</v>
      </c>
      <c r="Z31" s="62">
        <v>30000000</v>
      </c>
    </row>
    <row r="32" spans="1:26" ht="12.75">
      <c r="A32" s="70" t="s">
        <v>54</v>
      </c>
      <c r="B32" s="22">
        <f>SUM(B28:B31)</f>
        <v>49292290</v>
      </c>
      <c r="C32" s="22">
        <f>SUM(C28:C31)</f>
        <v>0</v>
      </c>
      <c r="D32" s="99">
        <f aca="true" t="shared" si="5" ref="D32:Z32">SUM(D28:D31)</f>
        <v>62049000</v>
      </c>
      <c r="E32" s="100">
        <f t="shared" si="5"/>
        <v>62049000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15512250</v>
      </c>
      <c r="X32" s="100">
        <f t="shared" si="5"/>
        <v>-15512250</v>
      </c>
      <c r="Y32" s="101">
        <f>+IF(W32&lt;&gt;0,(X32/W32)*100,0)</f>
        <v>-100</v>
      </c>
      <c r="Z32" s="102">
        <f t="shared" si="5"/>
        <v>62049000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14192971</v>
      </c>
      <c r="C35" s="19">
        <v>0</v>
      </c>
      <c r="D35" s="59">
        <v>17865000</v>
      </c>
      <c r="E35" s="60">
        <v>17865000</v>
      </c>
      <c r="F35" s="60">
        <v>39075042</v>
      </c>
      <c r="G35" s="60">
        <v>39447205</v>
      </c>
      <c r="H35" s="60">
        <v>17351444</v>
      </c>
      <c r="I35" s="60">
        <v>17351444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17351444</v>
      </c>
      <c r="W35" s="60">
        <v>4466250</v>
      </c>
      <c r="X35" s="60">
        <v>12885194</v>
      </c>
      <c r="Y35" s="61">
        <v>288.5</v>
      </c>
      <c r="Z35" s="62">
        <v>17865000</v>
      </c>
    </row>
    <row r="36" spans="1:26" ht="12.75">
      <c r="A36" s="58" t="s">
        <v>57</v>
      </c>
      <c r="B36" s="19">
        <v>183960371</v>
      </c>
      <c r="C36" s="19">
        <v>0</v>
      </c>
      <c r="D36" s="59">
        <v>91723000</v>
      </c>
      <c r="E36" s="60">
        <v>91723000</v>
      </c>
      <c r="F36" s="60">
        <v>180186473</v>
      </c>
      <c r="G36" s="60">
        <v>180186473</v>
      </c>
      <c r="H36" s="60">
        <v>180186473</v>
      </c>
      <c r="I36" s="60">
        <v>180186473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180186473</v>
      </c>
      <c r="W36" s="60">
        <v>22930750</v>
      </c>
      <c r="X36" s="60">
        <v>157255723</v>
      </c>
      <c r="Y36" s="61">
        <v>685.79</v>
      </c>
      <c r="Z36" s="62">
        <v>91723000</v>
      </c>
    </row>
    <row r="37" spans="1:26" ht="12.75">
      <c r="A37" s="58" t="s">
        <v>58</v>
      </c>
      <c r="B37" s="19">
        <v>32006956</v>
      </c>
      <c r="C37" s="19">
        <v>0</v>
      </c>
      <c r="D37" s="59">
        <v>10170000</v>
      </c>
      <c r="E37" s="60">
        <v>10170000</v>
      </c>
      <c r="F37" s="60">
        <v>9576238</v>
      </c>
      <c r="G37" s="60">
        <v>1895737</v>
      </c>
      <c r="H37" s="60">
        <v>4627951</v>
      </c>
      <c r="I37" s="60">
        <v>4627951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4627951</v>
      </c>
      <c r="W37" s="60">
        <v>2542500</v>
      </c>
      <c r="X37" s="60">
        <v>2085451</v>
      </c>
      <c r="Y37" s="61">
        <v>82.02</v>
      </c>
      <c r="Z37" s="62">
        <v>10170000</v>
      </c>
    </row>
    <row r="38" spans="1:26" ht="12.75">
      <c r="A38" s="58" t="s">
        <v>59</v>
      </c>
      <c r="B38" s="19">
        <v>2979386</v>
      </c>
      <c r="C38" s="19">
        <v>0</v>
      </c>
      <c r="D38" s="59">
        <v>17000000</v>
      </c>
      <c r="E38" s="60">
        <v>17000000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4250000</v>
      </c>
      <c r="X38" s="60">
        <v>-4250000</v>
      </c>
      <c r="Y38" s="61">
        <v>-100</v>
      </c>
      <c r="Z38" s="62">
        <v>17000000</v>
      </c>
    </row>
    <row r="39" spans="1:26" ht="12.75">
      <c r="A39" s="58" t="s">
        <v>60</v>
      </c>
      <c r="B39" s="19">
        <v>163167000</v>
      </c>
      <c r="C39" s="19">
        <v>0</v>
      </c>
      <c r="D39" s="59">
        <v>82418000</v>
      </c>
      <c r="E39" s="60">
        <v>82418000</v>
      </c>
      <c r="F39" s="60">
        <v>209685277</v>
      </c>
      <c r="G39" s="60">
        <v>217737941</v>
      </c>
      <c r="H39" s="60">
        <v>192909966</v>
      </c>
      <c r="I39" s="60">
        <v>192909966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192909966</v>
      </c>
      <c r="W39" s="60">
        <v>20604500</v>
      </c>
      <c r="X39" s="60">
        <v>172305466</v>
      </c>
      <c r="Y39" s="61">
        <v>836.25</v>
      </c>
      <c r="Z39" s="62">
        <v>82418000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-2977844</v>
      </c>
      <c r="C42" s="19">
        <v>0</v>
      </c>
      <c r="D42" s="59">
        <v>45051400</v>
      </c>
      <c r="E42" s="60">
        <v>45051400</v>
      </c>
      <c r="F42" s="60">
        <v>31170809</v>
      </c>
      <c r="G42" s="60">
        <v>-11680437</v>
      </c>
      <c r="H42" s="60">
        <v>-2275277</v>
      </c>
      <c r="I42" s="60">
        <v>17215095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17215095</v>
      </c>
      <c r="W42" s="60">
        <v>12074400</v>
      </c>
      <c r="X42" s="60">
        <v>5140695</v>
      </c>
      <c r="Y42" s="61">
        <v>42.58</v>
      </c>
      <c r="Z42" s="62">
        <v>45051400</v>
      </c>
    </row>
    <row r="43" spans="1:26" ht="12.75">
      <c r="A43" s="58" t="s">
        <v>63</v>
      </c>
      <c r="B43" s="19">
        <v>0</v>
      </c>
      <c r="C43" s="19">
        <v>0</v>
      </c>
      <c r="D43" s="59">
        <v>-62047000</v>
      </c>
      <c r="E43" s="60">
        <v>-62047000</v>
      </c>
      <c r="F43" s="60">
        <v>-4672582</v>
      </c>
      <c r="G43" s="60">
        <v>-3405984</v>
      </c>
      <c r="H43" s="60">
        <v>-4994584</v>
      </c>
      <c r="I43" s="60">
        <v>-13073150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-13073150</v>
      </c>
      <c r="W43" s="60">
        <v>-15511000</v>
      </c>
      <c r="X43" s="60">
        <v>2437850</v>
      </c>
      <c r="Y43" s="61">
        <v>-15.72</v>
      </c>
      <c r="Z43" s="62">
        <v>-62047000</v>
      </c>
    </row>
    <row r="44" spans="1:26" ht="12.75">
      <c r="A44" s="58" t="s">
        <v>64</v>
      </c>
      <c r="B44" s="19">
        <v>0</v>
      </c>
      <c r="C44" s="19">
        <v>0</v>
      </c>
      <c r="D44" s="59">
        <v>16999600</v>
      </c>
      <c r="E44" s="60">
        <v>16999600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4251000</v>
      </c>
      <c r="X44" s="60">
        <v>-4251000</v>
      </c>
      <c r="Y44" s="61">
        <v>-100</v>
      </c>
      <c r="Z44" s="62">
        <v>16999600</v>
      </c>
    </row>
    <row r="45" spans="1:26" ht="12.75">
      <c r="A45" s="70" t="s">
        <v>65</v>
      </c>
      <c r="B45" s="22">
        <v>210604</v>
      </c>
      <c r="C45" s="22">
        <v>0</v>
      </c>
      <c r="D45" s="99">
        <v>1895000</v>
      </c>
      <c r="E45" s="100">
        <v>1895000</v>
      </c>
      <c r="F45" s="100">
        <v>26699211</v>
      </c>
      <c r="G45" s="100">
        <v>11612790</v>
      </c>
      <c r="H45" s="100">
        <v>4342929</v>
      </c>
      <c r="I45" s="100">
        <v>4342929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4342929</v>
      </c>
      <c r="W45" s="100">
        <v>2705400</v>
      </c>
      <c r="X45" s="100">
        <v>1637529</v>
      </c>
      <c r="Y45" s="101">
        <v>60.53</v>
      </c>
      <c r="Z45" s="102">
        <v>1895000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724804</v>
      </c>
      <c r="C49" s="52">
        <v>0</v>
      </c>
      <c r="D49" s="129">
        <v>464449</v>
      </c>
      <c r="E49" s="54">
        <v>593622</v>
      </c>
      <c r="F49" s="54">
        <v>0</v>
      </c>
      <c r="G49" s="54">
        <v>0</v>
      </c>
      <c r="H49" s="54">
        <v>0</v>
      </c>
      <c r="I49" s="54">
        <v>325428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310104</v>
      </c>
      <c r="W49" s="54">
        <v>302034</v>
      </c>
      <c r="X49" s="54">
        <v>10264884</v>
      </c>
      <c r="Y49" s="54">
        <v>0</v>
      </c>
      <c r="Z49" s="130">
        <v>12985325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390951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390951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17.646195892805387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101.23924145009187</v>
      </c>
      <c r="G58" s="7">
        <f t="shared" si="6"/>
        <v>99.51339986146093</v>
      </c>
      <c r="H58" s="7">
        <f t="shared" si="6"/>
        <v>100.51654379089395</v>
      </c>
      <c r="I58" s="7">
        <f t="shared" si="6"/>
        <v>100.5516902493774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100.5516902493774</v>
      </c>
      <c r="W58" s="7">
        <f t="shared" si="6"/>
        <v>100.08343629157774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16.614555649127414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98.54240899470153</v>
      </c>
      <c r="G59" s="10">
        <f t="shared" si="7"/>
        <v>100.07561501857126</v>
      </c>
      <c r="H59" s="10">
        <f t="shared" si="7"/>
        <v>98.87464087115234</v>
      </c>
      <c r="I59" s="10">
        <f t="shared" si="7"/>
        <v>99.05697417403444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99.05697417403444</v>
      </c>
      <c r="W59" s="10">
        <f t="shared" si="7"/>
        <v>100.0175878385394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80.07123136742446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557.7689243027888</v>
      </c>
      <c r="G60" s="13">
        <f t="shared" si="7"/>
        <v>9.823182711198427</v>
      </c>
      <c r="H60" s="13">
        <f t="shared" si="7"/>
        <v>355.3719008264463</v>
      </c>
      <c r="I60" s="13">
        <f t="shared" si="7"/>
        <v>342.79592929833956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342.79592929833956</v>
      </c>
      <c r="W60" s="13">
        <f t="shared" si="7"/>
        <v>101.24873439082012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557.7689243027888</v>
      </c>
      <c r="G65" s="13">
        <f t="shared" si="7"/>
        <v>9.823182711198427</v>
      </c>
      <c r="H65" s="13">
        <f t="shared" si="7"/>
        <v>355.3719008264463</v>
      </c>
      <c r="I65" s="13">
        <f t="shared" si="7"/>
        <v>342.79592929833956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342.79592929833956</v>
      </c>
      <c r="W65" s="13">
        <f t="shared" si="7"/>
        <v>101.24873439082012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7873306</v>
      </c>
      <c r="C67" s="24"/>
      <c r="D67" s="25">
        <v>5983000</v>
      </c>
      <c r="E67" s="26">
        <v>5983000</v>
      </c>
      <c r="F67" s="26">
        <v>641118</v>
      </c>
      <c r="G67" s="26">
        <v>408549</v>
      </c>
      <c r="H67" s="26">
        <v>472564</v>
      </c>
      <c r="I67" s="26">
        <v>1522231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1522231</v>
      </c>
      <c r="W67" s="26">
        <v>1495752</v>
      </c>
      <c r="X67" s="26"/>
      <c r="Y67" s="25"/>
      <c r="Z67" s="27">
        <v>5983000</v>
      </c>
    </row>
    <row r="68" spans="1:26" ht="12.75" hidden="1">
      <c r="A68" s="37" t="s">
        <v>31</v>
      </c>
      <c r="B68" s="19">
        <v>6857475</v>
      </c>
      <c r="C68" s="19"/>
      <c r="D68" s="20">
        <v>5663000</v>
      </c>
      <c r="E68" s="21">
        <v>5663000</v>
      </c>
      <c r="F68" s="21">
        <v>637353</v>
      </c>
      <c r="G68" s="21">
        <v>406004</v>
      </c>
      <c r="H68" s="21">
        <v>469539</v>
      </c>
      <c r="I68" s="21">
        <v>1512896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1512896</v>
      </c>
      <c r="W68" s="21">
        <v>1415751</v>
      </c>
      <c r="X68" s="21"/>
      <c r="Y68" s="20"/>
      <c r="Z68" s="23">
        <v>5663000</v>
      </c>
    </row>
    <row r="69" spans="1:26" ht="12.75" hidden="1">
      <c r="A69" s="38" t="s">
        <v>32</v>
      </c>
      <c r="B69" s="19">
        <v>312222</v>
      </c>
      <c r="C69" s="19"/>
      <c r="D69" s="20">
        <v>320000</v>
      </c>
      <c r="E69" s="21">
        <v>320000</v>
      </c>
      <c r="F69" s="21">
        <v>3765</v>
      </c>
      <c r="G69" s="21">
        <v>2545</v>
      </c>
      <c r="H69" s="21">
        <v>3025</v>
      </c>
      <c r="I69" s="21">
        <v>9335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9335</v>
      </c>
      <c r="W69" s="21">
        <v>80001</v>
      </c>
      <c r="X69" s="21"/>
      <c r="Y69" s="20"/>
      <c r="Z69" s="23">
        <v>320000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312222</v>
      </c>
      <c r="C74" s="19"/>
      <c r="D74" s="20">
        <v>320000</v>
      </c>
      <c r="E74" s="21">
        <v>320000</v>
      </c>
      <c r="F74" s="21">
        <v>3765</v>
      </c>
      <c r="G74" s="21">
        <v>2545</v>
      </c>
      <c r="H74" s="21">
        <v>3025</v>
      </c>
      <c r="I74" s="21">
        <v>9335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9335</v>
      </c>
      <c r="W74" s="21">
        <v>80001</v>
      </c>
      <c r="X74" s="21"/>
      <c r="Y74" s="20"/>
      <c r="Z74" s="23">
        <v>320000</v>
      </c>
    </row>
    <row r="75" spans="1:26" ht="12.75" hidden="1">
      <c r="A75" s="40" t="s">
        <v>110</v>
      </c>
      <c r="B75" s="28">
        <v>703609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1389339</v>
      </c>
      <c r="C76" s="32"/>
      <c r="D76" s="33">
        <v>5983000</v>
      </c>
      <c r="E76" s="34">
        <v>5983000</v>
      </c>
      <c r="F76" s="34">
        <v>649063</v>
      </c>
      <c r="G76" s="34">
        <v>406561</v>
      </c>
      <c r="H76" s="34">
        <v>475005</v>
      </c>
      <c r="I76" s="34">
        <v>1530629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1530629</v>
      </c>
      <c r="W76" s="34">
        <v>1497000</v>
      </c>
      <c r="X76" s="34"/>
      <c r="Y76" s="33"/>
      <c r="Z76" s="35">
        <v>5983000</v>
      </c>
    </row>
    <row r="77" spans="1:26" ht="12.75" hidden="1">
      <c r="A77" s="37" t="s">
        <v>31</v>
      </c>
      <c r="B77" s="19">
        <v>1139339</v>
      </c>
      <c r="C77" s="19"/>
      <c r="D77" s="20">
        <v>5663000</v>
      </c>
      <c r="E77" s="21">
        <v>5663000</v>
      </c>
      <c r="F77" s="21">
        <v>628063</v>
      </c>
      <c r="G77" s="21">
        <v>406311</v>
      </c>
      <c r="H77" s="21">
        <v>464255</v>
      </c>
      <c r="I77" s="21">
        <v>1498629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1498629</v>
      </c>
      <c r="W77" s="21">
        <v>1416000</v>
      </c>
      <c r="X77" s="21"/>
      <c r="Y77" s="20"/>
      <c r="Z77" s="23">
        <v>5663000</v>
      </c>
    </row>
    <row r="78" spans="1:26" ht="12.75" hidden="1">
      <c r="A78" s="38" t="s">
        <v>32</v>
      </c>
      <c r="B78" s="19">
        <v>250000</v>
      </c>
      <c r="C78" s="19"/>
      <c r="D78" s="20">
        <v>320000</v>
      </c>
      <c r="E78" s="21">
        <v>320000</v>
      </c>
      <c r="F78" s="21">
        <v>21000</v>
      </c>
      <c r="G78" s="21">
        <v>250</v>
      </c>
      <c r="H78" s="21">
        <v>10750</v>
      </c>
      <c r="I78" s="21">
        <v>32000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32000</v>
      </c>
      <c r="W78" s="21">
        <v>81000</v>
      </c>
      <c r="X78" s="21"/>
      <c r="Y78" s="20"/>
      <c r="Z78" s="23">
        <v>320000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250000</v>
      </c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320000</v>
      </c>
      <c r="E83" s="21">
        <v>320000</v>
      </c>
      <c r="F83" s="21">
        <v>21000</v>
      </c>
      <c r="G83" s="21">
        <v>250</v>
      </c>
      <c r="H83" s="21">
        <v>10750</v>
      </c>
      <c r="I83" s="21">
        <v>32000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32000</v>
      </c>
      <c r="W83" s="21">
        <v>81000</v>
      </c>
      <c r="X83" s="21"/>
      <c r="Y83" s="20"/>
      <c r="Z83" s="23">
        <v>320000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9000000</v>
      </c>
      <c r="F5" s="358">
        <f t="shared" si="0"/>
        <v>9000000</v>
      </c>
      <c r="G5" s="358">
        <f t="shared" si="0"/>
        <v>107278</v>
      </c>
      <c r="H5" s="356">
        <f t="shared" si="0"/>
        <v>157893</v>
      </c>
      <c r="I5" s="356">
        <f t="shared" si="0"/>
        <v>112874</v>
      </c>
      <c r="J5" s="358">
        <f t="shared" si="0"/>
        <v>378045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378045</v>
      </c>
      <c r="X5" s="356">
        <f t="shared" si="0"/>
        <v>2250000</v>
      </c>
      <c r="Y5" s="358">
        <f t="shared" si="0"/>
        <v>-1871955</v>
      </c>
      <c r="Z5" s="359">
        <f>+IF(X5&lt;&gt;0,+(Y5/X5)*100,0)</f>
        <v>-83.19800000000001</v>
      </c>
      <c r="AA5" s="360">
        <f>+AA6+AA8+AA11+AA13+AA15</f>
        <v>9000000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9000000</v>
      </c>
      <c r="F15" s="59">
        <f t="shared" si="5"/>
        <v>9000000</v>
      </c>
      <c r="G15" s="59">
        <f t="shared" si="5"/>
        <v>107278</v>
      </c>
      <c r="H15" s="60">
        <f t="shared" si="5"/>
        <v>157893</v>
      </c>
      <c r="I15" s="60">
        <f t="shared" si="5"/>
        <v>112874</v>
      </c>
      <c r="J15" s="59">
        <f t="shared" si="5"/>
        <v>378045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378045</v>
      </c>
      <c r="X15" s="60">
        <f t="shared" si="5"/>
        <v>2250000</v>
      </c>
      <c r="Y15" s="59">
        <f t="shared" si="5"/>
        <v>-1871955</v>
      </c>
      <c r="Z15" s="61">
        <f>+IF(X15&lt;&gt;0,+(Y15/X15)*100,0)</f>
        <v>-83.19800000000001</v>
      </c>
      <c r="AA15" s="62">
        <f>SUM(AA16:AA20)</f>
        <v>9000000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9000000</v>
      </c>
      <c r="F20" s="59">
        <v>9000000</v>
      </c>
      <c r="G20" s="59">
        <v>107278</v>
      </c>
      <c r="H20" s="60">
        <v>157893</v>
      </c>
      <c r="I20" s="60">
        <v>112874</v>
      </c>
      <c r="J20" s="59">
        <v>378045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378045</v>
      </c>
      <c r="X20" s="60">
        <v>2250000</v>
      </c>
      <c r="Y20" s="59">
        <v>-1871955</v>
      </c>
      <c r="Z20" s="61">
        <v>-83.2</v>
      </c>
      <c r="AA20" s="62">
        <v>9000000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4436035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4436035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4436035</v>
      </c>
      <c r="D60" s="346">
        <f t="shared" si="14"/>
        <v>0</v>
      </c>
      <c r="E60" s="219">
        <f t="shared" si="14"/>
        <v>9000000</v>
      </c>
      <c r="F60" s="264">
        <f t="shared" si="14"/>
        <v>9000000</v>
      </c>
      <c r="G60" s="264">
        <f t="shared" si="14"/>
        <v>107278</v>
      </c>
      <c r="H60" s="219">
        <f t="shared" si="14"/>
        <v>157893</v>
      </c>
      <c r="I60" s="219">
        <f t="shared" si="14"/>
        <v>112874</v>
      </c>
      <c r="J60" s="264">
        <f t="shared" si="14"/>
        <v>378045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378045</v>
      </c>
      <c r="X60" s="219">
        <f t="shared" si="14"/>
        <v>2250000</v>
      </c>
      <c r="Y60" s="264">
        <f t="shared" si="14"/>
        <v>-1871955</v>
      </c>
      <c r="Z60" s="337">
        <f>+IF(X60&lt;&gt;0,+(Y60/X60)*100,0)</f>
        <v>-83.19800000000001</v>
      </c>
      <c r="AA60" s="232">
        <f>+AA57+AA54+AA51+AA40+AA37+AA34+AA22+AA5</f>
        <v>9000000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155749145</v>
      </c>
      <c r="D5" s="153">
        <f>SUM(D6:D8)</f>
        <v>0</v>
      </c>
      <c r="E5" s="154">
        <f t="shared" si="0"/>
        <v>175000400</v>
      </c>
      <c r="F5" s="100">
        <f t="shared" si="0"/>
        <v>175000400</v>
      </c>
      <c r="G5" s="100">
        <f t="shared" si="0"/>
        <v>49864512</v>
      </c>
      <c r="H5" s="100">
        <f t="shared" si="0"/>
        <v>505693</v>
      </c>
      <c r="I5" s="100">
        <f t="shared" si="0"/>
        <v>6632176</v>
      </c>
      <c r="J5" s="100">
        <f t="shared" si="0"/>
        <v>57002381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57002381</v>
      </c>
      <c r="X5" s="100">
        <f t="shared" si="0"/>
        <v>35375250</v>
      </c>
      <c r="Y5" s="100">
        <f t="shared" si="0"/>
        <v>21627131</v>
      </c>
      <c r="Z5" s="137">
        <f>+IF(X5&lt;&gt;0,+(Y5/X5)*100,0)</f>
        <v>61.136334018840856</v>
      </c>
      <c r="AA5" s="153">
        <f>SUM(AA6:AA8)</f>
        <v>175000400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8921250</v>
      </c>
      <c r="Y6" s="60">
        <v>-8921250</v>
      </c>
      <c r="Z6" s="140">
        <v>-100</v>
      </c>
      <c r="AA6" s="155"/>
    </row>
    <row r="7" spans="1:27" ht="12.75">
      <c r="A7" s="138" t="s">
        <v>76</v>
      </c>
      <c r="B7" s="136"/>
      <c r="C7" s="157">
        <v>155749145</v>
      </c>
      <c r="D7" s="157"/>
      <c r="E7" s="158">
        <v>175000400</v>
      </c>
      <c r="F7" s="159">
        <v>175000400</v>
      </c>
      <c r="G7" s="159">
        <v>49864512</v>
      </c>
      <c r="H7" s="159">
        <v>505693</v>
      </c>
      <c r="I7" s="159">
        <v>6632176</v>
      </c>
      <c r="J7" s="159">
        <v>57002381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57002381</v>
      </c>
      <c r="X7" s="159">
        <v>26454000</v>
      </c>
      <c r="Y7" s="159">
        <v>30548381</v>
      </c>
      <c r="Z7" s="141">
        <v>115.48</v>
      </c>
      <c r="AA7" s="157">
        <v>175000400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362499</v>
      </c>
      <c r="Y9" s="100">
        <f t="shared" si="1"/>
        <v>-362499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362499</v>
      </c>
      <c r="Y12" s="60">
        <v>-362499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8012250</v>
      </c>
      <c r="Y15" s="100">
        <f t="shared" si="2"/>
        <v>-8012250</v>
      </c>
      <c r="Z15" s="137">
        <f>+IF(X15&lt;&gt;0,+(Y15/X15)*100,0)</f>
        <v>-100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8012250</v>
      </c>
      <c r="Y18" s="60">
        <v>-8012250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155749145</v>
      </c>
      <c r="D25" s="168">
        <f>+D5+D9+D15+D19+D24</f>
        <v>0</v>
      </c>
      <c r="E25" s="169">
        <f t="shared" si="4"/>
        <v>175000400</v>
      </c>
      <c r="F25" s="73">
        <f t="shared" si="4"/>
        <v>175000400</v>
      </c>
      <c r="G25" s="73">
        <f t="shared" si="4"/>
        <v>49864512</v>
      </c>
      <c r="H25" s="73">
        <f t="shared" si="4"/>
        <v>505693</v>
      </c>
      <c r="I25" s="73">
        <f t="shared" si="4"/>
        <v>6632176</v>
      </c>
      <c r="J25" s="73">
        <f t="shared" si="4"/>
        <v>57002381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57002381</v>
      </c>
      <c r="X25" s="73">
        <f t="shared" si="4"/>
        <v>43749999</v>
      </c>
      <c r="Y25" s="73">
        <f t="shared" si="4"/>
        <v>13252382</v>
      </c>
      <c r="Z25" s="170">
        <f>+IF(X25&lt;&gt;0,+(Y25/X25)*100,0)</f>
        <v>30.29115954951222</v>
      </c>
      <c r="AA25" s="168">
        <f>+AA5+AA9+AA15+AA19+AA24</f>
        <v>175000400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120265617</v>
      </c>
      <c r="D28" s="153">
        <f>SUM(D29:D31)</f>
        <v>0</v>
      </c>
      <c r="E28" s="154">
        <f t="shared" si="5"/>
        <v>112951000</v>
      </c>
      <c r="F28" s="100">
        <f t="shared" si="5"/>
        <v>112951000</v>
      </c>
      <c r="G28" s="100">
        <f t="shared" si="5"/>
        <v>22678812</v>
      </c>
      <c r="H28" s="100">
        <f t="shared" si="5"/>
        <v>16769626</v>
      </c>
      <c r="I28" s="100">
        <f t="shared" si="5"/>
        <v>12805370</v>
      </c>
      <c r="J28" s="100">
        <f t="shared" si="5"/>
        <v>52253808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52253808</v>
      </c>
      <c r="X28" s="100">
        <f t="shared" si="5"/>
        <v>24911748</v>
      </c>
      <c r="Y28" s="100">
        <f t="shared" si="5"/>
        <v>27342060</v>
      </c>
      <c r="Z28" s="137">
        <f>+IF(X28&lt;&gt;0,+(Y28/X28)*100,0)</f>
        <v>109.75568635328199</v>
      </c>
      <c r="AA28" s="153">
        <f>SUM(AA29:AA31)</f>
        <v>112951000</v>
      </c>
    </row>
    <row r="29" spans="1:27" ht="12.75">
      <c r="A29" s="138" t="s">
        <v>75</v>
      </c>
      <c r="B29" s="136"/>
      <c r="C29" s="155"/>
      <c r="D29" s="155"/>
      <c r="E29" s="156">
        <v>9400000</v>
      </c>
      <c r="F29" s="60">
        <v>9400000</v>
      </c>
      <c r="G29" s="60">
        <v>845125</v>
      </c>
      <c r="H29" s="60">
        <v>721270</v>
      </c>
      <c r="I29" s="60">
        <v>762776</v>
      </c>
      <c r="J29" s="60">
        <v>2329171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2329171</v>
      </c>
      <c r="X29" s="60">
        <v>9021249</v>
      </c>
      <c r="Y29" s="60">
        <v>-6692078</v>
      </c>
      <c r="Z29" s="140">
        <v>-74.18</v>
      </c>
      <c r="AA29" s="155">
        <v>9400000</v>
      </c>
    </row>
    <row r="30" spans="1:27" ht="12.75">
      <c r="A30" s="138" t="s">
        <v>76</v>
      </c>
      <c r="B30" s="136"/>
      <c r="C30" s="157">
        <v>120265617</v>
      </c>
      <c r="D30" s="157"/>
      <c r="E30" s="158">
        <v>103551000</v>
      </c>
      <c r="F30" s="159">
        <v>103551000</v>
      </c>
      <c r="G30" s="159">
        <v>21833687</v>
      </c>
      <c r="H30" s="159">
        <v>16048356</v>
      </c>
      <c r="I30" s="159">
        <v>12042594</v>
      </c>
      <c r="J30" s="159">
        <v>49924637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49924637</v>
      </c>
      <c r="X30" s="159">
        <v>14020500</v>
      </c>
      <c r="Y30" s="159">
        <v>35904137</v>
      </c>
      <c r="Z30" s="141">
        <v>256.08</v>
      </c>
      <c r="AA30" s="157">
        <v>103551000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1869999</v>
      </c>
      <c r="Y31" s="60">
        <v>-1869999</v>
      </c>
      <c r="Z31" s="140">
        <v>-100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1597251</v>
      </c>
      <c r="Y32" s="100">
        <f t="shared" si="6"/>
        <v>-1597251</v>
      </c>
      <c r="Z32" s="137">
        <f>+IF(X32&lt;&gt;0,+(Y32/X32)*100,0)</f>
        <v>-100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1597251</v>
      </c>
      <c r="Y35" s="60">
        <v>-1597251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1728750</v>
      </c>
      <c r="Y38" s="100">
        <f t="shared" si="7"/>
        <v>-1728750</v>
      </c>
      <c r="Z38" s="137">
        <f>+IF(X38&lt;&gt;0,+(Y38/X38)*100,0)</f>
        <v>-100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1728750</v>
      </c>
      <c r="Y40" s="60">
        <v>-1728750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120265617</v>
      </c>
      <c r="D48" s="168">
        <f>+D28+D32+D38+D42+D47</f>
        <v>0</v>
      </c>
      <c r="E48" s="169">
        <f t="shared" si="9"/>
        <v>112951000</v>
      </c>
      <c r="F48" s="73">
        <f t="shared" si="9"/>
        <v>112951000</v>
      </c>
      <c r="G48" s="73">
        <f t="shared" si="9"/>
        <v>22678812</v>
      </c>
      <c r="H48" s="73">
        <f t="shared" si="9"/>
        <v>16769626</v>
      </c>
      <c r="I48" s="73">
        <f t="shared" si="9"/>
        <v>12805370</v>
      </c>
      <c r="J48" s="73">
        <f t="shared" si="9"/>
        <v>52253808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52253808</v>
      </c>
      <c r="X48" s="73">
        <f t="shared" si="9"/>
        <v>28237749</v>
      </c>
      <c r="Y48" s="73">
        <f t="shared" si="9"/>
        <v>24016059</v>
      </c>
      <c r="Z48" s="170">
        <f>+IF(X48&lt;&gt;0,+(Y48/X48)*100,0)</f>
        <v>85.04948110417725</v>
      </c>
      <c r="AA48" s="168">
        <f>+AA28+AA32+AA38+AA42+AA47</f>
        <v>112951000</v>
      </c>
    </row>
    <row r="49" spans="1:27" ht="12.75">
      <c r="A49" s="148" t="s">
        <v>49</v>
      </c>
      <c r="B49" s="149"/>
      <c r="C49" s="171">
        <f aca="true" t="shared" si="10" ref="C49:Y49">+C25-C48</f>
        <v>35483528</v>
      </c>
      <c r="D49" s="171">
        <f>+D25-D48</f>
        <v>0</v>
      </c>
      <c r="E49" s="172">
        <f t="shared" si="10"/>
        <v>62049400</v>
      </c>
      <c r="F49" s="173">
        <f t="shared" si="10"/>
        <v>62049400</v>
      </c>
      <c r="G49" s="173">
        <f t="shared" si="10"/>
        <v>27185700</v>
      </c>
      <c r="H49" s="173">
        <f t="shared" si="10"/>
        <v>-16263933</v>
      </c>
      <c r="I49" s="173">
        <f t="shared" si="10"/>
        <v>-6173194</v>
      </c>
      <c r="J49" s="173">
        <f t="shared" si="10"/>
        <v>4748573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4748573</v>
      </c>
      <c r="X49" s="173">
        <f>IF(F25=F48,0,X25-X48)</f>
        <v>15512250</v>
      </c>
      <c r="Y49" s="173">
        <f t="shared" si="10"/>
        <v>-10763677</v>
      </c>
      <c r="Z49" s="174">
        <f>+IF(X49&lt;&gt;0,+(Y49/X49)*100,0)</f>
        <v>-69.38823832777321</v>
      </c>
      <c r="AA49" s="171">
        <f>+AA25-AA48</f>
        <v>62049400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6857475</v>
      </c>
      <c r="D5" s="155">
        <v>0</v>
      </c>
      <c r="E5" s="156">
        <v>5663000</v>
      </c>
      <c r="F5" s="60">
        <v>5663000</v>
      </c>
      <c r="G5" s="60">
        <v>637353</v>
      </c>
      <c r="H5" s="60">
        <v>406004</v>
      </c>
      <c r="I5" s="60">
        <v>469539</v>
      </c>
      <c r="J5" s="60">
        <v>1512896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1512896</v>
      </c>
      <c r="X5" s="60">
        <v>1415751</v>
      </c>
      <c r="Y5" s="60">
        <v>97145</v>
      </c>
      <c r="Z5" s="140">
        <v>6.86</v>
      </c>
      <c r="AA5" s="155">
        <v>5663000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142000</v>
      </c>
      <c r="F6" s="60">
        <v>142000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35499</v>
      </c>
      <c r="Y6" s="60">
        <v>-35499</v>
      </c>
      <c r="Z6" s="140">
        <v>-100</v>
      </c>
      <c r="AA6" s="155">
        <v>142000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312222</v>
      </c>
      <c r="D11" s="155">
        <v>0</v>
      </c>
      <c r="E11" s="156">
        <v>320000</v>
      </c>
      <c r="F11" s="60">
        <v>320000</v>
      </c>
      <c r="G11" s="60">
        <v>3765</v>
      </c>
      <c r="H11" s="60">
        <v>2545</v>
      </c>
      <c r="I11" s="60">
        <v>3025</v>
      </c>
      <c r="J11" s="60">
        <v>9335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9335</v>
      </c>
      <c r="X11" s="60">
        <v>80001</v>
      </c>
      <c r="Y11" s="60">
        <v>-70666</v>
      </c>
      <c r="Z11" s="140">
        <v>-88.33</v>
      </c>
      <c r="AA11" s="155">
        <v>320000</v>
      </c>
    </row>
    <row r="12" spans="1:27" ht="12.75">
      <c r="A12" s="183" t="s">
        <v>108</v>
      </c>
      <c r="B12" s="185"/>
      <c r="C12" s="155">
        <v>141714</v>
      </c>
      <c r="D12" s="155">
        <v>0</v>
      </c>
      <c r="E12" s="156">
        <v>220000</v>
      </c>
      <c r="F12" s="60">
        <v>220000</v>
      </c>
      <c r="G12" s="60">
        <v>24229</v>
      </c>
      <c r="H12" s="60">
        <v>10160</v>
      </c>
      <c r="I12" s="60">
        <v>0</v>
      </c>
      <c r="J12" s="60">
        <v>34389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34389</v>
      </c>
      <c r="X12" s="60">
        <v>54999</v>
      </c>
      <c r="Y12" s="60">
        <v>-20610</v>
      </c>
      <c r="Z12" s="140">
        <v>-37.47</v>
      </c>
      <c r="AA12" s="155">
        <v>220000</v>
      </c>
    </row>
    <row r="13" spans="1:27" ht="12.75">
      <c r="A13" s="181" t="s">
        <v>109</v>
      </c>
      <c r="B13" s="185"/>
      <c r="C13" s="155">
        <v>1158622</v>
      </c>
      <c r="D13" s="155">
        <v>0</v>
      </c>
      <c r="E13" s="156">
        <v>699500</v>
      </c>
      <c r="F13" s="60">
        <v>699500</v>
      </c>
      <c r="G13" s="60">
        <v>4177</v>
      </c>
      <c r="H13" s="60">
        <v>53351</v>
      </c>
      <c r="I13" s="60">
        <v>53351</v>
      </c>
      <c r="J13" s="60">
        <v>110879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110879</v>
      </c>
      <c r="X13" s="60">
        <v>174999</v>
      </c>
      <c r="Y13" s="60">
        <v>-64120</v>
      </c>
      <c r="Z13" s="140">
        <v>-36.64</v>
      </c>
      <c r="AA13" s="155">
        <v>699500</v>
      </c>
    </row>
    <row r="14" spans="1:27" ht="12.75">
      <c r="A14" s="181" t="s">
        <v>110</v>
      </c>
      <c r="B14" s="185"/>
      <c r="C14" s="155">
        <v>703609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4153664</v>
      </c>
      <c r="D16" s="155">
        <v>0</v>
      </c>
      <c r="E16" s="156">
        <v>499900</v>
      </c>
      <c r="F16" s="60">
        <v>499900</v>
      </c>
      <c r="G16" s="60">
        <v>2248</v>
      </c>
      <c r="H16" s="60">
        <v>3101</v>
      </c>
      <c r="I16" s="60">
        <v>3101</v>
      </c>
      <c r="J16" s="60">
        <v>8450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8450</v>
      </c>
      <c r="X16" s="60">
        <v>125001</v>
      </c>
      <c r="Y16" s="60">
        <v>-116551</v>
      </c>
      <c r="Z16" s="140">
        <v>-93.24</v>
      </c>
      <c r="AA16" s="155">
        <v>499900</v>
      </c>
    </row>
    <row r="17" spans="1:27" ht="12.75">
      <c r="A17" s="181" t="s">
        <v>113</v>
      </c>
      <c r="B17" s="185"/>
      <c r="C17" s="155">
        <v>294490</v>
      </c>
      <c r="D17" s="155">
        <v>0</v>
      </c>
      <c r="E17" s="156">
        <v>370000</v>
      </c>
      <c r="F17" s="60">
        <v>370000</v>
      </c>
      <c r="G17" s="60">
        <v>36990</v>
      </c>
      <c r="H17" s="60">
        <v>27200</v>
      </c>
      <c r="I17" s="60">
        <v>27200</v>
      </c>
      <c r="J17" s="60">
        <v>91390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91390</v>
      </c>
      <c r="X17" s="60">
        <v>92499</v>
      </c>
      <c r="Y17" s="60">
        <v>-1109</v>
      </c>
      <c r="Z17" s="140">
        <v>-1.2</v>
      </c>
      <c r="AA17" s="155">
        <v>370000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101228608</v>
      </c>
      <c r="D19" s="155">
        <v>0</v>
      </c>
      <c r="E19" s="156">
        <v>132714000</v>
      </c>
      <c r="F19" s="60">
        <v>132714000</v>
      </c>
      <c r="G19" s="60">
        <v>41135000</v>
      </c>
      <c r="H19" s="60">
        <v>0</v>
      </c>
      <c r="I19" s="60">
        <v>2237000</v>
      </c>
      <c r="J19" s="60">
        <v>43372000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43372000</v>
      </c>
      <c r="X19" s="60">
        <v>33178500</v>
      </c>
      <c r="Y19" s="60">
        <v>10193500</v>
      </c>
      <c r="Z19" s="140">
        <v>30.72</v>
      </c>
      <c r="AA19" s="155">
        <v>132714000</v>
      </c>
    </row>
    <row r="20" spans="1:27" ht="12.75">
      <c r="A20" s="181" t="s">
        <v>35</v>
      </c>
      <c r="B20" s="185"/>
      <c r="C20" s="155">
        <v>526356</v>
      </c>
      <c r="D20" s="155">
        <v>0</v>
      </c>
      <c r="E20" s="156">
        <v>2323000</v>
      </c>
      <c r="F20" s="54">
        <v>2323000</v>
      </c>
      <c r="G20" s="54">
        <v>20750</v>
      </c>
      <c r="H20" s="54">
        <v>3332</v>
      </c>
      <c r="I20" s="54">
        <v>1838960</v>
      </c>
      <c r="J20" s="54">
        <v>1863042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1863042</v>
      </c>
      <c r="X20" s="54">
        <v>580749</v>
      </c>
      <c r="Y20" s="54">
        <v>1282293</v>
      </c>
      <c r="Z20" s="184">
        <v>220.8</v>
      </c>
      <c r="AA20" s="130">
        <v>2323000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115376760</v>
      </c>
      <c r="D22" s="188">
        <f>SUM(D5:D21)</f>
        <v>0</v>
      </c>
      <c r="E22" s="189">
        <f t="shared" si="0"/>
        <v>142951400</v>
      </c>
      <c r="F22" s="190">
        <f t="shared" si="0"/>
        <v>142951400</v>
      </c>
      <c r="G22" s="190">
        <f t="shared" si="0"/>
        <v>41864512</v>
      </c>
      <c r="H22" s="190">
        <f t="shared" si="0"/>
        <v>505693</v>
      </c>
      <c r="I22" s="190">
        <f t="shared" si="0"/>
        <v>4632176</v>
      </c>
      <c r="J22" s="190">
        <f t="shared" si="0"/>
        <v>47002381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47002381</v>
      </c>
      <c r="X22" s="190">
        <f t="shared" si="0"/>
        <v>35737998</v>
      </c>
      <c r="Y22" s="190">
        <f t="shared" si="0"/>
        <v>11264383</v>
      </c>
      <c r="Z22" s="191">
        <f>+IF(X22&lt;&gt;0,+(Y22/X22)*100,0)</f>
        <v>31.519345319790997</v>
      </c>
      <c r="AA22" s="188">
        <f>SUM(AA5:AA21)</f>
        <v>142951400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27306911</v>
      </c>
      <c r="D25" s="155">
        <v>0</v>
      </c>
      <c r="E25" s="156">
        <v>48439000</v>
      </c>
      <c r="F25" s="60">
        <v>48439000</v>
      </c>
      <c r="G25" s="60">
        <v>2676457</v>
      </c>
      <c r="H25" s="60">
        <v>2746154</v>
      </c>
      <c r="I25" s="60">
        <v>2845965</v>
      </c>
      <c r="J25" s="60">
        <v>8268576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8268576</v>
      </c>
      <c r="X25" s="60">
        <v>9815751</v>
      </c>
      <c r="Y25" s="60">
        <v>-1547175</v>
      </c>
      <c r="Z25" s="140">
        <v>-15.76</v>
      </c>
      <c r="AA25" s="155">
        <v>48439000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661893</v>
      </c>
      <c r="H26" s="60">
        <v>703270</v>
      </c>
      <c r="I26" s="60">
        <v>728676</v>
      </c>
      <c r="J26" s="60">
        <v>2093839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2093839</v>
      </c>
      <c r="X26" s="60">
        <v>2222499</v>
      </c>
      <c r="Y26" s="60">
        <v>-128660</v>
      </c>
      <c r="Z26" s="140">
        <v>-5.79</v>
      </c>
      <c r="AA26" s="155">
        <v>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6333231</v>
      </c>
      <c r="D28" s="155">
        <v>0</v>
      </c>
      <c r="E28" s="156">
        <v>1810000</v>
      </c>
      <c r="F28" s="60">
        <v>1810000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452499</v>
      </c>
      <c r="Y28" s="60">
        <v>-452499</v>
      </c>
      <c r="Z28" s="140">
        <v>-100</v>
      </c>
      <c r="AA28" s="155">
        <v>1810000</v>
      </c>
    </row>
    <row r="29" spans="1:27" ht="12.75">
      <c r="A29" s="183" t="s">
        <v>40</v>
      </c>
      <c r="B29" s="182"/>
      <c r="C29" s="155">
        <v>332461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3442572</v>
      </c>
      <c r="D32" s="155">
        <v>0</v>
      </c>
      <c r="E32" s="156">
        <v>3850000</v>
      </c>
      <c r="F32" s="60">
        <v>3850000</v>
      </c>
      <c r="G32" s="60">
        <v>570177</v>
      </c>
      <c r="H32" s="60">
        <v>398956</v>
      </c>
      <c r="I32" s="60">
        <v>242429</v>
      </c>
      <c r="J32" s="60">
        <v>1211562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1211562</v>
      </c>
      <c r="X32" s="60">
        <v>962499</v>
      </c>
      <c r="Y32" s="60">
        <v>249063</v>
      </c>
      <c r="Z32" s="140">
        <v>25.88</v>
      </c>
      <c r="AA32" s="155">
        <v>3850000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510000</v>
      </c>
      <c r="F33" s="60">
        <v>510000</v>
      </c>
      <c r="G33" s="60">
        <v>183232</v>
      </c>
      <c r="H33" s="60">
        <v>18000</v>
      </c>
      <c r="I33" s="60">
        <v>34100</v>
      </c>
      <c r="J33" s="60">
        <v>235332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235332</v>
      </c>
      <c r="X33" s="60">
        <v>127500</v>
      </c>
      <c r="Y33" s="60">
        <v>107832</v>
      </c>
      <c r="Z33" s="140">
        <v>84.57</v>
      </c>
      <c r="AA33" s="155">
        <v>510000</v>
      </c>
    </row>
    <row r="34" spans="1:27" ht="12.75">
      <c r="A34" s="183" t="s">
        <v>43</v>
      </c>
      <c r="B34" s="182"/>
      <c r="C34" s="155">
        <v>82850442</v>
      </c>
      <c r="D34" s="155">
        <v>0</v>
      </c>
      <c r="E34" s="156">
        <v>58342000</v>
      </c>
      <c r="F34" s="60">
        <v>58342000</v>
      </c>
      <c r="G34" s="60">
        <v>18587053</v>
      </c>
      <c r="H34" s="60">
        <v>12903246</v>
      </c>
      <c r="I34" s="60">
        <v>8954200</v>
      </c>
      <c r="J34" s="60">
        <v>40444499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40444499</v>
      </c>
      <c r="X34" s="60">
        <v>14585499</v>
      </c>
      <c r="Y34" s="60">
        <v>25859000</v>
      </c>
      <c r="Z34" s="140">
        <v>177.29</v>
      </c>
      <c r="AA34" s="155">
        <v>58342000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120265617</v>
      </c>
      <c r="D36" s="188">
        <f>SUM(D25:D35)</f>
        <v>0</v>
      </c>
      <c r="E36" s="189">
        <f t="shared" si="1"/>
        <v>112951000</v>
      </c>
      <c r="F36" s="190">
        <f t="shared" si="1"/>
        <v>112951000</v>
      </c>
      <c r="G36" s="190">
        <f t="shared" si="1"/>
        <v>22678812</v>
      </c>
      <c r="H36" s="190">
        <f t="shared" si="1"/>
        <v>16769626</v>
      </c>
      <c r="I36" s="190">
        <f t="shared" si="1"/>
        <v>12805370</v>
      </c>
      <c r="J36" s="190">
        <f t="shared" si="1"/>
        <v>52253808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52253808</v>
      </c>
      <c r="X36" s="190">
        <f t="shared" si="1"/>
        <v>28166247</v>
      </c>
      <c r="Y36" s="190">
        <f t="shared" si="1"/>
        <v>24087561</v>
      </c>
      <c r="Z36" s="191">
        <f>+IF(X36&lt;&gt;0,+(Y36/X36)*100,0)</f>
        <v>85.51924223344346</v>
      </c>
      <c r="AA36" s="188">
        <f>SUM(AA25:AA35)</f>
        <v>112951000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-4888857</v>
      </c>
      <c r="D38" s="199">
        <f>+D22-D36</f>
        <v>0</v>
      </c>
      <c r="E38" s="200">
        <f t="shared" si="2"/>
        <v>30000400</v>
      </c>
      <c r="F38" s="106">
        <f t="shared" si="2"/>
        <v>30000400</v>
      </c>
      <c r="G38" s="106">
        <f t="shared" si="2"/>
        <v>19185700</v>
      </c>
      <c r="H38" s="106">
        <f t="shared" si="2"/>
        <v>-16263933</v>
      </c>
      <c r="I38" s="106">
        <f t="shared" si="2"/>
        <v>-8173194</v>
      </c>
      <c r="J38" s="106">
        <f t="shared" si="2"/>
        <v>-5251427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-5251427</v>
      </c>
      <c r="X38" s="106">
        <f>IF(F22=F36,0,X22-X36)</f>
        <v>7571751</v>
      </c>
      <c r="Y38" s="106">
        <f t="shared" si="2"/>
        <v>-12823178</v>
      </c>
      <c r="Z38" s="201">
        <f>+IF(X38&lt;&gt;0,+(Y38/X38)*100,0)</f>
        <v>-169.35551631320155</v>
      </c>
      <c r="AA38" s="199">
        <f>+AA22-AA36</f>
        <v>30000400</v>
      </c>
    </row>
    <row r="39" spans="1:27" ht="12.75">
      <c r="A39" s="181" t="s">
        <v>46</v>
      </c>
      <c r="B39" s="185"/>
      <c r="C39" s="155">
        <v>40372385</v>
      </c>
      <c r="D39" s="155">
        <v>0</v>
      </c>
      <c r="E39" s="156">
        <v>32049000</v>
      </c>
      <c r="F39" s="60">
        <v>32049000</v>
      </c>
      <c r="G39" s="60">
        <v>8000000</v>
      </c>
      <c r="H39" s="60">
        <v>0</v>
      </c>
      <c r="I39" s="60">
        <v>2000000</v>
      </c>
      <c r="J39" s="60">
        <v>10000000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10000000</v>
      </c>
      <c r="X39" s="60"/>
      <c r="Y39" s="60">
        <v>10000000</v>
      </c>
      <c r="Z39" s="140">
        <v>0</v>
      </c>
      <c r="AA39" s="155">
        <v>32049000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35483528</v>
      </c>
      <c r="D42" s="206">
        <f>SUM(D38:D41)</f>
        <v>0</v>
      </c>
      <c r="E42" s="207">
        <f t="shared" si="3"/>
        <v>62049400</v>
      </c>
      <c r="F42" s="88">
        <f t="shared" si="3"/>
        <v>62049400</v>
      </c>
      <c r="G42" s="88">
        <f t="shared" si="3"/>
        <v>27185700</v>
      </c>
      <c r="H42" s="88">
        <f t="shared" si="3"/>
        <v>-16263933</v>
      </c>
      <c r="I42" s="88">
        <f t="shared" si="3"/>
        <v>-6173194</v>
      </c>
      <c r="J42" s="88">
        <f t="shared" si="3"/>
        <v>4748573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4748573</v>
      </c>
      <c r="X42" s="88">
        <f t="shared" si="3"/>
        <v>7571751</v>
      </c>
      <c r="Y42" s="88">
        <f t="shared" si="3"/>
        <v>-2823178</v>
      </c>
      <c r="Z42" s="208">
        <f>+IF(X42&lt;&gt;0,+(Y42/X42)*100,0)</f>
        <v>-37.28566879708538</v>
      </c>
      <c r="AA42" s="206">
        <f>SUM(AA38:AA41)</f>
        <v>62049400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35483528</v>
      </c>
      <c r="D44" s="210">
        <f>+D42-D43</f>
        <v>0</v>
      </c>
      <c r="E44" s="211">
        <f t="shared" si="4"/>
        <v>62049400</v>
      </c>
      <c r="F44" s="77">
        <f t="shared" si="4"/>
        <v>62049400</v>
      </c>
      <c r="G44" s="77">
        <f t="shared" si="4"/>
        <v>27185700</v>
      </c>
      <c r="H44" s="77">
        <f t="shared" si="4"/>
        <v>-16263933</v>
      </c>
      <c r="I44" s="77">
        <f t="shared" si="4"/>
        <v>-6173194</v>
      </c>
      <c r="J44" s="77">
        <f t="shared" si="4"/>
        <v>4748573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4748573</v>
      </c>
      <c r="X44" s="77">
        <f t="shared" si="4"/>
        <v>7571751</v>
      </c>
      <c r="Y44" s="77">
        <f t="shared" si="4"/>
        <v>-2823178</v>
      </c>
      <c r="Z44" s="212">
        <f>+IF(X44&lt;&gt;0,+(Y44/X44)*100,0)</f>
        <v>-37.28566879708538</v>
      </c>
      <c r="AA44" s="210">
        <f>+AA42-AA43</f>
        <v>62049400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35483528</v>
      </c>
      <c r="D46" s="206">
        <f>SUM(D44:D45)</f>
        <v>0</v>
      </c>
      <c r="E46" s="207">
        <f t="shared" si="5"/>
        <v>62049400</v>
      </c>
      <c r="F46" s="88">
        <f t="shared" si="5"/>
        <v>62049400</v>
      </c>
      <c r="G46" s="88">
        <f t="shared" si="5"/>
        <v>27185700</v>
      </c>
      <c r="H46" s="88">
        <f t="shared" si="5"/>
        <v>-16263933</v>
      </c>
      <c r="I46" s="88">
        <f t="shared" si="5"/>
        <v>-6173194</v>
      </c>
      <c r="J46" s="88">
        <f t="shared" si="5"/>
        <v>4748573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4748573</v>
      </c>
      <c r="X46" s="88">
        <f t="shared" si="5"/>
        <v>7571751</v>
      </c>
      <c r="Y46" s="88">
        <f t="shared" si="5"/>
        <v>-2823178</v>
      </c>
      <c r="Z46" s="208">
        <f>+IF(X46&lt;&gt;0,+(Y46/X46)*100,0)</f>
        <v>-37.28566879708538</v>
      </c>
      <c r="AA46" s="206">
        <f>SUM(AA44:AA45)</f>
        <v>62049400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35483528</v>
      </c>
      <c r="D48" s="217">
        <f>SUM(D46:D47)</f>
        <v>0</v>
      </c>
      <c r="E48" s="218">
        <f t="shared" si="6"/>
        <v>62049400</v>
      </c>
      <c r="F48" s="219">
        <f t="shared" si="6"/>
        <v>62049400</v>
      </c>
      <c r="G48" s="219">
        <f t="shared" si="6"/>
        <v>27185700</v>
      </c>
      <c r="H48" s="220">
        <f t="shared" si="6"/>
        <v>-16263933</v>
      </c>
      <c r="I48" s="220">
        <f t="shared" si="6"/>
        <v>-6173194</v>
      </c>
      <c r="J48" s="220">
        <f t="shared" si="6"/>
        <v>4748573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4748573</v>
      </c>
      <c r="X48" s="220">
        <f t="shared" si="6"/>
        <v>7571751</v>
      </c>
      <c r="Y48" s="220">
        <f t="shared" si="6"/>
        <v>-2823178</v>
      </c>
      <c r="Z48" s="221">
        <f>+IF(X48&lt;&gt;0,+(Y48/X48)*100,0)</f>
        <v>-37.28566879708538</v>
      </c>
      <c r="AA48" s="222">
        <f>SUM(AA46:AA47)</f>
        <v>62049400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49292290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3249999</v>
      </c>
      <c r="Y5" s="100">
        <f t="shared" si="0"/>
        <v>-3249999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>
        <v>49292290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3249999</v>
      </c>
      <c r="Y7" s="159">
        <v>-3249999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62049000</v>
      </c>
      <c r="F15" s="100">
        <f t="shared" si="2"/>
        <v>62049000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62049000</v>
      </c>
    </row>
    <row r="16" spans="1:27" ht="12.75">
      <c r="A16" s="138" t="s">
        <v>85</v>
      </c>
      <c r="B16" s="136"/>
      <c r="C16" s="155"/>
      <c r="D16" s="155"/>
      <c r="E16" s="156">
        <v>62049000</v>
      </c>
      <c r="F16" s="60">
        <v>62049000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62049000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12262251</v>
      </c>
      <c r="Y24" s="100">
        <v>-12262251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49292290</v>
      </c>
      <c r="D25" s="217">
        <f>+D5+D9+D15+D19+D24</f>
        <v>0</v>
      </c>
      <c r="E25" s="230">
        <f t="shared" si="4"/>
        <v>62049000</v>
      </c>
      <c r="F25" s="219">
        <f t="shared" si="4"/>
        <v>62049000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15512250</v>
      </c>
      <c r="Y25" s="219">
        <f t="shared" si="4"/>
        <v>-15512250</v>
      </c>
      <c r="Z25" s="231">
        <f>+IF(X25&lt;&gt;0,+(Y25/X25)*100,0)</f>
        <v>-100</v>
      </c>
      <c r="AA25" s="232">
        <f>+AA5+AA9+AA15+AA19+AA24</f>
        <v>62049000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39537000</v>
      </c>
      <c r="D28" s="155"/>
      <c r="E28" s="156">
        <v>32049000</v>
      </c>
      <c r="F28" s="60">
        <v>32049000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8012250</v>
      </c>
      <c r="Y28" s="60">
        <v>-8012250</v>
      </c>
      <c r="Z28" s="140">
        <v>-100</v>
      </c>
      <c r="AA28" s="155">
        <v>32049000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39537000</v>
      </c>
      <c r="D32" s="210">
        <f>SUM(D28:D31)</f>
        <v>0</v>
      </c>
      <c r="E32" s="211">
        <f t="shared" si="5"/>
        <v>32049000</v>
      </c>
      <c r="F32" s="77">
        <f t="shared" si="5"/>
        <v>32049000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8012250</v>
      </c>
      <c r="Y32" s="77">
        <f t="shared" si="5"/>
        <v>-8012250</v>
      </c>
      <c r="Z32" s="212">
        <f>+IF(X32&lt;&gt;0,+(Y32/X32)*100,0)</f>
        <v>-100</v>
      </c>
      <c r="AA32" s="79">
        <f>SUM(AA28:AA31)</f>
        <v>32049000</v>
      </c>
    </row>
    <row r="33" spans="1:27" ht="12.75">
      <c r="A33" s="237" t="s">
        <v>51</v>
      </c>
      <c r="B33" s="136" t="s">
        <v>137</v>
      </c>
      <c r="C33" s="155">
        <v>8933546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821744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4250001</v>
      </c>
      <c r="Y34" s="60">
        <v>-4250001</v>
      </c>
      <c r="Z34" s="140">
        <v>-100</v>
      </c>
      <c r="AA34" s="62"/>
    </row>
    <row r="35" spans="1:27" ht="12.75">
      <c r="A35" s="237" t="s">
        <v>53</v>
      </c>
      <c r="B35" s="136"/>
      <c r="C35" s="155"/>
      <c r="D35" s="155"/>
      <c r="E35" s="156">
        <v>30000000</v>
      </c>
      <c r="F35" s="60">
        <v>30000000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3249999</v>
      </c>
      <c r="Y35" s="60">
        <v>-3249999</v>
      </c>
      <c r="Z35" s="140">
        <v>-100</v>
      </c>
      <c r="AA35" s="62">
        <v>30000000</v>
      </c>
    </row>
    <row r="36" spans="1:27" ht="12.75">
      <c r="A36" s="238" t="s">
        <v>139</v>
      </c>
      <c r="B36" s="149"/>
      <c r="C36" s="222">
        <f aca="true" t="shared" si="6" ref="C36:Y36">SUM(C32:C35)</f>
        <v>49292290</v>
      </c>
      <c r="D36" s="222">
        <f>SUM(D32:D35)</f>
        <v>0</v>
      </c>
      <c r="E36" s="218">
        <f t="shared" si="6"/>
        <v>62049000</v>
      </c>
      <c r="F36" s="220">
        <f t="shared" si="6"/>
        <v>62049000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15512250</v>
      </c>
      <c r="Y36" s="220">
        <f t="shared" si="6"/>
        <v>-15512250</v>
      </c>
      <c r="Z36" s="221">
        <f>+IF(X36&lt;&gt;0,+(Y36/X36)*100,0)</f>
        <v>-100</v>
      </c>
      <c r="AA36" s="239">
        <f>SUM(AA32:AA35)</f>
        <v>62049000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210604</v>
      </c>
      <c r="D6" s="155"/>
      <c r="E6" s="59">
        <v>1891000</v>
      </c>
      <c r="F6" s="60">
        <v>1891000</v>
      </c>
      <c r="G6" s="60">
        <v>26758510</v>
      </c>
      <c r="H6" s="60">
        <v>26782247</v>
      </c>
      <c r="I6" s="60">
        <v>4366119</v>
      </c>
      <c r="J6" s="60">
        <v>4366119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4366119</v>
      </c>
      <c r="X6" s="60">
        <v>472750</v>
      </c>
      <c r="Y6" s="60">
        <v>3893369</v>
      </c>
      <c r="Z6" s="140">
        <v>823.56</v>
      </c>
      <c r="AA6" s="62">
        <v>1891000</v>
      </c>
    </row>
    <row r="7" spans="1:27" ht="12.75">
      <c r="A7" s="249" t="s">
        <v>144</v>
      </c>
      <c r="B7" s="182"/>
      <c r="C7" s="155"/>
      <c r="D7" s="155"/>
      <c r="E7" s="59">
        <v>6716000</v>
      </c>
      <c r="F7" s="60">
        <v>6716000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1679000</v>
      </c>
      <c r="Y7" s="60">
        <v>-1679000</v>
      </c>
      <c r="Z7" s="140">
        <v>-100</v>
      </c>
      <c r="AA7" s="62">
        <v>6716000</v>
      </c>
    </row>
    <row r="8" spans="1:27" ht="12.75">
      <c r="A8" s="249" t="s">
        <v>145</v>
      </c>
      <c r="B8" s="182"/>
      <c r="C8" s="155">
        <v>10802592</v>
      </c>
      <c r="D8" s="155"/>
      <c r="E8" s="59">
        <v>9258000</v>
      </c>
      <c r="F8" s="60">
        <v>9258000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2314500</v>
      </c>
      <c r="Y8" s="60">
        <v>-2314500</v>
      </c>
      <c r="Z8" s="140">
        <v>-100</v>
      </c>
      <c r="AA8" s="62">
        <v>9258000</v>
      </c>
    </row>
    <row r="9" spans="1:27" ht="12.75">
      <c r="A9" s="249" t="s">
        <v>146</v>
      </c>
      <c r="B9" s="182"/>
      <c r="C9" s="155">
        <v>3179775</v>
      </c>
      <c r="D9" s="155"/>
      <c r="E9" s="59"/>
      <c r="F9" s="60"/>
      <c r="G9" s="60">
        <v>12316532</v>
      </c>
      <c r="H9" s="60">
        <v>12664958</v>
      </c>
      <c r="I9" s="60">
        <v>12985325</v>
      </c>
      <c r="J9" s="60">
        <v>12985325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12985325</v>
      </c>
      <c r="X9" s="60"/>
      <c r="Y9" s="60">
        <v>12985325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14192971</v>
      </c>
      <c r="D12" s="168">
        <f>SUM(D6:D11)</f>
        <v>0</v>
      </c>
      <c r="E12" s="72">
        <f t="shared" si="0"/>
        <v>17865000</v>
      </c>
      <c r="F12" s="73">
        <f t="shared" si="0"/>
        <v>17865000</v>
      </c>
      <c r="G12" s="73">
        <f t="shared" si="0"/>
        <v>39075042</v>
      </c>
      <c r="H12" s="73">
        <f t="shared" si="0"/>
        <v>39447205</v>
      </c>
      <c r="I12" s="73">
        <f t="shared" si="0"/>
        <v>17351444</v>
      </c>
      <c r="J12" s="73">
        <f t="shared" si="0"/>
        <v>17351444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17351444</v>
      </c>
      <c r="X12" s="73">
        <f t="shared" si="0"/>
        <v>4466250</v>
      </c>
      <c r="Y12" s="73">
        <f t="shared" si="0"/>
        <v>12885194</v>
      </c>
      <c r="Z12" s="170">
        <f>+IF(X12&lt;&gt;0,+(Y12/X12)*100,0)</f>
        <v>288.501404981808</v>
      </c>
      <c r="AA12" s="74">
        <f>SUM(AA6:AA11)</f>
        <v>17865000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183948794</v>
      </c>
      <c r="D19" s="155"/>
      <c r="E19" s="59">
        <v>91423000</v>
      </c>
      <c r="F19" s="60">
        <v>91423000</v>
      </c>
      <c r="G19" s="60">
        <v>180174896</v>
      </c>
      <c r="H19" s="60">
        <v>180174896</v>
      </c>
      <c r="I19" s="60">
        <v>180174896</v>
      </c>
      <c r="J19" s="60">
        <v>180174896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180174896</v>
      </c>
      <c r="X19" s="60">
        <v>22855750</v>
      </c>
      <c r="Y19" s="60">
        <v>157319146</v>
      </c>
      <c r="Z19" s="140">
        <v>688.31</v>
      </c>
      <c r="AA19" s="62">
        <v>91423000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11577</v>
      </c>
      <c r="D22" s="155"/>
      <c r="E22" s="59">
        <v>300000</v>
      </c>
      <c r="F22" s="60">
        <v>300000</v>
      </c>
      <c r="G22" s="60">
        <v>11577</v>
      </c>
      <c r="H22" s="60">
        <v>11577</v>
      </c>
      <c r="I22" s="60">
        <v>11577</v>
      </c>
      <c r="J22" s="60">
        <v>11577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11577</v>
      </c>
      <c r="X22" s="60">
        <v>75000</v>
      </c>
      <c r="Y22" s="60">
        <v>-63423</v>
      </c>
      <c r="Z22" s="140">
        <v>-84.56</v>
      </c>
      <c r="AA22" s="62">
        <v>300000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183960371</v>
      </c>
      <c r="D24" s="168">
        <f>SUM(D15:D23)</f>
        <v>0</v>
      </c>
      <c r="E24" s="76">
        <f t="shared" si="1"/>
        <v>91723000</v>
      </c>
      <c r="F24" s="77">
        <f t="shared" si="1"/>
        <v>91723000</v>
      </c>
      <c r="G24" s="77">
        <f t="shared" si="1"/>
        <v>180186473</v>
      </c>
      <c r="H24" s="77">
        <f t="shared" si="1"/>
        <v>180186473</v>
      </c>
      <c r="I24" s="77">
        <f t="shared" si="1"/>
        <v>180186473</v>
      </c>
      <c r="J24" s="77">
        <f t="shared" si="1"/>
        <v>180186473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180186473</v>
      </c>
      <c r="X24" s="77">
        <f t="shared" si="1"/>
        <v>22930750</v>
      </c>
      <c r="Y24" s="77">
        <f t="shared" si="1"/>
        <v>157255723</v>
      </c>
      <c r="Z24" s="212">
        <f>+IF(X24&lt;&gt;0,+(Y24/X24)*100,0)</f>
        <v>685.7853450061598</v>
      </c>
      <c r="AA24" s="79">
        <f>SUM(AA15:AA23)</f>
        <v>91723000</v>
      </c>
    </row>
    <row r="25" spans="1:27" ht="12.75">
      <c r="A25" s="250" t="s">
        <v>159</v>
      </c>
      <c r="B25" s="251"/>
      <c r="C25" s="168">
        <f aca="true" t="shared" si="2" ref="C25:Y25">+C12+C24</f>
        <v>198153342</v>
      </c>
      <c r="D25" s="168">
        <f>+D12+D24</f>
        <v>0</v>
      </c>
      <c r="E25" s="72">
        <f t="shared" si="2"/>
        <v>109588000</v>
      </c>
      <c r="F25" s="73">
        <f t="shared" si="2"/>
        <v>109588000</v>
      </c>
      <c r="G25" s="73">
        <f t="shared" si="2"/>
        <v>219261515</v>
      </c>
      <c r="H25" s="73">
        <f t="shared" si="2"/>
        <v>219633678</v>
      </c>
      <c r="I25" s="73">
        <f t="shared" si="2"/>
        <v>197537917</v>
      </c>
      <c r="J25" s="73">
        <f t="shared" si="2"/>
        <v>197537917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197537917</v>
      </c>
      <c r="X25" s="73">
        <f t="shared" si="2"/>
        <v>27397000</v>
      </c>
      <c r="Y25" s="73">
        <f t="shared" si="2"/>
        <v>170140917</v>
      </c>
      <c r="Z25" s="170">
        <f>+IF(X25&lt;&gt;0,+(Y25/X25)*100,0)</f>
        <v>621.020246742344</v>
      </c>
      <c r="AA25" s="74">
        <f>+AA12+AA24</f>
        <v>109588000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1278980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30727976</v>
      </c>
      <c r="D32" s="155"/>
      <c r="E32" s="59">
        <v>10170000</v>
      </c>
      <c r="F32" s="60">
        <v>10170000</v>
      </c>
      <c r="G32" s="60">
        <v>9576238</v>
      </c>
      <c r="H32" s="60">
        <v>1895737</v>
      </c>
      <c r="I32" s="60">
        <v>4627951</v>
      </c>
      <c r="J32" s="60">
        <v>4627951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4627951</v>
      </c>
      <c r="X32" s="60">
        <v>2542500</v>
      </c>
      <c r="Y32" s="60">
        <v>2085451</v>
      </c>
      <c r="Z32" s="140">
        <v>82.02</v>
      </c>
      <c r="AA32" s="62">
        <v>10170000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32006956</v>
      </c>
      <c r="D34" s="168">
        <f>SUM(D29:D33)</f>
        <v>0</v>
      </c>
      <c r="E34" s="72">
        <f t="shared" si="3"/>
        <v>10170000</v>
      </c>
      <c r="F34" s="73">
        <f t="shared" si="3"/>
        <v>10170000</v>
      </c>
      <c r="G34" s="73">
        <f t="shared" si="3"/>
        <v>9576238</v>
      </c>
      <c r="H34" s="73">
        <f t="shared" si="3"/>
        <v>1895737</v>
      </c>
      <c r="I34" s="73">
        <f t="shared" si="3"/>
        <v>4627951</v>
      </c>
      <c r="J34" s="73">
        <f t="shared" si="3"/>
        <v>4627951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4627951</v>
      </c>
      <c r="X34" s="73">
        <f t="shared" si="3"/>
        <v>2542500</v>
      </c>
      <c r="Y34" s="73">
        <f t="shared" si="3"/>
        <v>2085451</v>
      </c>
      <c r="Z34" s="170">
        <f>+IF(X34&lt;&gt;0,+(Y34/X34)*100,0)</f>
        <v>82.02363815142576</v>
      </c>
      <c r="AA34" s="74">
        <f>SUM(AA29:AA33)</f>
        <v>10170000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2979386</v>
      </c>
      <c r="D37" s="155"/>
      <c r="E37" s="59">
        <v>17000000</v>
      </c>
      <c r="F37" s="60">
        <v>17000000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4250000</v>
      </c>
      <c r="Y37" s="60">
        <v>-4250000</v>
      </c>
      <c r="Z37" s="140">
        <v>-100</v>
      </c>
      <c r="AA37" s="62">
        <v>17000000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2979386</v>
      </c>
      <c r="D39" s="168">
        <f>SUM(D37:D38)</f>
        <v>0</v>
      </c>
      <c r="E39" s="76">
        <f t="shared" si="4"/>
        <v>17000000</v>
      </c>
      <c r="F39" s="77">
        <f t="shared" si="4"/>
        <v>17000000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4250000</v>
      </c>
      <c r="Y39" s="77">
        <f t="shared" si="4"/>
        <v>-4250000</v>
      </c>
      <c r="Z39" s="212">
        <f>+IF(X39&lt;&gt;0,+(Y39/X39)*100,0)</f>
        <v>-100</v>
      </c>
      <c r="AA39" s="79">
        <f>SUM(AA37:AA38)</f>
        <v>17000000</v>
      </c>
    </row>
    <row r="40" spans="1:27" ht="12.75">
      <c r="A40" s="250" t="s">
        <v>167</v>
      </c>
      <c r="B40" s="251"/>
      <c r="C40" s="168">
        <f aca="true" t="shared" si="5" ref="C40:Y40">+C34+C39</f>
        <v>34986342</v>
      </c>
      <c r="D40" s="168">
        <f>+D34+D39</f>
        <v>0</v>
      </c>
      <c r="E40" s="72">
        <f t="shared" si="5"/>
        <v>27170000</v>
      </c>
      <c r="F40" s="73">
        <f t="shared" si="5"/>
        <v>27170000</v>
      </c>
      <c r="G40" s="73">
        <f t="shared" si="5"/>
        <v>9576238</v>
      </c>
      <c r="H40" s="73">
        <f t="shared" si="5"/>
        <v>1895737</v>
      </c>
      <c r="I40" s="73">
        <f t="shared" si="5"/>
        <v>4627951</v>
      </c>
      <c r="J40" s="73">
        <f t="shared" si="5"/>
        <v>4627951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4627951</v>
      </c>
      <c r="X40" s="73">
        <f t="shared" si="5"/>
        <v>6792500</v>
      </c>
      <c r="Y40" s="73">
        <f t="shared" si="5"/>
        <v>-2164549</v>
      </c>
      <c r="Z40" s="170">
        <f>+IF(X40&lt;&gt;0,+(Y40/X40)*100,0)</f>
        <v>-31.866750092013252</v>
      </c>
      <c r="AA40" s="74">
        <f>+AA34+AA39</f>
        <v>27170000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163167000</v>
      </c>
      <c r="D42" s="257">
        <f>+D25-D40</f>
        <v>0</v>
      </c>
      <c r="E42" s="258">
        <f t="shared" si="6"/>
        <v>82418000</v>
      </c>
      <c r="F42" s="259">
        <f t="shared" si="6"/>
        <v>82418000</v>
      </c>
      <c r="G42" s="259">
        <f t="shared" si="6"/>
        <v>209685277</v>
      </c>
      <c r="H42" s="259">
        <f t="shared" si="6"/>
        <v>217737941</v>
      </c>
      <c r="I42" s="259">
        <f t="shared" si="6"/>
        <v>192909966</v>
      </c>
      <c r="J42" s="259">
        <f t="shared" si="6"/>
        <v>192909966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192909966</v>
      </c>
      <c r="X42" s="259">
        <f t="shared" si="6"/>
        <v>20604500</v>
      </c>
      <c r="Y42" s="259">
        <f t="shared" si="6"/>
        <v>172305466</v>
      </c>
      <c r="Z42" s="260">
        <f>+IF(X42&lt;&gt;0,+(Y42/X42)*100,0)</f>
        <v>836.2516246451017</v>
      </c>
      <c r="AA42" s="261">
        <f>+AA25-AA40</f>
        <v>82418000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163167000</v>
      </c>
      <c r="D45" s="155"/>
      <c r="E45" s="59">
        <v>82418000</v>
      </c>
      <c r="F45" s="60">
        <v>82418000</v>
      </c>
      <c r="G45" s="60">
        <v>209685277</v>
      </c>
      <c r="H45" s="60">
        <v>217737941</v>
      </c>
      <c r="I45" s="60">
        <v>192909966</v>
      </c>
      <c r="J45" s="60">
        <v>192909966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192909966</v>
      </c>
      <c r="X45" s="60">
        <v>20604500</v>
      </c>
      <c r="Y45" s="60">
        <v>172305466</v>
      </c>
      <c r="Z45" s="139">
        <v>836.25</v>
      </c>
      <c r="AA45" s="62">
        <v>82418000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163167000</v>
      </c>
      <c r="D48" s="217">
        <f>SUM(D45:D47)</f>
        <v>0</v>
      </c>
      <c r="E48" s="264">
        <f t="shared" si="7"/>
        <v>82418000</v>
      </c>
      <c r="F48" s="219">
        <f t="shared" si="7"/>
        <v>82418000</v>
      </c>
      <c r="G48" s="219">
        <f t="shared" si="7"/>
        <v>209685277</v>
      </c>
      <c r="H48" s="219">
        <f t="shared" si="7"/>
        <v>217737941</v>
      </c>
      <c r="I48" s="219">
        <f t="shared" si="7"/>
        <v>192909966</v>
      </c>
      <c r="J48" s="219">
        <f t="shared" si="7"/>
        <v>192909966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192909966</v>
      </c>
      <c r="X48" s="219">
        <f t="shared" si="7"/>
        <v>20604500</v>
      </c>
      <c r="Y48" s="219">
        <f t="shared" si="7"/>
        <v>172305466</v>
      </c>
      <c r="Z48" s="265">
        <f>+IF(X48&lt;&gt;0,+(Y48/X48)*100,0)</f>
        <v>836.2516246451017</v>
      </c>
      <c r="AA48" s="232">
        <f>SUM(AA45:AA47)</f>
        <v>82418000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1139339</v>
      </c>
      <c r="D6" s="155"/>
      <c r="E6" s="59">
        <v>5805000</v>
      </c>
      <c r="F6" s="60">
        <v>5805000</v>
      </c>
      <c r="G6" s="60">
        <v>628063</v>
      </c>
      <c r="H6" s="60">
        <v>406311</v>
      </c>
      <c r="I6" s="60">
        <v>464255</v>
      </c>
      <c r="J6" s="60">
        <v>1498629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1498629</v>
      </c>
      <c r="X6" s="60">
        <v>1452000</v>
      </c>
      <c r="Y6" s="60">
        <v>46629</v>
      </c>
      <c r="Z6" s="140">
        <v>3.21</v>
      </c>
      <c r="AA6" s="62">
        <v>5805000</v>
      </c>
    </row>
    <row r="7" spans="1:27" ht="12.75">
      <c r="A7" s="249" t="s">
        <v>32</v>
      </c>
      <c r="B7" s="182"/>
      <c r="C7" s="155">
        <v>250000</v>
      </c>
      <c r="D7" s="155"/>
      <c r="E7" s="59">
        <v>320000</v>
      </c>
      <c r="F7" s="60">
        <v>320000</v>
      </c>
      <c r="G7" s="60">
        <v>21000</v>
      </c>
      <c r="H7" s="60">
        <v>250</v>
      </c>
      <c r="I7" s="60">
        <v>10750</v>
      </c>
      <c r="J7" s="60">
        <v>32000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32000</v>
      </c>
      <c r="X7" s="60">
        <v>81000</v>
      </c>
      <c r="Y7" s="60">
        <v>-49000</v>
      </c>
      <c r="Z7" s="140">
        <v>-60.49</v>
      </c>
      <c r="AA7" s="62">
        <v>320000</v>
      </c>
    </row>
    <row r="8" spans="1:27" ht="12.75">
      <c r="A8" s="249" t="s">
        <v>178</v>
      </c>
      <c r="B8" s="182"/>
      <c r="C8" s="155">
        <v>483903</v>
      </c>
      <c r="D8" s="155"/>
      <c r="E8" s="59">
        <v>3414000</v>
      </c>
      <c r="F8" s="60">
        <v>3414000</v>
      </c>
      <c r="G8" s="60">
        <v>48460</v>
      </c>
      <c r="H8" s="60">
        <v>25409</v>
      </c>
      <c r="I8" s="60">
        <v>1830934</v>
      </c>
      <c r="J8" s="60">
        <v>1904803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1904803</v>
      </c>
      <c r="X8" s="60">
        <v>855000</v>
      </c>
      <c r="Y8" s="60">
        <v>1049803</v>
      </c>
      <c r="Z8" s="140">
        <v>122.78</v>
      </c>
      <c r="AA8" s="62">
        <v>3414000</v>
      </c>
    </row>
    <row r="9" spans="1:27" ht="12.75">
      <c r="A9" s="249" t="s">
        <v>179</v>
      </c>
      <c r="B9" s="182"/>
      <c r="C9" s="155">
        <v>101566615</v>
      </c>
      <c r="D9" s="155"/>
      <c r="E9" s="59">
        <v>115713000</v>
      </c>
      <c r="F9" s="60">
        <v>115713000</v>
      </c>
      <c r="G9" s="60">
        <v>41135000</v>
      </c>
      <c r="H9" s="60"/>
      <c r="I9" s="60">
        <v>4327000</v>
      </c>
      <c r="J9" s="60">
        <v>45462000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45462000</v>
      </c>
      <c r="X9" s="60">
        <v>28909000</v>
      </c>
      <c r="Y9" s="60">
        <v>16553000</v>
      </c>
      <c r="Z9" s="140">
        <v>57.26</v>
      </c>
      <c r="AA9" s="62">
        <v>115713000</v>
      </c>
    </row>
    <row r="10" spans="1:27" ht="12.75">
      <c r="A10" s="249" t="s">
        <v>180</v>
      </c>
      <c r="B10" s="182"/>
      <c r="C10" s="155">
        <v>40372385</v>
      </c>
      <c r="D10" s="155"/>
      <c r="E10" s="59">
        <v>32048400</v>
      </c>
      <c r="F10" s="60">
        <v>32048400</v>
      </c>
      <c r="G10" s="60">
        <v>8000000</v>
      </c>
      <c r="H10" s="60"/>
      <c r="I10" s="60"/>
      <c r="J10" s="60">
        <v>8000000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8000000</v>
      </c>
      <c r="X10" s="60">
        <v>8012400</v>
      </c>
      <c r="Y10" s="60">
        <v>-12400</v>
      </c>
      <c r="Z10" s="140">
        <v>-0.15</v>
      </c>
      <c r="AA10" s="62">
        <v>32048400</v>
      </c>
    </row>
    <row r="11" spans="1:27" ht="12.75">
      <c r="A11" s="249" t="s">
        <v>181</v>
      </c>
      <c r="B11" s="182"/>
      <c r="C11" s="155">
        <v>1862232</v>
      </c>
      <c r="D11" s="155"/>
      <c r="E11" s="59">
        <v>700000</v>
      </c>
      <c r="F11" s="60">
        <v>700000</v>
      </c>
      <c r="G11" s="60">
        <v>4178</v>
      </c>
      <c r="H11" s="60">
        <v>53351</v>
      </c>
      <c r="I11" s="60">
        <v>37442</v>
      </c>
      <c r="J11" s="60">
        <v>94971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94971</v>
      </c>
      <c r="X11" s="60">
        <v>174000</v>
      </c>
      <c r="Y11" s="60">
        <v>-79029</v>
      </c>
      <c r="Z11" s="140">
        <v>-45.42</v>
      </c>
      <c r="AA11" s="62">
        <v>700000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-148632016</v>
      </c>
      <c r="D14" s="155"/>
      <c r="E14" s="59">
        <v>-112439000</v>
      </c>
      <c r="F14" s="60">
        <v>-112439000</v>
      </c>
      <c r="G14" s="60">
        <v>-18665892</v>
      </c>
      <c r="H14" s="60">
        <v>-12165758</v>
      </c>
      <c r="I14" s="60">
        <v>-8945658</v>
      </c>
      <c r="J14" s="60">
        <v>-39777308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-39777308</v>
      </c>
      <c r="X14" s="60">
        <v>-27280000</v>
      </c>
      <c r="Y14" s="60">
        <v>-12497308</v>
      </c>
      <c r="Z14" s="140">
        <v>45.81</v>
      </c>
      <c r="AA14" s="62">
        <v>-112439000</v>
      </c>
    </row>
    <row r="15" spans="1:27" ht="12.75">
      <c r="A15" s="249" t="s">
        <v>40</v>
      </c>
      <c r="B15" s="182"/>
      <c r="C15" s="155">
        <v>-20302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-510000</v>
      </c>
      <c r="F16" s="60">
        <v>-510000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-129000</v>
      </c>
      <c r="Y16" s="60">
        <v>129000</v>
      </c>
      <c r="Z16" s="140">
        <v>-100</v>
      </c>
      <c r="AA16" s="62">
        <v>-510000</v>
      </c>
    </row>
    <row r="17" spans="1:27" ht="12.75">
      <c r="A17" s="250" t="s">
        <v>185</v>
      </c>
      <c r="B17" s="251"/>
      <c r="C17" s="168">
        <f aca="true" t="shared" si="0" ref="C17:Y17">SUM(C6:C16)</f>
        <v>-2977844</v>
      </c>
      <c r="D17" s="168">
        <f t="shared" si="0"/>
        <v>0</v>
      </c>
      <c r="E17" s="72">
        <f t="shared" si="0"/>
        <v>45051400</v>
      </c>
      <c r="F17" s="73">
        <f t="shared" si="0"/>
        <v>45051400</v>
      </c>
      <c r="G17" s="73">
        <f t="shared" si="0"/>
        <v>31170809</v>
      </c>
      <c r="H17" s="73">
        <f t="shared" si="0"/>
        <v>-11680437</v>
      </c>
      <c r="I17" s="73">
        <f t="shared" si="0"/>
        <v>-2275277</v>
      </c>
      <c r="J17" s="73">
        <f t="shared" si="0"/>
        <v>17215095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17215095</v>
      </c>
      <c r="X17" s="73">
        <f t="shared" si="0"/>
        <v>12074400</v>
      </c>
      <c r="Y17" s="73">
        <f t="shared" si="0"/>
        <v>5140695</v>
      </c>
      <c r="Z17" s="170">
        <f>+IF(X17&lt;&gt;0,+(Y17/X17)*100,0)</f>
        <v>42.5751590141125</v>
      </c>
      <c r="AA17" s="74">
        <f>SUM(AA6:AA16)</f>
        <v>45051400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-62047000</v>
      </c>
      <c r="F26" s="60">
        <v>-62047000</v>
      </c>
      <c r="G26" s="60">
        <v>-4672582</v>
      </c>
      <c r="H26" s="60">
        <v>-3405984</v>
      </c>
      <c r="I26" s="60">
        <v>-4994584</v>
      </c>
      <c r="J26" s="60">
        <v>-13073150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-13073150</v>
      </c>
      <c r="X26" s="60">
        <v>-15511000</v>
      </c>
      <c r="Y26" s="60">
        <v>2437850</v>
      </c>
      <c r="Z26" s="140">
        <v>-15.72</v>
      </c>
      <c r="AA26" s="62">
        <v>-62047000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-62047000</v>
      </c>
      <c r="F27" s="73">
        <f t="shared" si="1"/>
        <v>-62047000</v>
      </c>
      <c r="G27" s="73">
        <f t="shared" si="1"/>
        <v>-4672582</v>
      </c>
      <c r="H27" s="73">
        <f t="shared" si="1"/>
        <v>-3405984</v>
      </c>
      <c r="I27" s="73">
        <f t="shared" si="1"/>
        <v>-4994584</v>
      </c>
      <c r="J27" s="73">
        <f t="shared" si="1"/>
        <v>-13073150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-13073150</v>
      </c>
      <c r="X27" s="73">
        <f t="shared" si="1"/>
        <v>-15511000</v>
      </c>
      <c r="Y27" s="73">
        <f t="shared" si="1"/>
        <v>2437850</v>
      </c>
      <c r="Z27" s="170">
        <f>+IF(X27&lt;&gt;0,+(Y27/X27)*100,0)</f>
        <v>-15.716910579588678</v>
      </c>
      <c r="AA27" s="74">
        <f>SUM(AA21:AA26)</f>
        <v>-62047000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16999600</v>
      </c>
      <c r="F32" s="60">
        <v>16999600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4251000</v>
      </c>
      <c r="Y32" s="60">
        <v>-4251000</v>
      </c>
      <c r="Z32" s="140">
        <v>-100</v>
      </c>
      <c r="AA32" s="62">
        <v>16999600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16999600</v>
      </c>
      <c r="F36" s="73">
        <f t="shared" si="2"/>
        <v>16999600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4251000</v>
      </c>
      <c r="Y36" s="73">
        <f t="shared" si="2"/>
        <v>-4251000</v>
      </c>
      <c r="Z36" s="170">
        <f>+IF(X36&lt;&gt;0,+(Y36/X36)*100,0)</f>
        <v>-100</v>
      </c>
      <c r="AA36" s="74">
        <f>SUM(AA31:AA35)</f>
        <v>16999600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-2977844</v>
      </c>
      <c r="D38" s="153">
        <f>+D17+D27+D36</f>
        <v>0</v>
      </c>
      <c r="E38" s="99">
        <f t="shared" si="3"/>
        <v>4000</v>
      </c>
      <c r="F38" s="100">
        <f t="shared" si="3"/>
        <v>4000</v>
      </c>
      <c r="G38" s="100">
        <f t="shared" si="3"/>
        <v>26498227</v>
      </c>
      <c r="H38" s="100">
        <f t="shared" si="3"/>
        <v>-15086421</v>
      </c>
      <c r="I38" s="100">
        <f t="shared" si="3"/>
        <v>-7269861</v>
      </c>
      <c r="J38" s="100">
        <f t="shared" si="3"/>
        <v>4141945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4141945</v>
      </c>
      <c r="X38" s="100">
        <f t="shared" si="3"/>
        <v>814400</v>
      </c>
      <c r="Y38" s="100">
        <f t="shared" si="3"/>
        <v>3327545</v>
      </c>
      <c r="Z38" s="137">
        <f>+IF(X38&lt;&gt;0,+(Y38/X38)*100,0)</f>
        <v>408.5885314341847</v>
      </c>
      <c r="AA38" s="102">
        <f>+AA17+AA27+AA36</f>
        <v>4000</v>
      </c>
    </row>
    <row r="39" spans="1:27" ht="12.75">
      <c r="A39" s="249" t="s">
        <v>200</v>
      </c>
      <c r="B39" s="182"/>
      <c r="C39" s="153">
        <v>3188448</v>
      </c>
      <c r="D39" s="153"/>
      <c r="E39" s="99">
        <v>1891000</v>
      </c>
      <c r="F39" s="100">
        <v>1891000</v>
      </c>
      <c r="G39" s="100">
        <v>200984</v>
      </c>
      <c r="H39" s="100">
        <v>26699211</v>
      </c>
      <c r="I39" s="100">
        <v>11612790</v>
      </c>
      <c r="J39" s="100">
        <v>200984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200984</v>
      </c>
      <c r="X39" s="100">
        <v>1891000</v>
      </c>
      <c r="Y39" s="100">
        <v>-1690016</v>
      </c>
      <c r="Z39" s="137">
        <v>-89.37</v>
      </c>
      <c r="AA39" s="102">
        <v>1891000</v>
      </c>
    </row>
    <row r="40" spans="1:27" ht="12.75">
      <c r="A40" s="269" t="s">
        <v>201</v>
      </c>
      <c r="B40" s="256"/>
      <c r="C40" s="257">
        <v>210604</v>
      </c>
      <c r="D40" s="257"/>
      <c r="E40" s="258">
        <v>1895000</v>
      </c>
      <c r="F40" s="259">
        <v>1895000</v>
      </c>
      <c r="G40" s="259">
        <v>26699211</v>
      </c>
      <c r="H40" s="259">
        <v>11612790</v>
      </c>
      <c r="I40" s="259">
        <v>4342929</v>
      </c>
      <c r="J40" s="259">
        <v>4342929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4342929</v>
      </c>
      <c r="X40" s="259">
        <v>2705400</v>
      </c>
      <c r="Y40" s="259">
        <v>1637529</v>
      </c>
      <c r="Z40" s="260">
        <v>60.53</v>
      </c>
      <c r="AA40" s="261">
        <v>1895000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49292290</v>
      </c>
      <c r="D5" s="200">
        <f t="shared" si="0"/>
        <v>0</v>
      </c>
      <c r="E5" s="106">
        <f t="shared" si="0"/>
        <v>62049000</v>
      </c>
      <c r="F5" s="106">
        <f t="shared" si="0"/>
        <v>62049000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15512250</v>
      </c>
      <c r="Y5" s="106">
        <f t="shared" si="0"/>
        <v>-15512250</v>
      </c>
      <c r="Z5" s="201">
        <f>+IF(X5&lt;&gt;0,+(Y5/X5)*100,0)</f>
        <v>-100</v>
      </c>
      <c r="AA5" s="199">
        <f>SUM(AA11:AA18)</f>
        <v>62049000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62049000</v>
      </c>
      <c r="F10" s="60">
        <v>62049000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15512250</v>
      </c>
      <c r="Y10" s="60">
        <v>-15512250</v>
      </c>
      <c r="Z10" s="140">
        <v>-100</v>
      </c>
      <c r="AA10" s="155">
        <v>62049000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62049000</v>
      </c>
      <c r="F11" s="295">
        <f t="shared" si="1"/>
        <v>62049000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15512250</v>
      </c>
      <c r="Y11" s="295">
        <f t="shared" si="1"/>
        <v>-15512250</v>
      </c>
      <c r="Z11" s="296">
        <f>+IF(X11&lt;&gt;0,+(Y11/X11)*100,0)</f>
        <v>-100</v>
      </c>
      <c r="AA11" s="297">
        <f>SUM(AA6:AA10)</f>
        <v>62049000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49292290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62049000</v>
      </c>
      <c r="F40" s="60">
        <f t="shared" si="4"/>
        <v>62049000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15512250</v>
      </c>
      <c r="Y40" s="60">
        <f t="shared" si="4"/>
        <v>-15512250</v>
      </c>
      <c r="Z40" s="140">
        <f t="shared" si="5"/>
        <v>-100</v>
      </c>
      <c r="AA40" s="155">
        <f>AA10+AA25</f>
        <v>62049000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62049000</v>
      </c>
      <c r="F41" s="295">
        <f t="shared" si="6"/>
        <v>62049000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15512250</v>
      </c>
      <c r="Y41" s="295">
        <f t="shared" si="6"/>
        <v>-15512250</v>
      </c>
      <c r="Z41" s="296">
        <f t="shared" si="5"/>
        <v>-100</v>
      </c>
      <c r="AA41" s="297">
        <f>SUM(AA36:AA40)</f>
        <v>62049000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49292290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49292290</v>
      </c>
      <c r="D49" s="218">
        <f t="shared" si="9"/>
        <v>0</v>
      </c>
      <c r="E49" s="220">
        <f t="shared" si="9"/>
        <v>62049000</v>
      </c>
      <c r="F49" s="220">
        <f t="shared" si="9"/>
        <v>62049000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15512250</v>
      </c>
      <c r="Y49" s="220">
        <f t="shared" si="9"/>
        <v>-15512250</v>
      </c>
      <c r="Z49" s="221">
        <f t="shared" si="5"/>
        <v>-100</v>
      </c>
      <c r="AA49" s="222">
        <f>SUM(AA41:AA48)</f>
        <v>62049000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4436035</v>
      </c>
      <c r="D51" s="129">
        <f t="shared" si="10"/>
        <v>0</v>
      </c>
      <c r="E51" s="54">
        <f t="shared" si="10"/>
        <v>9000000</v>
      </c>
      <c r="F51" s="54">
        <f t="shared" si="10"/>
        <v>9000000</v>
      </c>
      <c r="G51" s="54">
        <f t="shared" si="10"/>
        <v>107278</v>
      </c>
      <c r="H51" s="54">
        <f t="shared" si="10"/>
        <v>157893</v>
      </c>
      <c r="I51" s="54">
        <f t="shared" si="10"/>
        <v>112874</v>
      </c>
      <c r="J51" s="54">
        <f t="shared" si="10"/>
        <v>378045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378045</v>
      </c>
      <c r="X51" s="54">
        <f t="shared" si="10"/>
        <v>2250000</v>
      </c>
      <c r="Y51" s="54">
        <f t="shared" si="10"/>
        <v>-1871955</v>
      </c>
      <c r="Z51" s="184">
        <f>+IF(X51&lt;&gt;0,+(Y51/X51)*100,0)</f>
        <v>-83.19800000000001</v>
      </c>
      <c r="AA51" s="130">
        <f>SUM(AA57:AA61)</f>
        <v>9000000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9000000</v>
      </c>
      <c r="F56" s="60">
        <v>9000000</v>
      </c>
      <c r="G56" s="60">
        <v>107278</v>
      </c>
      <c r="H56" s="60">
        <v>157893</v>
      </c>
      <c r="I56" s="60">
        <v>112874</v>
      </c>
      <c r="J56" s="60">
        <v>378045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378045</v>
      </c>
      <c r="X56" s="60">
        <v>2250000</v>
      </c>
      <c r="Y56" s="60">
        <v>-1871955</v>
      </c>
      <c r="Z56" s="140">
        <v>-83.2</v>
      </c>
      <c r="AA56" s="155">
        <v>9000000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9000000</v>
      </c>
      <c r="F57" s="295">
        <f t="shared" si="11"/>
        <v>9000000</v>
      </c>
      <c r="G57" s="295">
        <f t="shared" si="11"/>
        <v>107278</v>
      </c>
      <c r="H57" s="295">
        <f t="shared" si="11"/>
        <v>157893</v>
      </c>
      <c r="I57" s="295">
        <f t="shared" si="11"/>
        <v>112874</v>
      </c>
      <c r="J57" s="295">
        <f t="shared" si="11"/>
        <v>378045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378045</v>
      </c>
      <c r="X57" s="295">
        <f t="shared" si="11"/>
        <v>2250000</v>
      </c>
      <c r="Y57" s="295">
        <f t="shared" si="11"/>
        <v>-1871955</v>
      </c>
      <c r="Z57" s="296">
        <f>+IF(X57&lt;&gt;0,+(Y57/X57)*100,0)</f>
        <v>-83.19800000000001</v>
      </c>
      <c r="AA57" s="297">
        <f>SUM(AA52:AA56)</f>
        <v>9000000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4436035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9000000</v>
      </c>
      <c r="F68" s="60"/>
      <c r="G68" s="60">
        <v>107278</v>
      </c>
      <c r="H68" s="60">
        <v>156294</v>
      </c>
      <c r="I68" s="60">
        <v>112874</v>
      </c>
      <c r="J68" s="60">
        <v>376446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376446</v>
      </c>
      <c r="X68" s="60"/>
      <c r="Y68" s="60">
        <v>376446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9000000</v>
      </c>
      <c r="F69" s="220">
        <f t="shared" si="12"/>
        <v>0</v>
      </c>
      <c r="G69" s="220">
        <f t="shared" si="12"/>
        <v>107278</v>
      </c>
      <c r="H69" s="220">
        <f t="shared" si="12"/>
        <v>156294</v>
      </c>
      <c r="I69" s="220">
        <f t="shared" si="12"/>
        <v>112874</v>
      </c>
      <c r="J69" s="220">
        <f t="shared" si="12"/>
        <v>376446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376446</v>
      </c>
      <c r="X69" s="220">
        <f t="shared" si="12"/>
        <v>0</v>
      </c>
      <c r="Y69" s="220">
        <f t="shared" si="12"/>
        <v>376446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62049000</v>
      </c>
      <c r="F5" s="358">
        <f t="shared" si="0"/>
        <v>62049000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15512250</v>
      </c>
      <c r="Y5" s="358">
        <f t="shared" si="0"/>
        <v>-15512250</v>
      </c>
      <c r="Z5" s="359">
        <f>+IF(X5&lt;&gt;0,+(Y5/X5)*100,0)</f>
        <v>-100</v>
      </c>
      <c r="AA5" s="360">
        <f>+AA6+AA8+AA11+AA13+AA15</f>
        <v>62049000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62049000</v>
      </c>
      <c r="F15" s="59">
        <f t="shared" si="5"/>
        <v>62049000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15512250</v>
      </c>
      <c r="Y15" s="59">
        <f t="shared" si="5"/>
        <v>-15512250</v>
      </c>
      <c r="Z15" s="61">
        <f>+IF(X15&lt;&gt;0,+(Y15/X15)*100,0)</f>
        <v>-100</v>
      </c>
      <c r="AA15" s="62">
        <f>SUM(AA16:AA20)</f>
        <v>62049000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62049000</v>
      </c>
      <c r="F20" s="59">
        <v>62049000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15512250</v>
      </c>
      <c r="Y20" s="59">
        <v>-15512250</v>
      </c>
      <c r="Z20" s="61">
        <v>-100</v>
      </c>
      <c r="AA20" s="62">
        <v>62049000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49292290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821744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48470546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49292290</v>
      </c>
      <c r="D60" s="346">
        <f t="shared" si="14"/>
        <v>0</v>
      </c>
      <c r="E60" s="219">
        <f t="shared" si="14"/>
        <v>62049000</v>
      </c>
      <c r="F60" s="264">
        <f t="shared" si="14"/>
        <v>62049000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15512250</v>
      </c>
      <c r="Y60" s="264">
        <f t="shared" si="14"/>
        <v>-15512250</v>
      </c>
      <c r="Z60" s="337">
        <f>+IF(X60&lt;&gt;0,+(Y60/X60)*100,0)</f>
        <v>-100</v>
      </c>
      <c r="AA60" s="232">
        <f>+AA57+AA54+AA51+AA40+AA37+AA34+AA22+AA5</f>
        <v>62049000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2016-11-07T09:41:00Z</dcterms:created>
  <dcterms:modified xsi:type="dcterms:W3CDTF">2016-11-07T09:41:04Z</dcterms:modified>
  <cp:category/>
  <cp:version/>
  <cp:contentType/>
  <cp:contentStatus/>
</cp:coreProperties>
</file>