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<sst xmlns="http://schemas.openxmlformats.org/spreadsheetml/2006/main" count="857" uniqueCount="303">
  <si>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uMlalazi(KZN284)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</si>
  <si>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</si>
  <si>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</si>
  <si>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</si>
  <si>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</si>
  <si>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</si>
  <si>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</si>
  <si>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</si>
  <si>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</si>
  <si>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</si>
  <si>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</si>
  <si>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</si>
  <si>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</si>
  <si>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</si>
  <si>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</si>
  <si>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</si>
  <si>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</si>
  <si>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</si>
  <si>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</si>
  <si>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</si>
  <si>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</si>
  <si>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</si>
  <si>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</si>
  <si>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</si>
  <si>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</si>
  <si>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</si>
  <si>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</si>
  <si>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</si>
  <si>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</si>
  <si>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</si>
  <si>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</si>
  <si>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</si>
  <si>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</si>
  <si>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</si>
  <si>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</si>
  <si>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</si>
  <si>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</si>
  <si>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</si>
  <si>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</si>
  <si>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</si>
  <si>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</si>
  <si>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</si>
  <si>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</si>
  <si>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</si>
  <si>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</si>
  <si>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</si>
  <si>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</si>
  <si>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</si>
  <si>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</si>
  <si>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</si>
  <si>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</si>
  <si>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</si>
  <si>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</si>
  <si>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</si>
  <si>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</si>
  <si>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</si>
  <si>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</si>
  <si>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</si>
  <si>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</si>
  <si>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</si>
  <si>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</si>
  <si>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</si>
  <si>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</si>
  <si>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</si>
  <si>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</si>
  <si>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</si>
  <si>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</si>
  <si>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</si>
  <si>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</si>
  <si>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</si>
  <si>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uMlalazi(KZN284)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</si>
  <si>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</si>
  <si>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</si>
  <si>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</si>
  <si>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</si>
  <si>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</si>
  <si>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</si>
  <si>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</si>
  <si>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</si>
  <si>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</si>
  <si>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</si>
  <si>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</si>
  <si>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</si>
  <si>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</si>
  <si>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</si>
  <si>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</si>
  <si>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</si>
  <si>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</si>
  <si>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</si>
  <si>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</si>
  <si>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</si>
  <si>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</si>
  <si>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</si>
  <si>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</si>
  <si>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</si>
  <si>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</si>
  <si>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</si>
  <si>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</si>
  <si>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</si>
  <si>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</si>
  <si>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uMlalazi(KZN284)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</si>
  <si>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</si>
  <si>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</si>
  <si>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</si>
  <si>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</si>
  <si>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</si>
  <si>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</si>
  <si>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</si>
  <si>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</si>
  <si>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</si>
  <si>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</si>
  <si>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</si>
  <si>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</si>
  <si>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</si>
  <si>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</si>
  <si>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</si>
  <si>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</si>
  <si>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</si>
  <si>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</si>
  <si>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</si>
  <si>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</si>
  <si>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</si>
  <si>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</si>
  <si>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</si>
  <si>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</si>
  <si>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</si>
  <si>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</si>
  <si>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</si>
  <si>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</si>
  <si>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uMlalazi(KZN284)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</si>
  <si>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</si>
  <si>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</si>
  <si>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</si>
  <si>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</si>
  <si>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</si>
  <si>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</si>
  <si>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</si>
  <si>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</si>
  <si>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</si>
  <si>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</si>
  <si>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uMlalazi(KZN284)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</si>
  <si>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</si>
  <si>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</si>
  <si>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</si>
  <si>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</si>
  <si>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</si>
  <si>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</si>
  <si>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</si>
  <si>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</si>
  <si>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</si>
  <si>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</si>
  <si>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</si>
  <si>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</si>
  <si>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</si>
  <si>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</si>
  <si>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</si>
  <si>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</si>
  <si>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</si>
  <si>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</si>
  <si>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</si>
  <si>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</si>
  <si>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</si>
  <si>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</si>
  <si>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</si>
  <si>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</si>
  <si>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</si>
  <si>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</si>
  <si>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</si>
  <si>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</si>
  <si>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</si>
  <si>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</si>
  <si>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</si>
  <si>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</si>
  <si>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</si>
  <si>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uMlalazi(KZN284)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</si>
  <si>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</si>
  <si>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</si>
  <si>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</si>
  <si>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</si>
  <si>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</si>
  <si>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</si>
  <si>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</si>
  <si>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</si>
  <si>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</si>
  <si>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</si>
  <si>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</si>
  <si>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</si>
  <si>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</si>
  <si>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</si>
  <si>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</si>
  <si>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</si>
  <si>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</si>
  <si>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</si>
  <si>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</si>
  <si>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</si>
  <si>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</si>
  <si>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</si>
  <si>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</si>
  <si>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</si>
  <si>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</si>
  <si>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</si>
  <si>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</si>
  <si>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uMlalazi(KZN284)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</si>
  <si>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</si>
  <si>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</si>
  <si>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</si>
  <si>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</si>
  <si>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</si>
  <si>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</si>
  <si>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</si>
  <si>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</si>
  <si>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</si>
  <si>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</si>
  <si>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</si>
  <si>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</si>
  <si>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</si>
  <si>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</si>
  <si>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</si>
  <si>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</si>
  <si>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</si>
  <si>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</si>
  <si>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</si>
  <si>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</si>
  <si>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</si>
  <si>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</si>
  <si>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</si>
  <si>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</si>
  <si>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uMlalazi(KZN284)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</si>
  <si>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</si>
  <si>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</si>
  <si>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</si>
  <si>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</si>
  <si>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</si>
  <si>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</si>
  <si>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</si>
  <si>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</si>
  <si>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</si>
  <si>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</si>
  <si>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</si>
  <si>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</si>
  <si>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</si>
  <si>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</si>
  <si>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</si>
  <si>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</si>
  <si>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</si>
  <si>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</si>
  <si>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</si>
  <si>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</si>
  <si>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</si>
  <si>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</si>
  <si>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</si>
  <si>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</si>
  <si>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</si>
  <si>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</si>
  <si>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</si>
  <si>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</si>
  <si>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</si>
  <si>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</si>
  <si>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</si>
  <si>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</si>
  <si>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</si>
  <si>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</si>
  <si>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</si>
  <si>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uMlalazi(KZN284)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</si>
  <si>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</si>
  <si>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</si>
  <si>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Kwazulu-Natal: uMlalazi(KZN284)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</si>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</sst>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50714380</v>
      </c>
      <c r="E5" s="60">
        <v>50714380</v>
      </c>
      <c r="F5" s="60">
        <v>27196829</v>
      </c>
      <c r="G5" s="60">
        <v>2398346</v>
      </c>
      <c r="H5" s="60">
        <v>3938108</v>
      </c>
      <c r="I5" s="60">
        <v>33533283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33533283</v>
      </c>
      <c r="W5" s="60">
        <v>12677553</v>
      </c>
      <c r="X5" s="60">
        <v>20855730</v>
      </c>
      <c r="Y5" s="61">
        <v>164.51</v>
      </c>
      <c r="Z5" s="62">
        <v>50714380</v>
      </c>
    </row>
    <row r="6" spans="1:26" ht="12.75">
      <c r="A6" s="58" t="s">
        <v>32</v>
      </c>
      <c r="B6" s="19">
        <v>0</v>
      </c>
      <c r="C6" s="19">
        <v>0</v>
      </c>
      <c r="D6" s="59">
        <v>71334790</v>
      </c>
      <c r="E6" s="60">
        <v>71334790</v>
      </c>
      <c r="F6" s="60">
        <v>6046640</v>
      </c>
      <c r="G6" s="60">
        <v>6110341</v>
      </c>
      <c r="H6" s="60">
        <v>6116335</v>
      </c>
      <c r="I6" s="60">
        <v>18273316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18273316</v>
      </c>
      <c r="W6" s="60">
        <v>17833698</v>
      </c>
      <c r="X6" s="60">
        <v>439618</v>
      </c>
      <c r="Y6" s="61">
        <v>2.47</v>
      </c>
      <c r="Z6" s="62">
        <v>71334790</v>
      </c>
    </row>
    <row r="7" spans="1:26" ht="12.75">
      <c r="A7" s="58" t="s">
        <v>33</v>
      </c>
      <c r="B7" s="19">
        <v>0</v>
      </c>
      <c r="C7" s="19">
        <v>0</v>
      </c>
      <c r="D7" s="59">
        <v>6046860</v>
      </c>
      <c r="E7" s="60">
        <v>6046860</v>
      </c>
      <c r="F7" s="60">
        <v>600497</v>
      </c>
      <c r="G7" s="60">
        <v>561823</v>
      </c>
      <c r="H7" s="60">
        <v>366673</v>
      </c>
      <c r="I7" s="60">
        <v>1528993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1528993</v>
      </c>
      <c r="W7" s="60">
        <v>1490988</v>
      </c>
      <c r="X7" s="60">
        <v>38005</v>
      </c>
      <c r="Y7" s="61">
        <v>2.55</v>
      </c>
      <c r="Z7" s="62">
        <v>6046860</v>
      </c>
    </row>
    <row r="8" spans="1:26" ht="12.75">
      <c r="A8" s="58" t="s">
        <v>34</v>
      </c>
      <c r="B8" s="19">
        <v>0</v>
      </c>
      <c r="C8" s="19">
        <v>0</v>
      </c>
      <c r="D8" s="59">
        <v>150263560</v>
      </c>
      <c r="E8" s="60">
        <v>150263560</v>
      </c>
      <c r="F8" s="60">
        <v>0</v>
      </c>
      <c r="G8" s="60">
        <v>4926718</v>
      </c>
      <c r="H8" s="60">
        <v>62724208</v>
      </c>
      <c r="I8" s="60">
        <v>67650926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67650926</v>
      </c>
      <c r="W8" s="60">
        <v>37776903</v>
      </c>
      <c r="X8" s="60">
        <v>29874023</v>
      </c>
      <c r="Y8" s="61">
        <v>79.08</v>
      </c>
      <c r="Z8" s="62">
        <v>150263560</v>
      </c>
    </row>
    <row r="9" spans="1:26" ht="12.75">
      <c r="A9" s="58" t="s">
        <v>35</v>
      </c>
      <c r="B9" s="19">
        <v>0</v>
      </c>
      <c r="C9" s="19">
        <v>0</v>
      </c>
      <c r="D9" s="59">
        <v>35783760</v>
      </c>
      <c r="E9" s="60">
        <v>35783760</v>
      </c>
      <c r="F9" s="60">
        <v>1364238</v>
      </c>
      <c r="G9" s="60">
        <v>951968</v>
      </c>
      <c r="H9" s="60">
        <v>513238</v>
      </c>
      <c r="I9" s="60">
        <v>2829444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2829444</v>
      </c>
      <c r="W9" s="60">
        <v>8872239</v>
      </c>
      <c r="X9" s="60">
        <v>-6042795</v>
      </c>
      <c r="Y9" s="61">
        <v>-68.11</v>
      </c>
      <c r="Z9" s="62">
        <v>35783760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314143350</v>
      </c>
      <c r="E10" s="66">
        <f t="shared" si="0"/>
        <v>314143350</v>
      </c>
      <c r="F10" s="66">
        <f t="shared" si="0"/>
        <v>35208204</v>
      </c>
      <c r="G10" s="66">
        <f t="shared" si="0"/>
        <v>14949196</v>
      </c>
      <c r="H10" s="66">
        <f t="shared" si="0"/>
        <v>73658562</v>
      </c>
      <c r="I10" s="66">
        <f t="shared" si="0"/>
        <v>123815962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123815962</v>
      </c>
      <c r="W10" s="66">
        <f t="shared" si="0"/>
        <v>78651381</v>
      </c>
      <c r="X10" s="66">
        <f t="shared" si="0"/>
        <v>45164581</v>
      </c>
      <c r="Y10" s="67">
        <f>+IF(W10&lt;&gt;0,(X10/W10)*100,0)</f>
        <v>57.42376093815823</v>
      </c>
      <c r="Z10" s="68">
        <f t="shared" si="0"/>
        <v>314143350</v>
      </c>
    </row>
    <row r="11" spans="1:26" ht="12.75">
      <c r="A11" s="58" t="s">
        <v>37</v>
      </c>
      <c r="B11" s="19">
        <v>0</v>
      </c>
      <c r="C11" s="19">
        <v>0</v>
      </c>
      <c r="D11" s="59">
        <v>110533240</v>
      </c>
      <c r="E11" s="60">
        <v>110533240</v>
      </c>
      <c r="F11" s="60">
        <v>7910603</v>
      </c>
      <c r="G11" s="60">
        <v>6717424</v>
      </c>
      <c r="H11" s="60">
        <v>7560611</v>
      </c>
      <c r="I11" s="60">
        <v>22188638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22188638</v>
      </c>
      <c r="W11" s="60">
        <v>25562694</v>
      </c>
      <c r="X11" s="60">
        <v>-3374056</v>
      </c>
      <c r="Y11" s="61">
        <v>-13.2</v>
      </c>
      <c r="Z11" s="62">
        <v>110533240</v>
      </c>
    </row>
    <row r="12" spans="1:26" ht="12.75">
      <c r="A12" s="58" t="s">
        <v>38</v>
      </c>
      <c r="B12" s="19">
        <v>0</v>
      </c>
      <c r="C12" s="19">
        <v>0</v>
      </c>
      <c r="D12" s="59">
        <v>19334500</v>
      </c>
      <c r="E12" s="60">
        <v>19334500</v>
      </c>
      <c r="F12" s="60">
        <v>1442565</v>
      </c>
      <c r="G12" s="60">
        <v>1431536</v>
      </c>
      <c r="H12" s="60">
        <v>1500408</v>
      </c>
      <c r="I12" s="60">
        <v>4374509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4374509</v>
      </c>
      <c r="W12" s="60">
        <v>4833624</v>
      </c>
      <c r="X12" s="60">
        <v>-459115</v>
      </c>
      <c r="Y12" s="61">
        <v>-9.5</v>
      </c>
      <c r="Z12" s="62">
        <v>19334500</v>
      </c>
    </row>
    <row r="13" spans="1:26" ht="12.75">
      <c r="A13" s="58" t="s">
        <v>279</v>
      </c>
      <c r="B13" s="19">
        <v>0</v>
      </c>
      <c r="C13" s="19">
        <v>0</v>
      </c>
      <c r="D13" s="59">
        <v>38925230</v>
      </c>
      <c r="E13" s="60">
        <v>38925230</v>
      </c>
      <c r="F13" s="60">
        <v>0</v>
      </c>
      <c r="G13" s="60">
        <v>6487538</v>
      </c>
      <c r="H13" s="60">
        <v>3243770</v>
      </c>
      <c r="I13" s="60">
        <v>9731308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9731308</v>
      </c>
      <c r="W13" s="60">
        <v>9713967</v>
      </c>
      <c r="X13" s="60">
        <v>17341</v>
      </c>
      <c r="Y13" s="61">
        <v>0.18</v>
      </c>
      <c r="Z13" s="62">
        <v>38925230</v>
      </c>
    </row>
    <row r="14" spans="1:26" ht="12.75">
      <c r="A14" s="58" t="s">
        <v>40</v>
      </c>
      <c r="B14" s="19">
        <v>0</v>
      </c>
      <c r="C14" s="19">
        <v>0</v>
      </c>
      <c r="D14" s="59">
        <v>540550</v>
      </c>
      <c r="E14" s="60">
        <v>540550</v>
      </c>
      <c r="F14" s="60">
        <v>0</v>
      </c>
      <c r="G14" s="60">
        <v>0</v>
      </c>
      <c r="H14" s="60">
        <v>144415</v>
      </c>
      <c r="I14" s="60">
        <v>144415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144415</v>
      </c>
      <c r="W14" s="60">
        <v>135135</v>
      </c>
      <c r="X14" s="60">
        <v>9280</v>
      </c>
      <c r="Y14" s="61">
        <v>6.87</v>
      </c>
      <c r="Z14" s="62">
        <v>540550</v>
      </c>
    </row>
    <row r="15" spans="1:26" ht="12.75">
      <c r="A15" s="58" t="s">
        <v>41</v>
      </c>
      <c r="B15" s="19">
        <v>0</v>
      </c>
      <c r="C15" s="19">
        <v>0</v>
      </c>
      <c r="D15" s="59">
        <v>48940430</v>
      </c>
      <c r="E15" s="60">
        <v>48940430</v>
      </c>
      <c r="F15" s="60">
        <v>5335431</v>
      </c>
      <c r="G15" s="60">
        <v>332307</v>
      </c>
      <c r="H15" s="60">
        <v>8064788</v>
      </c>
      <c r="I15" s="60">
        <v>13732526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13732526</v>
      </c>
      <c r="W15" s="60">
        <v>12078534</v>
      </c>
      <c r="X15" s="60">
        <v>1653992</v>
      </c>
      <c r="Y15" s="61">
        <v>13.69</v>
      </c>
      <c r="Z15" s="62">
        <v>48940430</v>
      </c>
    </row>
    <row r="16" spans="1:26" ht="12.75">
      <c r="A16" s="69" t="s">
        <v>42</v>
      </c>
      <c r="B16" s="19">
        <v>0</v>
      </c>
      <c r="C16" s="19">
        <v>0</v>
      </c>
      <c r="D16" s="59">
        <v>4302400</v>
      </c>
      <c r="E16" s="60">
        <v>4302400</v>
      </c>
      <c r="F16" s="60">
        <v>240091</v>
      </c>
      <c r="G16" s="60">
        <v>255026</v>
      </c>
      <c r="H16" s="60">
        <v>266122</v>
      </c>
      <c r="I16" s="60">
        <v>761239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761239</v>
      </c>
      <c r="W16" s="60">
        <v>970989</v>
      </c>
      <c r="X16" s="60">
        <v>-209750</v>
      </c>
      <c r="Y16" s="61">
        <v>-21.6</v>
      </c>
      <c r="Z16" s="62">
        <v>4302400</v>
      </c>
    </row>
    <row r="17" spans="1:26" ht="12.75">
      <c r="A17" s="58" t="s">
        <v>43</v>
      </c>
      <c r="B17" s="19">
        <v>0</v>
      </c>
      <c r="C17" s="19">
        <v>0</v>
      </c>
      <c r="D17" s="59">
        <v>132199460</v>
      </c>
      <c r="E17" s="60">
        <v>132199460</v>
      </c>
      <c r="F17" s="60">
        <v>6511236</v>
      </c>
      <c r="G17" s="60">
        <v>14540757</v>
      </c>
      <c r="H17" s="60">
        <v>12886343</v>
      </c>
      <c r="I17" s="60">
        <v>33938336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33938336</v>
      </c>
      <c r="W17" s="60">
        <v>35417025</v>
      </c>
      <c r="X17" s="60">
        <v>-1478689</v>
      </c>
      <c r="Y17" s="61">
        <v>-4.18</v>
      </c>
      <c r="Z17" s="62">
        <v>132199460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354775810</v>
      </c>
      <c r="E18" s="73">
        <f t="shared" si="1"/>
        <v>354775810</v>
      </c>
      <c r="F18" s="73">
        <f t="shared" si="1"/>
        <v>21439926</v>
      </c>
      <c r="G18" s="73">
        <f t="shared" si="1"/>
        <v>29764588</v>
      </c>
      <c r="H18" s="73">
        <f t="shared" si="1"/>
        <v>33666457</v>
      </c>
      <c r="I18" s="73">
        <f t="shared" si="1"/>
        <v>84870971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84870971</v>
      </c>
      <c r="W18" s="73">
        <f t="shared" si="1"/>
        <v>88711968</v>
      </c>
      <c r="X18" s="73">
        <f t="shared" si="1"/>
        <v>-3840997</v>
      </c>
      <c r="Y18" s="67">
        <f>+IF(W18&lt;&gt;0,(X18/W18)*100,0)</f>
        <v>-4.329739365042606</v>
      </c>
      <c r="Z18" s="74">
        <f t="shared" si="1"/>
        <v>354775810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-40632460</v>
      </c>
      <c r="E19" s="77">
        <f t="shared" si="2"/>
        <v>-40632460</v>
      </c>
      <c r="F19" s="77">
        <f t="shared" si="2"/>
        <v>13768278</v>
      </c>
      <c r="G19" s="77">
        <f t="shared" si="2"/>
        <v>-14815392</v>
      </c>
      <c r="H19" s="77">
        <f t="shared" si="2"/>
        <v>39992105</v>
      </c>
      <c r="I19" s="77">
        <f t="shared" si="2"/>
        <v>38944991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38944991</v>
      </c>
      <c r="W19" s="77">
        <f>IF(E10=E18,0,W10-W18)</f>
        <v>-10060587</v>
      </c>
      <c r="X19" s="77">
        <f t="shared" si="2"/>
        <v>49005578</v>
      </c>
      <c r="Y19" s="78">
        <f>+IF(W19&lt;&gt;0,(X19/W19)*100,0)</f>
        <v>-487.1045596047229</v>
      </c>
      <c r="Z19" s="79">
        <f t="shared" si="2"/>
        <v>-40632460</v>
      </c>
    </row>
    <row r="20" spans="1:26" ht="12.75">
      <c r="A20" s="58" t="s">
        <v>46</v>
      </c>
      <c r="B20" s="19">
        <v>0</v>
      </c>
      <c r="C20" s="19">
        <v>0</v>
      </c>
      <c r="D20" s="59">
        <v>61644640</v>
      </c>
      <c r="E20" s="60">
        <v>61644640</v>
      </c>
      <c r="F20" s="60">
        <v>0</v>
      </c>
      <c r="G20" s="60">
        <v>5603096</v>
      </c>
      <c r="H20" s="60">
        <v>25244</v>
      </c>
      <c r="I20" s="60">
        <v>5628340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5628340</v>
      </c>
      <c r="W20" s="60">
        <v>14477097</v>
      </c>
      <c r="X20" s="60">
        <v>-8848757</v>
      </c>
      <c r="Y20" s="61">
        <v>-61.12</v>
      </c>
      <c r="Z20" s="62">
        <v>61644640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21012180</v>
      </c>
      <c r="E22" s="88">
        <f t="shared" si="3"/>
        <v>21012180</v>
      </c>
      <c r="F22" s="88">
        <f t="shared" si="3"/>
        <v>13768278</v>
      </c>
      <c r="G22" s="88">
        <f t="shared" si="3"/>
        <v>-9212296</v>
      </c>
      <c r="H22" s="88">
        <f t="shared" si="3"/>
        <v>40017349</v>
      </c>
      <c r="I22" s="88">
        <f t="shared" si="3"/>
        <v>44573331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44573331</v>
      </c>
      <c r="W22" s="88">
        <f t="shared" si="3"/>
        <v>4416510</v>
      </c>
      <c r="X22" s="88">
        <f t="shared" si="3"/>
        <v>40156821</v>
      </c>
      <c r="Y22" s="89">
        <f>+IF(W22&lt;&gt;0,(X22/W22)*100,0)</f>
        <v>909.2432939130671</v>
      </c>
      <c r="Z22" s="90">
        <f t="shared" si="3"/>
        <v>21012180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21012180</v>
      </c>
      <c r="E24" s="77">
        <f t="shared" si="4"/>
        <v>21012180</v>
      </c>
      <c r="F24" s="77">
        <f t="shared" si="4"/>
        <v>13768278</v>
      </c>
      <c r="G24" s="77">
        <f t="shared" si="4"/>
        <v>-9212296</v>
      </c>
      <c r="H24" s="77">
        <f t="shared" si="4"/>
        <v>40017349</v>
      </c>
      <c r="I24" s="77">
        <f t="shared" si="4"/>
        <v>44573331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44573331</v>
      </c>
      <c r="W24" s="77">
        <f t="shared" si="4"/>
        <v>4416510</v>
      </c>
      <c r="X24" s="77">
        <f t="shared" si="4"/>
        <v>40156821</v>
      </c>
      <c r="Y24" s="78">
        <f>+IF(W24&lt;&gt;0,(X24/W24)*100,0)</f>
        <v>909.2432939130671</v>
      </c>
      <c r="Z24" s="79">
        <f t="shared" si="4"/>
        <v>21012180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68502049</v>
      </c>
      <c r="C27" s="22">
        <v>0</v>
      </c>
      <c r="D27" s="99">
        <v>77287440</v>
      </c>
      <c r="E27" s="100">
        <v>77287440</v>
      </c>
      <c r="F27" s="100">
        <v>2165243</v>
      </c>
      <c r="G27" s="100">
        <v>7143928</v>
      </c>
      <c r="H27" s="100">
        <v>375008</v>
      </c>
      <c r="I27" s="100">
        <v>9684179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9684179</v>
      </c>
      <c r="W27" s="100">
        <v>19321860</v>
      </c>
      <c r="X27" s="100">
        <v>-9637681</v>
      </c>
      <c r="Y27" s="101">
        <v>-49.88</v>
      </c>
      <c r="Z27" s="102">
        <v>77287440</v>
      </c>
    </row>
    <row r="28" spans="1:26" ht="12.75">
      <c r="A28" s="103" t="s">
        <v>46</v>
      </c>
      <c r="B28" s="19">
        <v>68502049</v>
      </c>
      <c r="C28" s="19">
        <v>0</v>
      </c>
      <c r="D28" s="59">
        <v>77287440</v>
      </c>
      <c r="E28" s="60">
        <v>77287440</v>
      </c>
      <c r="F28" s="60">
        <v>2165243</v>
      </c>
      <c r="G28" s="60">
        <v>7143928</v>
      </c>
      <c r="H28" s="60">
        <v>375008</v>
      </c>
      <c r="I28" s="60">
        <v>9684179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9684179</v>
      </c>
      <c r="W28" s="60">
        <v>19321860</v>
      </c>
      <c r="X28" s="60">
        <v>-9637681</v>
      </c>
      <c r="Y28" s="61">
        <v>-49.88</v>
      </c>
      <c r="Z28" s="62">
        <v>77287440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68502049</v>
      </c>
      <c r="C32" s="22">
        <f>SUM(C28:C31)</f>
        <v>0</v>
      </c>
      <c r="D32" s="99">
        <f aca="true" t="shared" si="5" ref="D32:Z32">SUM(D28:D31)</f>
        <v>77287440</v>
      </c>
      <c r="E32" s="100">
        <f t="shared" si="5"/>
        <v>77287440</v>
      </c>
      <c r="F32" s="100">
        <f t="shared" si="5"/>
        <v>2165243</v>
      </c>
      <c r="G32" s="100">
        <f t="shared" si="5"/>
        <v>7143928</v>
      </c>
      <c r="H32" s="100">
        <f t="shared" si="5"/>
        <v>375008</v>
      </c>
      <c r="I32" s="100">
        <f t="shared" si="5"/>
        <v>9684179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9684179</v>
      </c>
      <c r="W32" s="100">
        <f t="shared" si="5"/>
        <v>19321860</v>
      </c>
      <c r="X32" s="100">
        <f t="shared" si="5"/>
        <v>-9637681</v>
      </c>
      <c r="Y32" s="101">
        <f>+IF(W32&lt;&gt;0,(X32/W32)*100,0)</f>
        <v>-49.87967514514648</v>
      </c>
      <c r="Z32" s="102">
        <f t="shared" si="5"/>
        <v>77287440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152198643</v>
      </c>
      <c r="C35" s="19">
        <v>0</v>
      </c>
      <c r="D35" s="59">
        <v>84463156</v>
      </c>
      <c r="E35" s="60">
        <v>84463156</v>
      </c>
      <c r="F35" s="60">
        <v>143247000</v>
      </c>
      <c r="G35" s="60">
        <v>135279000</v>
      </c>
      <c r="H35" s="60">
        <v>135279000</v>
      </c>
      <c r="I35" s="60">
        <v>135279000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135279000</v>
      </c>
      <c r="W35" s="60">
        <v>21115789</v>
      </c>
      <c r="X35" s="60">
        <v>114163211</v>
      </c>
      <c r="Y35" s="61">
        <v>540.65</v>
      </c>
      <c r="Z35" s="62">
        <v>84463156</v>
      </c>
    </row>
    <row r="36" spans="1:26" ht="12.75">
      <c r="A36" s="58" t="s">
        <v>57</v>
      </c>
      <c r="B36" s="19">
        <v>807791998</v>
      </c>
      <c r="C36" s="19">
        <v>0</v>
      </c>
      <c r="D36" s="59">
        <v>760590000</v>
      </c>
      <c r="E36" s="60">
        <v>760590000</v>
      </c>
      <c r="F36" s="60">
        <v>48854000</v>
      </c>
      <c r="G36" s="60">
        <v>63383000</v>
      </c>
      <c r="H36" s="60">
        <v>63383000</v>
      </c>
      <c r="I36" s="60">
        <v>63383000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63383000</v>
      </c>
      <c r="W36" s="60">
        <v>190147500</v>
      </c>
      <c r="X36" s="60">
        <v>-126764500</v>
      </c>
      <c r="Y36" s="61">
        <v>-66.67</v>
      </c>
      <c r="Z36" s="62">
        <v>760590000</v>
      </c>
    </row>
    <row r="37" spans="1:26" ht="12.75">
      <c r="A37" s="58" t="s">
        <v>58</v>
      </c>
      <c r="B37" s="19">
        <v>80496644</v>
      </c>
      <c r="C37" s="19">
        <v>0</v>
      </c>
      <c r="D37" s="59">
        <v>42843000</v>
      </c>
      <c r="E37" s="60">
        <v>42843000</v>
      </c>
      <c r="F37" s="60">
        <v>3679000</v>
      </c>
      <c r="G37" s="60">
        <v>3572000</v>
      </c>
      <c r="H37" s="60">
        <v>3572000</v>
      </c>
      <c r="I37" s="60">
        <v>3572000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3572000</v>
      </c>
      <c r="W37" s="60">
        <v>10710750</v>
      </c>
      <c r="X37" s="60">
        <v>-7138750</v>
      </c>
      <c r="Y37" s="61">
        <v>-66.65</v>
      </c>
      <c r="Z37" s="62">
        <v>42843000</v>
      </c>
    </row>
    <row r="38" spans="1:26" ht="12.75">
      <c r="A38" s="58" t="s">
        <v>59</v>
      </c>
      <c r="B38" s="19">
        <v>19661788</v>
      </c>
      <c r="C38" s="19">
        <v>0</v>
      </c>
      <c r="D38" s="59">
        <v>20160000</v>
      </c>
      <c r="E38" s="60">
        <v>20160000</v>
      </c>
      <c r="F38" s="60">
        <v>1685000</v>
      </c>
      <c r="G38" s="60">
        <v>1680000</v>
      </c>
      <c r="H38" s="60">
        <v>1680000</v>
      </c>
      <c r="I38" s="60">
        <v>1680000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1680000</v>
      </c>
      <c r="W38" s="60">
        <v>5040000</v>
      </c>
      <c r="X38" s="60">
        <v>-3360000</v>
      </c>
      <c r="Y38" s="61">
        <v>-66.67</v>
      </c>
      <c r="Z38" s="62">
        <v>20160000</v>
      </c>
    </row>
    <row r="39" spans="1:26" ht="12.75">
      <c r="A39" s="58" t="s">
        <v>60</v>
      </c>
      <c r="B39" s="19">
        <v>859832209</v>
      </c>
      <c r="C39" s="19">
        <v>0</v>
      </c>
      <c r="D39" s="59">
        <v>782050156</v>
      </c>
      <c r="E39" s="60">
        <v>782050156</v>
      </c>
      <c r="F39" s="60">
        <v>186737000</v>
      </c>
      <c r="G39" s="60">
        <v>193410000</v>
      </c>
      <c r="H39" s="60">
        <v>193410000</v>
      </c>
      <c r="I39" s="60">
        <v>193410000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193410000</v>
      </c>
      <c r="W39" s="60">
        <v>195512539</v>
      </c>
      <c r="X39" s="60">
        <v>-2102539</v>
      </c>
      <c r="Y39" s="61">
        <v>-1.08</v>
      </c>
      <c r="Z39" s="62">
        <v>782050156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100863934</v>
      </c>
      <c r="C42" s="19">
        <v>0</v>
      </c>
      <c r="D42" s="59">
        <v>34613727</v>
      </c>
      <c r="E42" s="60">
        <v>34613727</v>
      </c>
      <c r="F42" s="60">
        <v>54769180</v>
      </c>
      <c r="G42" s="60">
        <v>-24189844</v>
      </c>
      <c r="H42" s="60">
        <v>-295929</v>
      </c>
      <c r="I42" s="60">
        <v>30283407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30283407</v>
      </c>
      <c r="W42" s="60">
        <v>53387273</v>
      </c>
      <c r="X42" s="60">
        <v>-23103866</v>
      </c>
      <c r="Y42" s="61">
        <v>-43.28</v>
      </c>
      <c r="Z42" s="62">
        <v>34613727</v>
      </c>
    </row>
    <row r="43" spans="1:26" ht="12.75">
      <c r="A43" s="58" t="s">
        <v>63</v>
      </c>
      <c r="B43" s="19">
        <v>-67494921</v>
      </c>
      <c r="C43" s="19">
        <v>0</v>
      </c>
      <c r="D43" s="59">
        <v>-57853585</v>
      </c>
      <c r="E43" s="60">
        <v>-57853585</v>
      </c>
      <c r="F43" s="60">
        <v>-2313361</v>
      </c>
      <c r="G43" s="60">
        <v>-7143928</v>
      </c>
      <c r="H43" s="60">
        <v>-375008</v>
      </c>
      <c r="I43" s="60">
        <v>-9832297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-9832297</v>
      </c>
      <c r="W43" s="60">
        <v>12999</v>
      </c>
      <c r="X43" s="60">
        <v>-9845296</v>
      </c>
      <c r="Y43" s="61">
        <v>-75738.87</v>
      </c>
      <c r="Z43" s="62">
        <v>-57853585</v>
      </c>
    </row>
    <row r="44" spans="1:26" ht="12.75">
      <c r="A44" s="58" t="s">
        <v>64</v>
      </c>
      <c r="B44" s="19">
        <v>377889</v>
      </c>
      <c r="C44" s="19">
        <v>0</v>
      </c>
      <c r="D44" s="59">
        <v>-238000</v>
      </c>
      <c r="E44" s="60">
        <v>-238000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-145250</v>
      </c>
      <c r="X44" s="60">
        <v>145250</v>
      </c>
      <c r="Y44" s="61">
        <v>-100</v>
      </c>
      <c r="Z44" s="62">
        <v>-238000</v>
      </c>
    </row>
    <row r="45" spans="1:26" ht="12.75">
      <c r="A45" s="70" t="s">
        <v>65</v>
      </c>
      <c r="B45" s="22">
        <v>112781378</v>
      </c>
      <c r="C45" s="22">
        <v>0</v>
      </c>
      <c r="D45" s="99">
        <v>63848143</v>
      </c>
      <c r="E45" s="100">
        <v>63848143</v>
      </c>
      <c r="F45" s="100">
        <v>164890113</v>
      </c>
      <c r="G45" s="100">
        <v>133556341</v>
      </c>
      <c r="H45" s="100">
        <v>132885404</v>
      </c>
      <c r="I45" s="100">
        <v>132885404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132885404</v>
      </c>
      <c r="W45" s="100">
        <v>140581023</v>
      </c>
      <c r="X45" s="100">
        <v>-7695619</v>
      </c>
      <c r="Y45" s="101">
        <v>-5.47</v>
      </c>
      <c r="Z45" s="102">
        <v>63848143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4350663</v>
      </c>
      <c r="C49" s="52">
        <v>0</v>
      </c>
      <c r="D49" s="129">
        <v>2013739</v>
      </c>
      <c r="E49" s="54">
        <v>17908947</v>
      </c>
      <c r="F49" s="54">
        <v>0</v>
      </c>
      <c r="G49" s="54">
        <v>0</v>
      </c>
      <c r="H49" s="54">
        <v>0</v>
      </c>
      <c r="I49" s="54">
        <v>538927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551893</v>
      </c>
      <c r="W49" s="54">
        <v>29364537</v>
      </c>
      <c r="X49" s="54">
        <v>0</v>
      </c>
      <c r="Y49" s="54">
        <v>0</v>
      </c>
      <c r="Z49" s="130">
        <v>54728706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27952323</v>
      </c>
      <c r="C51" s="52">
        <v>0</v>
      </c>
      <c r="D51" s="129">
        <v>0</v>
      </c>
      <c r="E51" s="54">
        <v>170080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113387</v>
      </c>
      <c r="W51" s="54">
        <v>340161</v>
      </c>
      <c r="X51" s="54">
        <v>0</v>
      </c>
      <c r="Y51" s="54">
        <v>0</v>
      </c>
      <c r="Z51" s="130">
        <v>28575951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89.03376327406485</v>
      </c>
      <c r="E58" s="7">
        <f t="shared" si="6"/>
        <v>89.03376327406485</v>
      </c>
      <c r="F58" s="7">
        <f t="shared" si="6"/>
        <v>26.0893820630237</v>
      </c>
      <c r="G58" s="7">
        <f t="shared" si="6"/>
        <v>130.0817937548126</v>
      </c>
      <c r="H58" s="7">
        <f t="shared" si="6"/>
        <v>146.60064275374828</v>
      </c>
      <c r="I58" s="7">
        <f t="shared" si="6"/>
        <v>65.86252884883007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65.86252884883007</v>
      </c>
      <c r="W58" s="7">
        <f t="shared" si="6"/>
        <v>112.39131907334709</v>
      </c>
      <c r="X58" s="7">
        <f t="shared" si="6"/>
        <v>0</v>
      </c>
      <c r="Y58" s="7">
        <f t="shared" si="6"/>
        <v>0</v>
      </c>
      <c r="Z58" s="8">
        <f t="shared" si="6"/>
        <v>89.03376327406485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</v>
      </c>
      <c r="E59" s="10">
        <f t="shared" si="7"/>
        <v>95</v>
      </c>
      <c r="F59" s="10">
        <f t="shared" si="7"/>
        <v>10.058797826999603</v>
      </c>
      <c r="G59" s="10">
        <f t="shared" si="7"/>
        <v>213.4360015381208</v>
      </c>
      <c r="H59" s="10">
        <f t="shared" si="7"/>
        <v>227.71394749869071</v>
      </c>
      <c r="I59" s="10">
        <f t="shared" si="7"/>
        <v>47.01530052514095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47.01530052514095</v>
      </c>
      <c r="W59" s="10">
        <f t="shared" si="7"/>
        <v>155.40353516483606</v>
      </c>
      <c r="X59" s="10">
        <f t="shared" si="7"/>
        <v>0</v>
      </c>
      <c r="Y59" s="10">
        <f t="shared" si="7"/>
        <v>0</v>
      </c>
      <c r="Z59" s="11">
        <f t="shared" si="7"/>
        <v>95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84.99999929907973</v>
      </c>
      <c r="E60" s="13">
        <f t="shared" si="7"/>
        <v>84.99999929907973</v>
      </c>
      <c r="F60" s="13">
        <f t="shared" si="7"/>
        <v>97.22832846010347</v>
      </c>
      <c r="G60" s="13">
        <f t="shared" si="7"/>
        <v>100.15372300825764</v>
      </c>
      <c r="H60" s="13">
        <f t="shared" si="7"/>
        <v>101.28701256553147</v>
      </c>
      <c r="I60" s="13">
        <f t="shared" si="7"/>
        <v>99.56503789459997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99.56503789459997</v>
      </c>
      <c r="W60" s="13">
        <f t="shared" si="7"/>
        <v>83.30093960321634</v>
      </c>
      <c r="X60" s="13">
        <f t="shared" si="7"/>
        <v>0</v>
      </c>
      <c r="Y60" s="13">
        <f t="shared" si="7"/>
        <v>0</v>
      </c>
      <c r="Z60" s="14">
        <f t="shared" si="7"/>
        <v>84.99999929907973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84.9999991596431</v>
      </c>
      <c r="E61" s="13">
        <f t="shared" si="7"/>
        <v>84.9999991596431</v>
      </c>
      <c r="F61" s="13">
        <f t="shared" si="7"/>
        <v>98.9384324792993</v>
      </c>
      <c r="G61" s="13">
        <f t="shared" si="7"/>
        <v>103.16127623886784</v>
      </c>
      <c r="H61" s="13">
        <f t="shared" si="7"/>
        <v>103.85069029358756</v>
      </c>
      <c r="I61" s="13">
        <f t="shared" si="7"/>
        <v>101.99651690870459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101.99651690870459</v>
      </c>
      <c r="W61" s="13">
        <f t="shared" si="7"/>
        <v>82.67120943420923</v>
      </c>
      <c r="X61" s="13">
        <f t="shared" si="7"/>
        <v>0</v>
      </c>
      <c r="Y61" s="13">
        <f t="shared" si="7"/>
        <v>0</v>
      </c>
      <c r="Z61" s="14">
        <f t="shared" si="7"/>
        <v>84.9999991596431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85</v>
      </c>
      <c r="E64" s="13">
        <f t="shared" si="7"/>
        <v>85</v>
      </c>
      <c r="F64" s="13">
        <f t="shared" si="7"/>
        <v>88.39897993297402</v>
      </c>
      <c r="G64" s="13">
        <f t="shared" si="7"/>
        <v>84.49116640082902</v>
      </c>
      <c r="H64" s="13">
        <f t="shared" si="7"/>
        <v>87.88056867983293</v>
      </c>
      <c r="I64" s="13">
        <f t="shared" si="7"/>
        <v>86.92117294789254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86.92117294789254</v>
      </c>
      <c r="W64" s="13">
        <f t="shared" si="7"/>
        <v>86.46646829319397</v>
      </c>
      <c r="X64" s="13">
        <f t="shared" si="7"/>
        <v>0</v>
      </c>
      <c r="Y64" s="13">
        <f t="shared" si="7"/>
        <v>0</v>
      </c>
      <c r="Z64" s="14">
        <f t="shared" si="7"/>
        <v>85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84.99899264631813</v>
      </c>
      <c r="E66" s="16">
        <f t="shared" si="7"/>
        <v>84.99899264631813</v>
      </c>
      <c r="F66" s="16">
        <f t="shared" si="7"/>
        <v>100</v>
      </c>
      <c r="G66" s="16">
        <f t="shared" si="7"/>
        <v>100</v>
      </c>
      <c r="H66" s="16">
        <f t="shared" si="7"/>
        <v>0</v>
      </c>
      <c r="I66" s="16">
        <f t="shared" si="7"/>
        <v>65.35446158960579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65.35446158960579</v>
      </c>
      <c r="W66" s="16">
        <f t="shared" si="7"/>
        <v>85.02785515320335</v>
      </c>
      <c r="X66" s="16">
        <f t="shared" si="7"/>
        <v>0</v>
      </c>
      <c r="Y66" s="16">
        <f t="shared" si="7"/>
        <v>0</v>
      </c>
      <c r="Z66" s="17">
        <f t="shared" si="7"/>
        <v>84.99899264631813</v>
      </c>
    </row>
    <row r="67" spans="1:26" ht="12.75" hidden="1">
      <c r="A67" s="41" t="s">
        <v>286</v>
      </c>
      <c r="B67" s="24"/>
      <c r="C67" s="24"/>
      <c r="D67" s="25">
        <v>120229750</v>
      </c>
      <c r="E67" s="26">
        <v>120229750</v>
      </c>
      <c r="F67" s="26">
        <v>33059407</v>
      </c>
      <c r="G67" s="26">
        <v>8356995</v>
      </c>
      <c r="H67" s="26">
        <v>9638528</v>
      </c>
      <c r="I67" s="26">
        <v>51054930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51054930</v>
      </c>
      <c r="W67" s="26">
        <v>30057252</v>
      </c>
      <c r="X67" s="26"/>
      <c r="Y67" s="25"/>
      <c r="Z67" s="27">
        <v>120229750</v>
      </c>
    </row>
    <row r="68" spans="1:26" ht="12.75" hidden="1">
      <c r="A68" s="37" t="s">
        <v>31</v>
      </c>
      <c r="B68" s="19"/>
      <c r="C68" s="19"/>
      <c r="D68" s="20">
        <v>48497880</v>
      </c>
      <c r="E68" s="21">
        <v>48497880</v>
      </c>
      <c r="F68" s="21">
        <v>26980759</v>
      </c>
      <c r="G68" s="21">
        <v>2207889</v>
      </c>
      <c r="H68" s="21">
        <v>3484675</v>
      </c>
      <c r="I68" s="21">
        <v>32673323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32673323</v>
      </c>
      <c r="W68" s="21">
        <v>12124470</v>
      </c>
      <c r="X68" s="21"/>
      <c r="Y68" s="20"/>
      <c r="Z68" s="23">
        <v>48497880</v>
      </c>
    </row>
    <row r="69" spans="1:26" ht="12.75" hidden="1">
      <c r="A69" s="38" t="s">
        <v>32</v>
      </c>
      <c r="B69" s="19"/>
      <c r="C69" s="19"/>
      <c r="D69" s="20">
        <v>71334790</v>
      </c>
      <c r="E69" s="21">
        <v>71334790</v>
      </c>
      <c r="F69" s="21">
        <v>6046640</v>
      </c>
      <c r="G69" s="21">
        <v>6110341</v>
      </c>
      <c r="H69" s="21">
        <v>6116335</v>
      </c>
      <c r="I69" s="21">
        <v>18273316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18273316</v>
      </c>
      <c r="W69" s="21">
        <v>17833698</v>
      </c>
      <c r="X69" s="21"/>
      <c r="Y69" s="20"/>
      <c r="Z69" s="23">
        <v>71334790</v>
      </c>
    </row>
    <row r="70" spans="1:26" ht="12.75" hidden="1">
      <c r="A70" s="39" t="s">
        <v>103</v>
      </c>
      <c r="B70" s="19"/>
      <c r="C70" s="19"/>
      <c r="D70" s="20">
        <v>59498530</v>
      </c>
      <c r="E70" s="21">
        <v>59498530</v>
      </c>
      <c r="F70" s="21">
        <v>5065528</v>
      </c>
      <c r="G70" s="21">
        <v>5126031</v>
      </c>
      <c r="H70" s="21">
        <v>5134482</v>
      </c>
      <c r="I70" s="21">
        <v>15326041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15326041</v>
      </c>
      <c r="W70" s="21">
        <v>14874633</v>
      </c>
      <c r="X70" s="21"/>
      <c r="Y70" s="20"/>
      <c r="Z70" s="23">
        <v>59498530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11836260</v>
      </c>
      <c r="E73" s="21">
        <v>11836260</v>
      </c>
      <c r="F73" s="21">
        <v>981112</v>
      </c>
      <c r="G73" s="21">
        <v>984310</v>
      </c>
      <c r="H73" s="21">
        <v>981853</v>
      </c>
      <c r="I73" s="21">
        <v>2947275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2947275</v>
      </c>
      <c r="W73" s="21">
        <v>2959065</v>
      </c>
      <c r="X73" s="21"/>
      <c r="Y73" s="20"/>
      <c r="Z73" s="23">
        <v>11836260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397080</v>
      </c>
      <c r="E75" s="30">
        <v>397080</v>
      </c>
      <c r="F75" s="30">
        <v>32008</v>
      </c>
      <c r="G75" s="30">
        <v>38765</v>
      </c>
      <c r="H75" s="30">
        <v>37518</v>
      </c>
      <c r="I75" s="30">
        <v>108291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108291</v>
      </c>
      <c r="W75" s="30">
        <v>99084</v>
      </c>
      <c r="X75" s="30"/>
      <c r="Y75" s="29"/>
      <c r="Z75" s="31">
        <v>397080</v>
      </c>
    </row>
    <row r="76" spans="1:26" ht="12.75" hidden="1">
      <c r="A76" s="42" t="s">
        <v>287</v>
      </c>
      <c r="B76" s="32">
        <v>103499371</v>
      </c>
      <c r="C76" s="32"/>
      <c r="D76" s="33">
        <v>107045071</v>
      </c>
      <c r="E76" s="34">
        <v>107045071</v>
      </c>
      <c r="F76" s="34">
        <v>8624995</v>
      </c>
      <c r="G76" s="34">
        <v>10870929</v>
      </c>
      <c r="H76" s="34">
        <v>14130144</v>
      </c>
      <c r="I76" s="34">
        <v>33626068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33626068</v>
      </c>
      <c r="W76" s="34">
        <v>33781742</v>
      </c>
      <c r="X76" s="34"/>
      <c r="Y76" s="33"/>
      <c r="Z76" s="35">
        <v>107045071</v>
      </c>
    </row>
    <row r="77" spans="1:26" ht="12.75" hidden="1">
      <c r="A77" s="37" t="s">
        <v>31</v>
      </c>
      <c r="B77" s="19">
        <v>36741681</v>
      </c>
      <c r="C77" s="19"/>
      <c r="D77" s="20">
        <v>46072986</v>
      </c>
      <c r="E77" s="21">
        <v>46072986</v>
      </c>
      <c r="F77" s="21">
        <v>2713940</v>
      </c>
      <c r="G77" s="21">
        <v>4712430</v>
      </c>
      <c r="H77" s="21">
        <v>7935091</v>
      </c>
      <c r="I77" s="21">
        <v>15361461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15361461</v>
      </c>
      <c r="W77" s="21">
        <v>18841855</v>
      </c>
      <c r="X77" s="21"/>
      <c r="Y77" s="20"/>
      <c r="Z77" s="23">
        <v>46072986</v>
      </c>
    </row>
    <row r="78" spans="1:26" ht="12.75" hidden="1">
      <c r="A78" s="38" t="s">
        <v>32</v>
      </c>
      <c r="B78" s="19">
        <v>66757690</v>
      </c>
      <c r="C78" s="19"/>
      <c r="D78" s="20">
        <v>60634571</v>
      </c>
      <c r="E78" s="21">
        <v>60634571</v>
      </c>
      <c r="F78" s="21">
        <v>5879047</v>
      </c>
      <c r="G78" s="21">
        <v>6119734</v>
      </c>
      <c r="H78" s="21">
        <v>6195053</v>
      </c>
      <c r="I78" s="21">
        <v>18193834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18193834</v>
      </c>
      <c r="W78" s="21">
        <v>14855638</v>
      </c>
      <c r="X78" s="21"/>
      <c r="Y78" s="20"/>
      <c r="Z78" s="23">
        <v>60634571</v>
      </c>
    </row>
    <row r="79" spans="1:26" ht="12.75" hidden="1">
      <c r="A79" s="39" t="s">
        <v>103</v>
      </c>
      <c r="B79" s="19">
        <v>57306909</v>
      </c>
      <c r="C79" s="19"/>
      <c r="D79" s="20">
        <v>50573750</v>
      </c>
      <c r="E79" s="21">
        <v>50573750</v>
      </c>
      <c r="F79" s="21">
        <v>5011754</v>
      </c>
      <c r="G79" s="21">
        <v>5288079</v>
      </c>
      <c r="H79" s="21">
        <v>5332195</v>
      </c>
      <c r="I79" s="21">
        <v>15632028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15632028</v>
      </c>
      <c r="W79" s="21">
        <v>12297039</v>
      </c>
      <c r="X79" s="21"/>
      <c r="Y79" s="20"/>
      <c r="Z79" s="23">
        <v>50573750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9450781</v>
      </c>
      <c r="C82" s="19"/>
      <c r="D82" s="20">
        <v>10060821</v>
      </c>
      <c r="E82" s="21">
        <v>10060821</v>
      </c>
      <c r="F82" s="21">
        <v>867293</v>
      </c>
      <c r="G82" s="21">
        <v>831655</v>
      </c>
      <c r="H82" s="21">
        <v>862858</v>
      </c>
      <c r="I82" s="21">
        <v>2561806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2561806</v>
      </c>
      <c r="W82" s="21">
        <v>2558599</v>
      </c>
      <c r="X82" s="21"/>
      <c r="Y82" s="20"/>
      <c r="Z82" s="23">
        <v>10060821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337514</v>
      </c>
      <c r="E84" s="30">
        <v>337514</v>
      </c>
      <c r="F84" s="30">
        <v>32008</v>
      </c>
      <c r="G84" s="30">
        <v>38765</v>
      </c>
      <c r="H84" s="30"/>
      <c r="I84" s="30">
        <v>70773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70773</v>
      </c>
      <c r="W84" s="30">
        <v>84249</v>
      </c>
      <c r="X84" s="30"/>
      <c r="Y84" s="29"/>
      <c r="Z84" s="31">
        <v>337514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223923010</v>
      </c>
      <c r="F5" s="100">
        <f t="shared" si="0"/>
        <v>223923010</v>
      </c>
      <c r="G5" s="100">
        <f t="shared" si="0"/>
        <v>28004117</v>
      </c>
      <c r="H5" s="100">
        <f t="shared" si="0"/>
        <v>9337958</v>
      </c>
      <c r="I5" s="100">
        <f t="shared" si="0"/>
        <v>36228242</v>
      </c>
      <c r="J5" s="100">
        <f t="shared" si="0"/>
        <v>73570317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73570317</v>
      </c>
      <c r="X5" s="100">
        <f t="shared" si="0"/>
        <v>55791273</v>
      </c>
      <c r="Y5" s="100">
        <f t="shared" si="0"/>
        <v>17779044</v>
      </c>
      <c r="Z5" s="137">
        <f>+IF(X5&lt;&gt;0,+(Y5/X5)*100,0)</f>
        <v>31.86706996271621</v>
      </c>
      <c r="AA5" s="153">
        <f>SUM(AA6:AA8)</f>
        <v>223923010</v>
      </c>
    </row>
    <row r="6" spans="1:27" ht="12.75">
      <c r="A6" s="138" t="s">
        <v>75</v>
      </c>
      <c r="B6" s="136"/>
      <c r="C6" s="155"/>
      <c r="D6" s="155"/>
      <c r="E6" s="156">
        <v>170599780</v>
      </c>
      <c r="F6" s="60">
        <v>170599780</v>
      </c>
      <c r="G6" s="60">
        <v>717159</v>
      </c>
      <c r="H6" s="60">
        <v>6296420</v>
      </c>
      <c r="I6" s="60">
        <v>32135431</v>
      </c>
      <c r="J6" s="60">
        <v>39149010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39149010</v>
      </c>
      <c r="X6" s="60">
        <v>54327210</v>
      </c>
      <c r="Y6" s="60">
        <v>-15178200</v>
      </c>
      <c r="Z6" s="140">
        <v>-27.94</v>
      </c>
      <c r="AA6" s="155">
        <v>170599780</v>
      </c>
    </row>
    <row r="7" spans="1:27" ht="12.75">
      <c r="A7" s="138" t="s">
        <v>76</v>
      </c>
      <c r="B7" s="136"/>
      <c r="C7" s="157"/>
      <c r="D7" s="157"/>
      <c r="E7" s="158">
        <v>53102900</v>
      </c>
      <c r="F7" s="159">
        <v>53102900</v>
      </c>
      <c r="G7" s="159">
        <v>27235930</v>
      </c>
      <c r="H7" s="159">
        <v>2760530</v>
      </c>
      <c r="I7" s="159">
        <v>4068981</v>
      </c>
      <c r="J7" s="159">
        <v>34065441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34065441</v>
      </c>
      <c r="X7" s="159">
        <v>1342458</v>
      </c>
      <c r="Y7" s="159">
        <v>32722983</v>
      </c>
      <c r="Z7" s="141">
        <v>2437.54</v>
      </c>
      <c r="AA7" s="157">
        <v>53102900</v>
      </c>
    </row>
    <row r="8" spans="1:27" ht="12.75">
      <c r="A8" s="138" t="s">
        <v>77</v>
      </c>
      <c r="B8" s="136"/>
      <c r="C8" s="155"/>
      <c r="D8" s="155"/>
      <c r="E8" s="156">
        <v>220330</v>
      </c>
      <c r="F8" s="60">
        <v>220330</v>
      </c>
      <c r="G8" s="60">
        <v>51028</v>
      </c>
      <c r="H8" s="60">
        <v>281008</v>
      </c>
      <c r="I8" s="60">
        <v>23830</v>
      </c>
      <c r="J8" s="60">
        <v>355866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355866</v>
      </c>
      <c r="X8" s="60">
        <v>121605</v>
      </c>
      <c r="Y8" s="60">
        <v>234261</v>
      </c>
      <c r="Z8" s="140">
        <v>192.64</v>
      </c>
      <c r="AA8" s="155">
        <v>220330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39523650</v>
      </c>
      <c r="F9" s="100">
        <f t="shared" si="1"/>
        <v>39523650</v>
      </c>
      <c r="G9" s="100">
        <f t="shared" si="1"/>
        <v>650392</v>
      </c>
      <c r="H9" s="100">
        <f t="shared" si="1"/>
        <v>199962</v>
      </c>
      <c r="I9" s="100">
        <f t="shared" si="1"/>
        <v>7264921</v>
      </c>
      <c r="J9" s="100">
        <f t="shared" si="1"/>
        <v>8115275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8115275</v>
      </c>
      <c r="X9" s="100">
        <f t="shared" si="1"/>
        <v>9704721</v>
      </c>
      <c r="Y9" s="100">
        <f t="shared" si="1"/>
        <v>-1589446</v>
      </c>
      <c r="Z9" s="137">
        <f>+IF(X9&lt;&gt;0,+(Y9/X9)*100,0)</f>
        <v>-16.3780700135532</v>
      </c>
      <c r="AA9" s="153">
        <f>SUM(AA10:AA14)</f>
        <v>39523650</v>
      </c>
    </row>
    <row r="10" spans="1:27" ht="12.75">
      <c r="A10" s="138" t="s">
        <v>79</v>
      </c>
      <c r="B10" s="136"/>
      <c r="C10" s="155"/>
      <c r="D10" s="155"/>
      <c r="E10" s="156">
        <v>4888460</v>
      </c>
      <c r="F10" s="60">
        <v>4888460</v>
      </c>
      <c r="G10" s="60">
        <v>20166</v>
      </c>
      <c r="H10" s="60">
        <v>69914</v>
      </c>
      <c r="I10" s="60">
        <v>155862</v>
      </c>
      <c r="J10" s="60">
        <v>245942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245942</v>
      </c>
      <c r="X10" s="60">
        <v>1059135</v>
      </c>
      <c r="Y10" s="60">
        <v>-813193</v>
      </c>
      <c r="Z10" s="140">
        <v>-76.78</v>
      </c>
      <c r="AA10" s="155">
        <v>4888460</v>
      </c>
    </row>
    <row r="11" spans="1:27" ht="12.75">
      <c r="A11" s="138" t="s">
        <v>80</v>
      </c>
      <c r="B11" s="136"/>
      <c r="C11" s="155"/>
      <c r="D11" s="155"/>
      <c r="E11" s="156">
        <v>2986570</v>
      </c>
      <c r="F11" s="60">
        <v>2986570</v>
      </c>
      <c r="G11" s="60">
        <v>614397</v>
      </c>
      <c r="H11" s="60">
        <v>115284</v>
      </c>
      <c r="I11" s="60">
        <v>1982500</v>
      </c>
      <c r="J11" s="60">
        <v>2712181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2712181</v>
      </c>
      <c r="X11" s="60">
        <v>746169</v>
      </c>
      <c r="Y11" s="60">
        <v>1966012</v>
      </c>
      <c r="Z11" s="140">
        <v>263.48</v>
      </c>
      <c r="AA11" s="155">
        <v>2986570</v>
      </c>
    </row>
    <row r="12" spans="1:27" ht="12.75">
      <c r="A12" s="138" t="s">
        <v>81</v>
      </c>
      <c r="B12" s="136"/>
      <c r="C12" s="155"/>
      <c r="D12" s="155"/>
      <c r="E12" s="156">
        <v>28370840</v>
      </c>
      <c r="F12" s="60">
        <v>28370840</v>
      </c>
      <c r="G12" s="60">
        <v>1386</v>
      </c>
      <c r="H12" s="60">
        <v>321</v>
      </c>
      <c r="I12" s="60">
        <v>2012116</v>
      </c>
      <c r="J12" s="60">
        <v>2013823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2013823</v>
      </c>
      <c r="X12" s="60">
        <v>7080054</v>
      </c>
      <c r="Y12" s="60">
        <v>-5066231</v>
      </c>
      <c r="Z12" s="140">
        <v>-71.56</v>
      </c>
      <c r="AA12" s="155">
        <v>28370840</v>
      </c>
    </row>
    <row r="13" spans="1:27" ht="12.75">
      <c r="A13" s="138" t="s">
        <v>82</v>
      </c>
      <c r="B13" s="136"/>
      <c r="C13" s="155"/>
      <c r="D13" s="155"/>
      <c r="E13" s="156">
        <v>177780</v>
      </c>
      <c r="F13" s="60">
        <v>177780</v>
      </c>
      <c r="G13" s="60">
        <v>14443</v>
      </c>
      <c r="H13" s="60">
        <v>14443</v>
      </c>
      <c r="I13" s="60">
        <v>14443</v>
      </c>
      <c r="J13" s="60">
        <v>43329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43329</v>
      </c>
      <c r="X13" s="60">
        <v>44364</v>
      </c>
      <c r="Y13" s="60">
        <v>-1035</v>
      </c>
      <c r="Z13" s="140">
        <v>-2.33</v>
      </c>
      <c r="AA13" s="155">
        <v>177780</v>
      </c>
    </row>
    <row r="14" spans="1:27" ht="12.75">
      <c r="A14" s="138" t="s">
        <v>83</v>
      </c>
      <c r="B14" s="136"/>
      <c r="C14" s="157"/>
      <c r="D14" s="157"/>
      <c r="E14" s="158">
        <v>3100000</v>
      </c>
      <c r="F14" s="159">
        <v>3100000</v>
      </c>
      <c r="G14" s="159"/>
      <c r="H14" s="159"/>
      <c r="I14" s="159">
        <v>3100000</v>
      </c>
      <c r="J14" s="159">
        <v>3100000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3100000</v>
      </c>
      <c r="X14" s="159">
        <v>774999</v>
      </c>
      <c r="Y14" s="159">
        <v>2325001</v>
      </c>
      <c r="Z14" s="141">
        <v>300</v>
      </c>
      <c r="AA14" s="157">
        <v>3100000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20110850</v>
      </c>
      <c r="F15" s="100">
        <f t="shared" si="2"/>
        <v>20110850</v>
      </c>
      <c r="G15" s="100">
        <f t="shared" si="2"/>
        <v>463097</v>
      </c>
      <c r="H15" s="100">
        <f t="shared" si="2"/>
        <v>784076</v>
      </c>
      <c r="I15" s="100">
        <f t="shared" si="2"/>
        <v>11842069</v>
      </c>
      <c r="J15" s="100">
        <f t="shared" si="2"/>
        <v>13089242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13089242</v>
      </c>
      <c r="X15" s="100">
        <f t="shared" si="2"/>
        <v>4700196</v>
      </c>
      <c r="Y15" s="100">
        <f t="shared" si="2"/>
        <v>8389046</v>
      </c>
      <c r="Z15" s="137">
        <f>+IF(X15&lt;&gt;0,+(Y15/X15)*100,0)</f>
        <v>178.4828973089633</v>
      </c>
      <c r="AA15" s="153">
        <f>SUM(AA16:AA18)</f>
        <v>20110850</v>
      </c>
    </row>
    <row r="16" spans="1:27" ht="12.75">
      <c r="A16" s="138" t="s">
        <v>85</v>
      </c>
      <c r="B16" s="136"/>
      <c r="C16" s="155"/>
      <c r="D16" s="155"/>
      <c r="E16" s="156">
        <v>6153490</v>
      </c>
      <c r="F16" s="60">
        <v>6153490</v>
      </c>
      <c r="G16" s="60">
        <v>151923</v>
      </c>
      <c r="H16" s="60">
        <v>496018</v>
      </c>
      <c r="I16" s="60">
        <v>1090246</v>
      </c>
      <c r="J16" s="60">
        <v>1738187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1738187</v>
      </c>
      <c r="X16" s="60">
        <v>1212501</v>
      </c>
      <c r="Y16" s="60">
        <v>525686</v>
      </c>
      <c r="Z16" s="140">
        <v>43.36</v>
      </c>
      <c r="AA16" s="155">
        <v>6153490</v>
      </c>
    </row>
    <row r="17" spans="1:27" ht="12.75">
      <c r="A17" s="138" t="s">
        <v>86</v>
      </c>
      <c r="B17" s="136"/>
      <c r="C17" s="155"/>
      <c r="D17" s="155"/>
      <c r="E17" s="156">
        <v>13957360</v>
      </c>
      <c r="F17" s="60">
        <v>13957360</v>
      </c>
      <c r="G17" s="60">
        <v>311174</v>
      </c>
      <c r="H17" s="60">
        <v>288058</v>
      </c>
      <c r="I17" s="60">
        <v>10751823</v>
      </c>
      <c r="J17" s="60">
        <v>11351055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11351055</v>
      </c>
      <c r="X17" s="60">
        <v>3487695</v>
      </c>
      <c r="Y17" s="60">
        <v>7863360</v>
      </c>
      <c r="Z17" s="140">
        <v>225.46</v>
      </c>
      <c r="AA17" s="155">
        <v>13957360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92230480</v>
      </c>
      <c r="F19" s="100">
        <f t="shared" si="3"/>
        <v>92230480</v>
      </c>
      <c r="G19" s="100">
        <f t="shared" si="3"/>
        <v>6090598</v>
      </c>
      <c r="H19" s="100">
        <f t="shared" si="3"/>
        <v>10230296</v>
      </c>
      <c r="I19" s="100">
        <f t="shared" si="3"/>
        <v>18348574</v>
      </c>
      <c r="J19" s="100">
        <f t="shared" si="3"/>
        <v>34669468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34669468</v>
      </c>
      <c r="X19" s="100">
        <f t="shared" si="3"/>
        <v>22932291</v>
      </c>
      <c r="Y19" s="100">
        <f t="shared" si="3"/>
        <v>11737177</v>
      </c>
      <c r="Z19" s="137">
        <f>+IF(X19&lt;&gt;0,+(Y19/X19)*100,0)</f>
        <v>51.181877118164955</v>
      </c>
      <c r="AA19" s="153">
        <f>SUM(AA20:AA23)</f>
        <v>92230480</v>
      </c>
    </row>
    <row r="20" spans="1:27" ht="12.75">
      <c r="A20" s="138" t="s">
        <v>89</v>
      </c>
      <c r="B20" s="136"/>
      <c r="C20" s="155"/>
      <c r="D20" s="155"/>
      <c r="E20" s="156">
        <v>76568430</v>
      </c>
      <c r="F20" s="60">
        <v>76568430</v>
      </c>
      <c r="G20" s="60">
        <v>5101833</v>
      </c>
      <c r="H20" s="60">
        <v>9242886</v>
      </c>
      <c r="I20" s="60">
        <v>13715984</v>
      </c>
      <c r="J20" s="60">
        <v>28060703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28060703</v>
      </c>
      <c r="X20" s="60">
        <v>19016862</v>
      </c>
      <c r="Y20" s="60">
        <v>9043841</v>
      </c>
      <c r="Z20" s="140">
        <v>47.56</v>
      </c>
      <c r="AA20" s="155">
        <v>76568430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>
        <v>1190</v>
      </c>
      <c r="F22" s="159">
        <v>1190</v>
      </c>
      <c r="G22" s="159">
        <v>2500</v>
      </c>
      <c r="H22" s="159"/>
      <c r="I22" s="159"/>
      <c r="J22" s="159">
        <v>2500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2500</v>
      </c>
      <c r="X22" s="159"/>
      <c r="Y22" s="159">
        <v>2500</v>
      </c>
      <c r="Z22" s="141">
        <v>0</v>
      </c>
      <c r="AA22" s="157">
        <v>1190</v>
      </c>
    </row>
    <row r="23" spans="1:27" ht="12.75">
      <c r="A23" s="138" t="s">
        <v>92</v>
      </c>
      <c r="B23" s="136"/>
      <c r="C23" s="155"/>
      <c r="D23" s="155"/>
      <c r="E23" s="156">
        <v>15660860</v>
      </c>
      <c r="F23" s="60">
        <v>15660860</v>
      </c>
      <c r="G23" s="60">
        <v>986265</v>
      </c>
      <c r="H23" s="60">
        <v>987410</v>
      </c>
      <c r="I23" s="60">
        <v>4632590</v>
      </c>
      <c r="J23" s="60">
        <v>6606265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6606265</v>
      </c>
      <c r="X23" s="60">
        <v>3915429</v>
      </c>
      <c r="Y23" s="60">
        <v>2690836</v>
      </c>
      <c r="Z23" s="140">
        <v>68.72</v>
      </c>
      <c r="AA23" s="155">
        <v>15660860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375787990</v>
      </c>
      <c r="F25" s="73">
        <f t="shared" si="4"/>
        <v>375787990</v>
      </c>
      <c r="G25" s="73">
        <f t="shared" si="4"/>
        <v>35208204</v>
      </c>
      <c r="H25" s="73">
        <f t="shared" si="4"/>
        <v>20552292</v>
      </c>
      <c r="I25" s="73">
        <f t="shared" si="4"/>
        <v>73683806</v>
      </c>
      <c r="J25" s="73">
        <f t="shared" si="4"/>
        <v>129444302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129444302</v>
      </c>
      <c r="X25" s="73">
        <f t="shared" si="4"/>
        <v>93128481</v>
      </c>
      <c r="Y25" s="73">
        <f t="shared" si="4"/>
        <v>36315821</v>
      </c>
      <c r="Z25" s="170">
        <f>+IF(X25&lt;&gt;0,+(Y25/X25)*100,0)</f>
        <v>38.99539712239052</v>
      </c>
      <c r="AA25" s="168">
        <f>+AA5+AA9+AA15+AA19+AA24</f>
        <v>375787990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132315370</v>
      </c>
      <c r="F28" s="100">
        <f t="shared" si="5"/>
        <v>132315370</v>
      </c>
      <c r="G28" s="100">
        <f t="shared" si="5"/>
        <v>5930140</v>
      </c>
      <c r="H28" s="100">
        <f t="shared" si="5"/>
        <v>13226971</v>
      </c>
      <c r="I28" s="100">
        <f t="shared" si="5"/>
        <v>11753177</v>
      </c>
      <c r="J28" s="100">
        <f t="shared" si="5"/>
        <v>30910288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30910288</v>
      </c>
      <c r="X28" s="100">
        <f t="shared" si="5"/>
        <v>36248091</v>
      </c>
      <c r="Y28" s="100">
        <f t="shared" si="5"/>
        <v>-5337803</v>
      </c>
      <c r="Z28" s="137">
        <f>+IF(X28&lt;&gt;0,+(Y28/X28)*100,0)</f>
        <v>-14.725749281527682</v>
      </c>
      <c r="AA28" s="153">
        <f>SUM(AA29:AA31)</f>
        <v>132315370</v>
      </c>
    </row>
    <row r="29" spans="1:27" ht="12.75">
      <c r="A29" s="138" t="s">
        <v>75</v>
      </c>
      <c r="B29" s="136"/>
      <c r="C29" s="155"/>
      <c r="D29" s="155"/>
      <c r="E29" s="156">
        <v>102566850</v>
      </c>
      <c r="F29" s="60">
        <v>102566850</v>
      </c>
      <c r="G29" s="60">
        <v>3644743</v>
      </c>
      <c r="H29" s="60">
        <v>11080958</v>
      </c>
      <c r="I29" s="60">
        <v>9299475</v>
      </c>
      <c r="J29" s="60">
        <v>24025176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24025176</v>
      </c>
      <c r="X29" s="60">
        <v>27883959</v>
      </c>
      <c r="Y29" s="60">
        <v>-3858783</v>
      </c>
      <c r="Z29" s="140">
        <v>-13.84</v>
      </c>
      <c r="AA29" s="155">
        <v>102566850</v>
      </c>
    </row>
    <row r="30" spans="1:27" ht="12.75">
      <c r="A30" s="138" t="s">
        <v>76</v>
      </c>
      <c r="B30" s="136"/>
      <c r="C30" s="157"/>
      <c r="D30" s="157"/>
      <c r="E30" s="158">
        <v>19351610</v>
      </c>
      <c r="F30" s="159">
        <v>19351610</v>
      </c>
      <c r="G30" s="159">
        <v>1460296</v>
      </c>
      <c r="H30" s="159">
        <v>1329605</v>
      </c>
      <c r="I30" s="159">
        <v>1654630</v>
      </c>
      <c r="J30" s="159">
        <v>4444531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4444531</v>
      </c>
      <c r="X30" s="159">
        <v>5086623</v>
      </c>
      <c r="Y30" s="159">
        <v>-642092</v>
      </c>
      <c r="Z30" s="141">
        <v>-12.62</v>
      </c>
      <c r="AA30" s="157">
        <v>19351610</v>
      </c>
    </row>
    <row r="31" spans="1:27" ht="12.75">
      <c r="A31" s="138" t="s">
        <v>77</v>
      </c>
      <c r="B31" s="136"/>
      <c r="C31" s="155"/>
      <c r="D31" s="155"/>
      <c r="E31" s="156">
        <v>10396910</v>
      </c>
      <c r="F31" s="60">
        <v>10396910</v>
      </c>
      <c r="G31" s="60">
        <v>825101</v>
      </c>
      <c r="H31" s="60">
        <v>816408</v>
      </c>
      <c r="I31" s="60">
        <v>799072</v>
      </c>
      <c r="J31" s="60">
        <v>2440581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2440581</v>
      </c>
      <c r="X31" s="60">
        <v>3277509</v>
      </c>
      <c r="Y31" s="60">
        <v>-836928</v>
      </c>
      <c r="Z31" s="140">
        <v>-25.54</v>
      </c>
      <c r="AA31" s="155">
        <v>10396910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85688110</v>
      </c>
      <c r="F32" s="100">
        <f t="shared" si="6"/>
        <v>85688110</v>
      </c>
      <c r="G32" s="100">
        <f t="shared" si="6"/>
        <v>4756229</v>
      </c>
      <c r="H32" s="100">
        <f t="shared" si="6"/>
        <v>8214154</v>
      </c>
      <c r="I32" s="100">
        <f t="shared" si="6"/>
        <v>7261721</v>
      </c>
      <c r="J32" s="100">
        <f t="shared" si="6"/>
        <v>20232104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20232104</v>
      </c>
      <c r="X32" s="100">
        <f t="shared" si="6"/>
        <v>20693712</v>
      </c>
      <c r="Y32" s="100">
        <f t="shared" si="6"/>
        <v>-461608</v>
      </c>
      <c r="Z32" s="137">
        <f>+IF(X32&lt;&gt;0,+(Y32/X32)*100,0)</f>
        <v>-2.230667943962881</v>
      </c>
      <c r="AA32" s="153">
        <f>SUM(AA33:AA37)</f>
        <v>85688110</v>
      </c>
    </row>
    <row r="33" spans="1:27" ht="12.75">
      <c r="A33" s="138" t="s">
        <v>79</v>
      </c>
      <c r="B33" s="136"/>
      <c r="C33" s="155"/>
      <c r="D33" s="155"/>
      <c r="E33" s="156">
        <v>10903410</v>
      </c>
      <c r="F33" s="60">
        <v>10903410</v>
      </c>
      <c r="G33" s="60">
        <v>460201</v>
      </c>
      <c r="H33" s="60">
        <v>526115</v>
      </c>
      <c r="I33" s="60">
        <v>558039</v>
      </c>
      <c r="J33" s="60">
        <v>1544355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1544355</v>
      </c>
      <c r="X33" s="60">
        <v>1939254</v>
      </c>
      <c r="Y33" s="60">
        <v>-394899</v>
      </c>
      <c r="Z33" s="140">
        <v>-20.36</v>
      </c>
      <c r="AA33" s="155">
        <v>10903410</v>
      </c>
    </row>
    <row r="34" spans="1:27" ht="12.75">
      <c r="A34" s="138" t="s">
        <v>80</v>
      </c>
      <c r="B34" s="136"/>
      <c r="C34" s="155"/>
      <c r="D34" s="155"/>
      <c r="E34" s="156">
        <v>14027690</v>
      </c>
      <c r="F34" s="60">
        <v>14027690</v>
      </c>
      <c r="G34" s="60">
        <v>815756</v>
      </c>
      <c r="H34" s="60">
        <v>1167423</v>
      </c>
      <c r="I34" s="60">
        <v>1197345</v>
      </c>
      <c r="J34" s="60">
        <v>3180524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3180524</v>
      </c>
      <c r="X34" s="60">
        <v>3527211</v>
      </c>
      <c r="Y34" s="60">
        <v>-346687</v>
      </c>
      <c r="Z34" s="140">
        <v>-9.83</v>
      </c>
      <c r="AA34" s="155">
        <v>14027690</v>
      </c>
    </row>
    <row r="35" spans="1:27" ht="12.75">
      <c r="A35" s="138" t="s">
        <v>81</v>
      </c>
      <c r="B35" s="136"/>
      <c r="C35" s="155"/>
      <c r="D35" s="155"/>
      <c r="E35" s="156">
        <v>52355590</v>
      </c>
      <c r="F35" s="60">
        <v>52355590</v>
      </c>
      <c r="G35" s="60">
        <v>2856791</v>
      </c>
      <c r="H35" s="60">
        <v>6062172</v>
      </c>
      <c r="I35" s="60">
        <v>4693743</v>
      </c>
      <c r="J35" s="60">
        <v>13612706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13612706</v>
      </c>
      <c r="X35" s="60">
        <v>13127256</v>
      </c>
      <c r="Y35" s="60">
        <v>485450</v>
      </c>
      <c r="Z35" s="140">
        <v>3.7</v>
      </c>
      <c r="AA35" s="155">
        <v>52355590</v>
      </c>
    </row>
    <row r="36" spans="1:27" ht="12.75">
      <c r="A36" s="138" t="s">
        <v>82</v>
      </c>
      <c r="B36" s="136"/>
      <c r="C36" s="155"/>
      <c r="D36" s="155"/>
      <c r="E36" s="156">
        <v>132900</v>
      </c>
      <c r="F36" s="60">
        <v>132900</v>
      </c>
      <c r="G36" s="60"/>
      <c r="H36" s="60">
        <v>54716</v>
      </c>
      <c r="I36" s="60">
        <v>8730</v>
      </c>
      <c r="J36" s="60">
        <v>63446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63446</v>
      </c>
      <c r="X36" s="60">
        <v>33174</v>
      </c>
      <c r="Y36" s="60">
        <v>30272</v>
      </c>
      <c r="Z36" s="140">
        <v>91.25</v>
      </c>
      <c r="AA36" s="155">
        <v>132900</v>
      </c>
    </row>
    <row r="37" spans="1:27" ht="12.75">
      <c r="A37" s="138" t="s">
        <v>83</v>
      </c>
      <c r="B37" s="136"/>
      <c r="C37" s="157"/>
      <c r="D37" s="157"/>
      <c r="E37" s="158">
        <v>8268520</v>
      </c>
      <c r="F37" s="159">
        <v>8268520</v>
      </c>
      <c r="G37" s="159">
        <v>623481</v>
      </c>
      <c r="H37" s="159">
        <v>403728</v>
      </c>
      <c r="I37" s="159">
        <v>803864</v>
      </c>
      <c r="J37" s="159">
        <v>1831073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1831073</v>
      </c>
      <c r="X37" s="159">
        <v>2066817</v>
      </c>
      <c r="Y37" s="159">
        <v>-235744</v>
      </c>
      <c r="Z37" s="141">
        <v>-11.41</v>
      </c>
      <c r="AA37" s="157">
        <v>8268520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40504070</v>
      </c>
      <c r="F38" s="100">
        <f t="shared" si="7"/>
        <v>40504070</v>
      </c>
      <c r="G38" s="100">
        <f t="shared" si="7"/>
        <v>1872267</v>
      </c>
      <c r="H38" s="100">
        <f t="shared" si="7"/>
        <v>3170305</v>
      </c>
      <c r="I38" s="100">
        <f t="shared" si="7"/>
        <v>2664715</v>
      </c>
      <c r="J38" s="100">
        <f t="shared" si="7"/>
        <v>7707287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7707287</v>
      </c>
      <c r="X38" s="100">
        <f t="shared" si="7"/>
        <v>7653522</v>
      </c>
      <c r="Y38" s="100">
        <f t="shared" si="7"/>
        <v>53765</v>
      </c>
      <c r="Z38" s="137">
        <f>+IF(X38&lt;&gt;0,+(Y38/X38)*100,0)</f>
        <v>0.7024870379937498</v>
      </c>
      <c r="AA38" s="153">
        <f>SUM(AA39:AA41)</f>
        <v>40504070</v>
      </c>
    </row>
    <row r="39" spans="1:27" ht="12.75">
      <c r="A39" s="138" t="s">
        <v>85</v>
      </c>
      <c r="B39" s="136"/>
      <c r="C39" s="155"/>
      <c r="D39" s="155"/>
      <c r="E39" s="156">
        <v>15785280</v>
      </c>
      <c r="F39" s="60">
        <v>15785280</v>
      </c>
      <c r="G39" s="60">
        <v>941677</v>
      </c>
      <c r="H39" s="60">
        <v>1480651</v>
      </c>
      <c r="I39" s="60">
        <v>903392</v>
      </c>
      <c r="J39" s="60">
        <v>3325720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3325720</v>
      </c>
      <c r="X39" s="60">
        <v>1659525</v>
      </c>
      <c r="Y39" s="60">
        <v>1666195</v>
      </c>
      <c r="Z39" s="140">
        <v>100.4</v>
      </c>
      <c r="AA39" s="155">
        <v>15785280</v>
      </c>
    </row>
    <row r="40" spans="1:27" ht="12.75">
      <c r="A40" s="138" t="s">
        <v>86</v>
      </c>
      <c r="B40" s="136"/>
      <c r="C40" s="155"/>
      <c r="D40" s="155"/>
      <c r="E40" s="156">
        <v>24718790</v>
      </c>
      <c r="F40" s="60">
        <v>24718790</v>
      </c>
      <c r="G40" s="60">
        <v>930590</v>
      </c>
      <c r="H40" s="60">
        <v>1689654</v>
      </c>
      <c r="I40" s="60">
        <v>1761323</v>
      </c>
      <c r="J40" s="60">
        <v>4381567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4381567</v>
      </c>
      <c r="X40" s="60">
        <v>5993997</v>
      </c>
      <c r="Y40" s="60">
        <v>-1612430</v>
      </c>
      <c r="Z40" s="140">
        <v>-26.9</v>
      </c>
      <c r="AA40" s="155">
        <v>24718790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96254370</v>
      </c>
      <c r="F42" s="100">
        <f t="shared" si="8"/>
        <v>96254370</v>
      </c>
      <c r="G42" s="100">
        <f t="shared" si="8"/>
        <v>8881290</v>
      </c>
      <c r="H42" s="100">
        <f t="shared" si="8"/>
        <v>5147805</v>
      </c>
      <c r="I42" s="100">
        <f t="shared" si="8"/>
        <v>11986844</v>
      </c>
      <c r="J42" s="100">
        <f t="shared" si="8"/>
        <v>26015939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26015939</v>
      </c>
      <c r="X42" s="100">
        <f t="shared" si="8"/>
        <v>23900244</v>
      </c>
      <c r="Y42" s="100">
        <f t="shared" si="8"/>
        <v>2115695</v>
      </c>
      <c r="Z42" s="137">
        <f>+IF(X42&lt;&gt;0,+(Y42/X42)*100,0)</f>
        <v>8.85218996090584</v>
      </c>
      <c r="AA42" s="153">
        <f>SUM(AA43:AA46)</f>
        <v>96254370</v>
      </c>
    </row>
    <row r="43" spans="1:27" ht="12.75">
      <c r="A43" s="138" t="s">
        <v>89</v>
      </c>
      <c r="B43" s="136"/>
      <c r="C43" s="155"/>
      <c r="D43" s="155"/>
      <c r="E43" s="156">
        <v>76224530</v>
      </c>
      <c r="F43" s="60">
        <v>76224530</v>
      </c>
      <c r="G43" s="60">
        <v>8124038</v>
      </c>
      <c r="H43" s="60">
        <v>3792915</v>
      </c>
      <c r="I43" s="60">
        <v>10765074</v>
      </c>
      <c r="J43" s="60">
        <v>22682027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22682027</v>
      </c>
      <c r="X43" s="60">
        <v>18894324</v>
      </c>
      <c r="Y43" s="60">
        <v>3787703</v>
      </c>
      <c r="Z43" s="140">
        <v>20.05</v>
      </c>
      <c r="AA43" s="155">
        <v>76224530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>
        <v>621480</v>
      </c>
      <c r="F45" s="159">
        <v>621480</v>
      </c>
      <c r="G45" s="159">
        <v>53739</v>
      </c>
      <c r="H45" s="159">
        <v>56520</v>
      </c>
      <c r="I45" s="159">
        <v>69977</v>
      </c>
      <c r="J45" s="159">
        <v>180236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180236</v>
      </c>
      <c r="X45" s="159"/>
      <c r="Y45" s="159">
        <v>180236</v>
      </c>
      <c r="Z45" s="141">
        <v>0</v>
      </c>
      <c r="AA45" s="157">
        <v>621480</v>
      </c>
    </row>
    <row r="46" spans="1:27" ht="12.75">
      <c r="A46" s="138" t="s">
        <v>92</v>
      </c>
      <c r="B46" s="136"/>
      <c r="C46" s="155"/>
      <c r="D46" s="155"/>
      <c r="E46" s="156">
        <v>19408360</v>
      </c>
      <c r="F46" s="60">
        <v>19408360</v>
      </c>
      <c r="G46" s="60">
        <v>703513</v>
      </c>
      <c r="H46" s="60">
        <v>1298370</v>
      </c>
      <c r="I46" s="60">
        <v>1151793</v>
      </c>
      <c r="J46" s="60">
        <v>3153676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3153676</v>
      </c>
      <c r="X46" s="60">
        <v>5005920</v>
      </c>
      <c r="Y46" s="60">
        <v>-1852244</v>
      </c>
      <c r="Z46" s="140">
        <v>-37</v>
      </c>
      <c r="AA46" s="155">
        <v>19408360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13890</v>
      </c>
      <c r="F47" s="100">
        <v>13890</v>
      </c>
      <c r="G47" s="100"/>
      <c r="H47" s="100">
        <v>5353</v>
      </c>
      <c r="I47" s="100"/>
      <c r="J47" s="100">
        <v>5353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5353</v>
      </c>
      <c r="X47" s="100"/>
      <c r="Y47" s="100">
        <v>5353</v>
      </c>
      <c r="Z47" s="137">
        <v>0</v>
      </c>
      <c r="AA47" s="153">
        <v>13890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354775810</v>
      </c>
      <c r="F48" s="73">
        <f t="shared" si="9"/>
        <v>354775810</v>
      </c>
      <c r="G48" s="73">
        <f t="shared" si="9"/>
        <v>21439926</v>
      </c>
      <c r="H48" s="73">
        <f t="shared" si="9"/>
        <v>29764588</v>
      </c>
      <c r="I48" s="73">
        <f t="shared" si="9"/>
        <v>33666457</v>
      </c>
      <c r="J48" s="73">
        <f t="shared" si="9"/>
        <v>84870971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84870971</v>
      </c>
      <c r="X48" s="73">
        <f t="shared" si="9"/>
        <v>88495569</v>
      </c>
      <c r="Y48" s="73">
        <f t="shared" si="9"/>
        <v>-3624598</v>
      </c>
      <c r="Z48" s="170">
        <f>+IF(X48&lt;&gt;0,+(Y48/X48)*100,0)</f>
        <v>-4.09579602793446</v>
      </c>
      <c r="AA48" s="168">
        <f>+AA28+AA32+AA38+AA42+AA47</f>
        <v>354775810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21012180</v>
      </c>
      <c r="F49" s="173">
        <f t="shared" si="10"/>
        <v>21012180</v>
      </c>
      <c r="G49" s="173">
        <f t="shared" si="10"/>
        <v>13768278</v>
      </c>
      <c r="H49" s="173">
        <f t="shared" si="10"/>
        <v>-9212296</v>
      </c>
      <c r="I49" s="173">
        <f t="shared" si="10"/>
        <v>40017349</v>
      </c>
      <c r="J49" s="173">
        <f t="shared" si="10"/>
        <v>44573331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44573331</v>
      </c>
      <c r="X49" s="173">
        <f>IF(F25=F48,0,X25-X48)</f>
        <v>4632912</v>
      </c>
      <c r="Y49" s="173">
        <f t="shared" si="10"/>
        <v>39940419</v>
      </c>
      <c r="Z49" s="174">
        <f>+IF(X49&lt;&gt;0,+(Y49/X49)*100,0)</f>
        <v>862.1018271013996</v>
      </c>
      <c r="AA49" s="171">
        <f>+AA25-AA48</f>
        <v>21012180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48497880</v>
      </c>
      <c r="F5" s="60">
        <v>48497880</v>
      </c>
      <c r="G5" s="60">
        <v>26980759</v>
      </c>
      <c r="H5" s="60">
        <v>2207889</v>
      </c>
      <c r="I5" s="60">
        <v>3484675</v>
      </c>
      <c r="J5" s="60">
        <v>32673323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32673323</v>
      </c>
      <c r="X5" s="60">
        <v>12124470</v>
      </c>
      <c r="Y5" s="60">
        <v>20548853</v>
      </c>
      <c r="Z5" s="140">
        <v>169.48</v>
      </c>
      <c r="AA5" s="155">
        <v>48497880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2216500</v>
      </c>
      <c r="F6" s="60">
        <v>2216500</v>
      </c>
      <c r="G6" s="60">
        <v>216070</v>
      </c>
      <c r="H6" s="60">
        <v>190457</v>
      </c>
      <c r="I6" s="60">
        <v>453433</v>
      </c>
      <c r="J6" s="60">
        <v>859960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859960</v>
      </c>
      <c r="X6" s="60">
        <v>553083</v>
      </c>
      <c r="Y6" s="60">
        <v>306877</v>
      </c>
      <c r="Z6" s="140">
        <v>55.48</v>
      </c>
      <c r="AA6" s="155">
        <v>2216500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59498530</v>
      </c>
      <c r="F7" s="60">
        <v>59498530</v>
      </c>
      <c r="G7" s="60">
        <v>5065528</v>
      </c>
      <c r="H7" s="60">
        <v>5126031</v>
      </c>
      <c r="I7" s="60">
        <v>5134482</v>
      </c>
      <c r="J7" s="60">
        <v>15326041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15326041</v>
      </c>
      <c r="X7" s="60">
        <v>14874633</v>
      </c>
      <c r="Y7" s="60">
        <v>451408</v>
      </c>
      <c r="Z7" s="140">
        <v>3.03</v>
      </c>
      <c r="AA7" s="155">
        <v>59498530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11836260</v>
      </c>
      <c r="F10" s="54">
        <v>11836260</v>
      </c>
      <c r="G10" s="54">
        <v>981112</v>
      </c>
      <c r="H10" s="54">
        <v>984310</v>
      </c>
      <c r="I10" s="54">
        <v>981853</v>
      </c>
      <c r="J10" s="54">
        <v>2947275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2947275</v>
      </c>
      <c r="X10" s="54">
        <v>2959065</v>
      </c>
      <c r="Y10" s="54">
        <v>-11790</v>
      </c>
      <c r="Z10" s="184">
        <v>-0.4</v>
      </c>
      <c r="AA10" s="130">
        <v>11836260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1252900</v>
      </c>
      <c r="F12" s="60">
        <v>1252900</v>
      </c>
      <c r="G12" s="60">
        <v>631672</v>
      </c>
      <c r="H12" s="60">
        <v>128821</v>
      </c>
      <c r="I12" s="60">
        <v>38285</v>
      </c>
      <c r="J12" s="60">
        <v>798778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798778</v>
      </c>
      <c r="X12" s="60">
        <v>312723</v>
      </c>
      <c r="Y12" s="60">
        <v>486055</v>
      </c>
      <c r="Z12" s="140">
        <v>155.43</v>
      </c>
      <c r="AA12" s="155">
        <v>1252900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6046860</v>
      </c>
      <c r="F13" s="60">
        <v>6046860</v>
      </c>
      <c r="G13" s="60">
        <v>600497</v>
      </c>
      <c r="H13" s="60">
        <v>561823</v>
      </c>
      <c r="I13" s="60">
        <v>366673</v>
      </c>
      <c r="J13" s="60">
        <v>1528993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1528993</v>
      </c>
      <c r="X13" s="60">
        <v>1490988</v>
      </c>
      <c r="Y13" s="60">
        <v>38005</v>
      </c>
      <c r="Z13" s="140">
        <v>2.55</v>
      </c>
      <c r="AA13" s="155">
        <v>6046860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397080</v>
      </c>
      <c r="F14" s="60">
        <v>397080</v>
      </c>
      <c r="G14" s="60">
        <v>32008</v>
      </c>
      <c r="H14" s="60">
        <v>38765</v>
      </c>
      <c r="I14" s="60">
        <v>37518</v>
      </c>
      <c r="J14" s="60">
        <v>108291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108291</v>
      </c>
      <c r="X14" s="60">
        <v>99084</v>
      </c>
      <c r="Y14" s="60">
        <v>9207</v>
      </c>
      <c r="Z14" s="140">
        <v>9.29</v>
      </c>
      <c r="AA14" s="155">
        <v>397080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27047500</v>
      </c>
      <c r="F16" s="60">
        <v>27047500</v>
      </c>
      <c r="G16" s="60">
        <v>211</v>
      </c>
      <c r="H16" s="60">
        <v>5818</v>
      </c>
      <c r="I16" s="60">
        <v>7140</v>
      </c>
      <c r="J16" s="60">
        <v>13169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13169</v>
      </c>
      <c r="X16" s="60">
        <v>6749139</v>
      </c>
      <c r="Y16" s="60">
        <v>-6735970</v>
      </c>
      <c r="Z16" s="140">
        <v>-99.8</v>
      </c>
      <c r="AA16" s="155">
        <v>27047500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3562190</v>
      </c>
      <c r="F17" s="60">
        <v>3562190</v>
      </c>
      <c r="G17" s="60">
        <v>312760</v>
      </c>
      <c r="H17" s="60">
        <v>288979</v>
      </c>
      <c r="I17" s="60">
        <v>288207</v>
      </c>
      <c r="J17" s="60">
        <v>889946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889946</v>
      </c>
      <c r="X17" s="60">
        <v>888870</v>
      </c>
      <c r="Y17" s="60">
        <v>1076</v>
      </c>
      <c r="Z17" s="140">
        <v>0.12</v>
      </c>
      <c r="AA17" s="155">
        <v>3562190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150263560</v>
      </c>
      <c r="F19" s="60">
        <v>150263560</v>
      </c>
      <c r="G19" s="60">
        <v>0</v>
      </c>
      <c r="H19" s="60">
        <v>4926718</v>
      </c>
      <c r="I19" s="60">
        <v>62724208</v>
      </c>
      <c r="J19" s="60">
        <v>67650926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67650926</v>
      </c>
      <c r="X19" s="60">
        <v>37776903</v>
      </c>
      <c r="Y19" s="60">
        <v>29874023</v>
      </c>
      <c r="Z19" s="140">
        <v>79.08</v>
      </c>
      <c r="AA19" s="155">
        <v>150263560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3394090</v>
      </c>
      <c r="F20" s="54">
        <v>3394090</v>
      </c>
      <c r="G20" s="54">
        <v>387587</v>
      </c>
      <c r="H20" s="54">
        <v>399585</v>
      </c>
      <c r="I20" s="54">
        <v>142088</v>
      </c>
      <c r="J20" s="54">
        <v>929260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929260</v>
      </c>
      <c r="X20" s="54">
        <v>789924</v>
      </c>
      <c r="Y20" s="54">
        <v>139336</v>
      </c>
      <c r="Z20" s="184">
        <v>17.64</v>
      </c>
      <c r="AA20" s="130">
        <v>3394090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130000</v>
      </c>
      <c r="F21" s="60">
        <v>130000</v>
      </c>
      <c r="G21" s="60">
        <v>0</v>
      </c>
      <c r="H21" s="60">
        <v>90000</v>
      </c>
      <c r="I21" s="82">
        <v>0</v>
      </c>
      <c r="J21" s="60">
        <v>90000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90000</v>
      </c>
      <c r="X21" s="60">
        <v>32499</v>
      </c>
      <c r="Y21" s="60">
        <v>57501</v>
      </c>
      <c r="Z21" s="140">
        <v>176.93</v>
      </c>
      <c r="AA21" s="155">
        <v>130000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314143350</v>
      </c>
      <c r="F22" s="190">
        <f t="shared" si="0"/>
        <v>314143350</v>
      </c>
      <c r="G22" s="190">
        <f t="shared" si="0"/>
        <v>35208204</v>
      </c>
      <c r="H22" s="190">
        <f t="shared" si="0"/>
        <v>14949196</v>
      </c>
      <c r="I22" s="190">
        <f t="shared" si="0"/>
        <v>73658562</v>
      </c>
      <c r="J22" s="190">
        <f t="shared" si="0"/>
        <v>123815962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123815962</v>
      </c>
      <c r="X22" s="190">
        <f t="shared" si="0"/>
        <v>78651381</v>
      </c>
      <c r="Y22" s="190">
        <f t="shared" si="0"/>
        <v>45164581</v>
      </c>
      <c r="Z22" s="191">
        <f>+IF(X22&lt;&gt;0,+(Y22/X22)*100,0)</f>
        <v>57.42376093815823</v>
      </c>
      <c r="AA22" s="188">
        <f>SUM(AA5:AA21)</f>
        <v>314143350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110533240</v>
      </c>
      <c r="F25" s="60">
        <v>110533240</v>
      </c>
      <c r="G25" s="60">
        <v>7910603</v>
      </c>
      <c r="H25" s="60">
        <v>6717424</v>
      </c>
      <c r="I25" s="60">
        <v>7560611</v>
      </c>
      <c r="J25" s="60">
        <v>22188638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22188638</v>
      </c>
      <c r="X25" s="60">
        <v>25562694</v>
      </c>
      <c r="Y25" s="60">
        <v>-3374056</v>
      </c>
      <c r="Z25" s="140">
        <v>-13.2</v>
      </c>
      <c r="AA25" s="155">
        <v>110533240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19334500</v>
      </c>
      <c r="F26" s="60">
        <v>19334500</v>
      </c>
      <c r="G26" s="60">
        <v>1442565</v>
      </c>
      <c r="H26" s="60">
        <v>1431536</v>
      </c>
      <c r="I26" s="60">
        <v>1500408</v>
      </c>
      <c r="J26" s="60">
        <v>4374509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4374509</v>
      </c>
      <c r="X26" s="60">
        <v>4833624</v>
      </c>
      <c r="Y26" s="60">
        <v>-459115</v>
      </c>
      <c r="Z26" s="140">
        <v>-9.5</v>
      </c>
      <c r="AA26" s="155">
        <v>19334500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24456190</v>
      </c>
      <c r="F27" s="60">
        <v>24456190</v>
      </c>
      <c r="G27" s="60">
        <v>0</v>
      </c>
      <c r="H27" s="60">
        <v>4076031</v>
      </c>
      <c r="I27" s="60">
        <v>2038016</v>
      </c>
      <c r="J27" s="60">
        <v>6114047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6114047</v>
      </c>
      <c r="X27" s="60">
        <v>6102531</v>
      </c>
      <c r="Y27" s="60">
        <v>11516</v>
      </c>
      <c r="Z27" s="140">
        <v>0.19</v>
      </c>
      <c r="AA27" s="155">
        <v>24456190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38925230</v>
      </c>
      <c r="F28" s="60">
        <v>38925230</v>
      </c>
      <c r="G28" s="60">
        <v>0</v>
      </c>
      <c r="H28" s="60">
        <v>6487538</v>
      </c>
      <c r="I28" s="60">
        <v>3243770</v>
      </c>
      <c r="J28" s="60">
        <v>9731308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9731308</v>
      </c>
      <c r="X28" s="60">
        <v>9713967</v>
      </c>
      <c r="Y28" s="60">
        <v>17341</v>
      </c>
      <c r="Z28" s="140">
        <v>0.18</v>
      </c>
      <c r="AA28" s="155">
        <v>38925230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540550</v>
      </c>
      <c r="F29" s="60">
        <v>540550</v>
      </c>
      <c r="G29" s="60">
        <v>0</v>
      </c>
      <c r="H29" s="60">
        <v>0</v>
      </c>
      <c r="I29" s="60">
        <v>144415</v>
      </c>
      <c r="J29" s="60">
        <v>144415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144415</v>
      </c>
      <c r="X29" s="60">
        <v>135135</v>
      </c>
      <c r="Y29" s="60">
        <v>9280</v>
      </c>
      <c r="Z29" s="140">
        <v>6.87</v>
      </c>
      <c r="AA29" s="155">
        <v>540550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48940430</v>
      </c>
      <c r="F30" s="60">
        <v>48940430</v>
      </c>
      <c r="G30" s="60">
        <v>5335431</v>
      </c>
      <c r="H30" s="60">
        <v>332307</v>
      </c>
      <c r="I30" s="60">
        <v>8064788</v>
      </c>
      <c r="J30" s="60">
        <v>13732526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13732526</v>
      </c>
      <c r="X30" s="60">
        <v>12078534</v>
      </c>
      <c r="Y30" s="60">
        <v>1653992</v>
      </c>
      <c r="Z30" s="140">
        <v>13.69</v>
      </c>
      <c r="AA30" s="155">
        <v>48940430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29923590</v>
      </c>
      <c r="F32" s="60">
        <v>29923590</v>
      </c>
      <c r="G32" s="60">
        <v>709750</v>
      </c>
      <c r="H32" s="60">
        <v>2907495</v>
      </c>
      <c r="I32" s="60">
        <v>2737223</v>
      </c>
      <c r="J32" s="60">
        <v>6354468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6354468</v>
      </c>
      <c r="X32" s="60">
        <v>7728924</v>
      </c>
      <c r="Y32" s="60">
        <v>-1374456</v>
      </c>
      <c r="Z32" s="140">
        <v>-17.78</v>
      </c>
      <c r="AA32" s="155">
        <v>29923590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4302400</v>
      </c>
      <c r="F33" s="60">
        <v>4302400</v>
      </c>
      <c r="G33" s="60">
        <v>240091</v>
      </c>
      <c r="H33" s="60">
        <v>255026</v>
      </c>
      <c r="I33" s="60">
        <v>266122</v>
      </c>
      <c r="J33" s="60">
        <v>761239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761239</v>
      </c>
      <c r="X33" s="60">
        <v>970989</v>
      </c>
      <c r="Y33" s="60">
        <v>-209750</v>
      </c>
      <c r="Z33" s="140">
        <v>-21.6</v>
      </c>
      <c r="AA33" s="155">
        <v>4302400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77819680</v>
      </c>
      <c r="F34" s="60">
        <v>77819680</v>
      </c>
      <c r="G34" s="60">
        <v>5801486</v>
      </c>
      <c r="H34" s="60">
        <v>7557231</v>
      </c>
      <c r="I34" s="60">
        <v>8111104</v>
      </c>
      <c r="J34" s="60">
        <v>21469821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21469821</v>
      </c>
      <c r="X34" s="60">
        <v>21585570</v>
      </c>
      <c r="Y34" s="60">
        <v>-115749</v>
      </c>
      <c r="Z34" s="140">
        <v>-0.54</v>
      </c>
      <c r="AA34" s="155">
        <v>77819680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354775810</v>
      </c>
      <c r="F36" s="190">
        <f t="shared" si="1"/>
        <v>354775810</v>
      </c>
      <c r="G36" s="190">
        <f t="shared" si="1"/>
        <v>21439926</v>
      </c>
      <c r="H36" s="190">
        <f t="shared" si="1"/>
        <v>29764588</v>
      </c>
      <c r="I36" s="190">
        <f t="shared" si="1"/>
        <v>33666457</v>
      </c>
      <c r="J36" s="190">
        <f t="shared" si="1"/>
        <v>84870971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84870971</v>
      </c>
      <c r="X36" s="190">
        <f t="shared" si="1"/>
        <v>88711968</v>
      </c>
      <c r="Y36" s="190">
        <f t="shared" si="1"/>
        <v>-3840997</v>
      </c>
      <c r="Z36" s="191">
        <f>+IF(X36&lt;&gt;0,+(Y36/X36)*100,0)</f>
        <v>-4.329739365042606</v>
      </c>
      <c r="AA36" s="188">
        <f>SUM(AA25:AA35)</f>
        <v>354775810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-40632460</v>
      </c>
      <c r="F38" s="106">
        <f t="shared" si="2"/>
        <v>-40632460</v>
      </c>
      <c r="G38" s="106">
        <f t="shared" si="2"/>
        <v>13768278</v>
      </c>
      <c r="H38" s="106">
        <f t="shared" si="2"/>
        <v>-14815392</v>
      </c>
      <c r="I38" s="106">
        <f t="shared" si="2"/>
        <v>39992105</v>
      </c>
      <c r="J38" s="106">
        <f t="shared" si="2"/>
        <v>38944991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38944991</v>
      </c>
      <c r="X38" s="106">
        <f>IF(F22=F36,0,X22-X36)</f>
        <v>-10060587</v>
      </c>
      <c r="Y38" s="106">
        <f t="shared" si="2"/>
        <v>49005578</v>
      </c>
      <c r="Z38" s="201">
        <f>+IF(X38&lt;&gt;0,+(Y38/X38)*100,0)</f>
        <v>-487.1045596047229</v>
      </c>
      <c r="AA38" s="199">
        <f>+AA22-AA36</f>
        <v>-40632460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61644640</v>
      </c>
      <c r="F39" s="60">
        <v>61644640</v>
      </c>
      <c r="G39" s="60">
        <v>0</v>
      </c>
      <c r="H39" s="60">
        <v>5603096</v>
      </c>
      <c r="I39" s="60">
        <v>25244</v>
      </c>
      <c r="J39" s="60">
        <v>5628340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5628340</v>
      </c>
      <c r="X39" s="60">
        <v>14477097</v>
      </c>
      <c r="Y39" s="60">
        <v>-8848757</v>
      </c>
      <c r="Z39" s="140">
        <v>-61.12</v>
      </c>
      <c r="AA39" s="155">
        <v>61644640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21012180</v>
      </c>
      <c r="F42" s="88">
        <f t="shared" si="3"/>
        <v>21012180</v>
      </c>
      <c r="G42" s="88">
        <f t="shared" si="3"/>
        <v>13768278</v>
      </c>
      <c r="H42" s="88">
        <f t="shared" si="3"/>
        <v>-9212296</v>
      </c>
      <c r="I42" s="88">
        <f t="shared" si="3"/>
        <v>40017349</v>
      </c>
      <c r="J42" s="88">
        <f t="shared" si="3"/>
        <v>44573331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44573331</v>
      </c>
      <c r="X42" s="88">
        <f t="shared" si="3"/>
        <v>4416510</v>
      </c>
      <c r="Y42" s="88">
        <f t="shared" si="3"/>
        <v>40156821</v>
      </c>
      <c r="Z42" s="208">
        <f>+IF(X42&lt;&gt;0,+(Y42/X42)*100,0)</f>
        <v>909.2432939130671</v>
      </c>
      <c r="AA42" s="206">
        <f>SUM(AA38:AA41)</f>
        <v>21012180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21012180</v>
      </c>
      <c r="F44" s="77">
        <f t="shared" si="4"/>
        <v>21012180</v>
      </c>
      <c r="G44" s="77">
        <f t="shared" si="4"/>
        <v>13768278</v>
      </c>
      <c r="H44" s="77">
        <f t="shared" si="4"/>
        <v>-9212296</v>
      </c>
      <c r="I44" s="77">
        <f t="shared" si="4"/>
        <v>40017349</v>
      </c>
      <c r="J44" s="77">
        <f t="shared" si="4"/>
        <v>44573331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44573331</v>
      </c>
      <c r="X44" s="77">
        <f t="shared" si="4"/>
        <v>4416510</v>
      </c>
      <c r="Y44" s="77">
        <f t="shared" si="4"/>
        <v>40156821</v>
      </c>
      <c r="Z44" s="212">
        <f>+IF(X44&lt;&gt;0,+(Y44/X44)*100,0)</f>
        <v>909.2432939130671</v>
      </c>
      <c r="AA44" s="210">
        <f>+AA42-AA43</f>
        <v>21012180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21012180</v>
      </c>
      <c r="F46" s="88">
        <f t="shared" si="5"/>
        <v>21012180</v>
      </c>
      <c r="G46" s="88">
        <f t="shared" si="5"/>
        <v>13768278</v>
      </c>
      <c r="H46" s="88">
        <f t="shared" si="5"/>
        <v>-9212296</v>
      </c>
      <c r="I46" s="88">
        <f t="shared" si="5"/>
        <v>40017349</v>
      </c>
      <c r="J46" s="88">
        <f t="shared" si="5"/>
        <v>44573331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44573331</v>
      </c>
      <c r="X46" s="88">
        <f t="shared" si="5"/>
        <v>4416510</v>
      </c>
      <c r="Y46" s="88">
        <f t="shared" si="5"/>
        <v>40156821</v>
      </c>
      <c r="Z46" s="208">
        <f>+IF(X46&lt;&gt;0,+(Y46/X46)*100,0)</f>
        <v>909.2432939130671</v>
      </c>
      <c r="AA46" s="206">
        <f>SUM(AA44:AA45)</f>
        <v>21012180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21012180</v>
      </c>
      <c r="F48" s="219">
        <f t="shared" si="6"/>
        <v>21012180</v>
      </c>
      <c r="G48" s="219">
        <f t="shared" si="6"/>
        <v>13768278</v>
      </c>
      <c r="H48" s="220">
        <f t="shared" si="6"/>
        <v>-9212296</v>
      </c>
      <c r="I48" s="220">
        <f t="shared" si="6"/>
        <v>40017349</v>
      </c>
      <c r="J48" s="220">
        <f t="shared" si="6"/>
        <v>44573331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44573331</v>
      </c>
      <c r="X48" s="220">
        <f t="shared" si="6"/>
        <v>4416510</v>
      </c>
      <c r="Y48" s="220">
        <f t="shared" si="6"/>
        <v>40156821</v>
      </c>
      <c r="Z48" s="221">
        <f>+IF(X48&lt;&gt;0,+(Y48/X48)*100,0)</f>
        <v>909.2432939130671</v>
      </c>
      <c r="AA48" s="222">
        <f>SUM(AA46:AA47)</f>
        <v>21012180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8608325</v>
      </c>
      <c r="D5" s="153">
        <f>SUM(D6:D8)</f>
        <v>0</v>
      </c>
      <c r="E5" s="154">
        <f t="shared" si="0"/>
        <v>5397910</v>
      </c>
      <c r="F5" s="100">
        <f t="shared" si="0"/>
        <v>5397910</v>
      </c>
      <c r="G5" s="100">
        <f t="shared" si="0"/>
        <v>0</v>
      </c>
      <c r="H5" s="100">
        <f t="shared" si="0"/>
        <v>0</v>
      </c>
      <c r="I5" s="100">
        <f t="shared" si="0"/>
        <v>789</v>
      </c>
      <c r="J5" s="100">
        <f t="shared" si="0"/>
        <v>789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789</v>
      </c>
      <c r="X5" s="100">
        <f t="shared" si="0"/>
        <v>2340000</v>
      </c>
      <c r="Y5" s="100">
        <f t="shared" si="0"/>
        <v>-2339211</v>
      </c>
      <c r="Z5" s="137">
        <f>+IF(X5&lt;&gt;0,+(Y5/X5)*100,0)</f>
        <v>-99.96628205128205</v>
      </c>
      <c r="AA5" s="153">
        <f>SUM(AA6:AA8)</f>
        <v>5397910</v>
      </c>
    </row>
    <row r="6" spans="1:27" ht="12.75">
      <c r="A6" s="138" t="s">
        <v>75</v>
      </c>
      <c r="B6" s="136"/>
      <c r="C6" s="155">
        <v>823422</v>
      </c>
      <c r="D6" s="155"/>
      <c r="E6" s="156">
        <v>750000</v>
      </c>
      <c r="F6" s="60">
        <v>750000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750000</v>
      </c>
    </row>
    <row r="7" spans="1:27" ht="12.75">
      <c r="A7" s="138" t="s">
        <v>76</v>
      </c>
      <c r="B7" s="136"/>
      <c r="C7" s="157">
        <v>2852232</v>
      </c>
      <c r="D7" s="157"/>
      <c r="E7" s="158">
        <v>1380910</v>
      </c>
      <c r="F7" s="159">
        <v>1380910</v>
      </c>
      <c r="G7" s="159"/>
      <c r="H7" s="159"/>
      <c r="I7" s="159">
        <v>789</v>
      </c>
      <c r="J7" s="159">
        <v>789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789</v>
      </c>
      <c r="X7" s="159">
        <v>20000</v>
      </c>
      <c r="Y7" s="159">
        <v>-19211</v>
      </c>
      <c r="Z7" s="141">
        <v>-96.06</v>
      </c>
      <c r="AA7" s="225">
        <v>1380910</v>
      </c>
    </row>
    <row r="8" spans="1:27" ht="12.75">
      <c r="A8" s="138" t="s">
        <v>77</v>
      </c>
      <c r="B8" s="136"/>
      <c r="C8" s="155">
        <v>4932671</v>
      </c>
      <c r="D8" s="155"/>
      <c r="E8" s="156">
        <v>3267000</v>
      </c>
      <c r="F8" s="60">
        <v>3267000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2320000</v>
      </c>
      <c r="Y8" s="60">
        <v>-2320000</v>
      </c>
      <c r="Z8" s="140">
        <v>-100</v>
      </c>
      <c r="AA8" s="62">
        <v>3267000</v>
      </c>
    </row>
    <row r="9" spans="1:27" ht="12.75">
      <c r="A9" s="135" t="s">
        <v>78</v>
      </c>
      <c r="B9" s="136"/>
      <c r="C9" s="153">
        <f aca="true" t="shared" si="1" ref="C9:Y9">SUM(C10:C14)</f>
        <v>30499797</v>
      </c>
      <c r="D9" s="153">
        <f>SUM(D10:D14)</f>
        <v>0</v>
      </c>
      <c r="E9" s="154">
        <f t="shared" si="1"/>
        <v>17040000</v>
      </c>
      <c r="F9" s="100">
        <f t="shared" si="1"/>
        <v>17040000</v>
      </c>
      <c r="G9" s="100">
        <f t="shared" si="1"/>
        <v>0</v>
      </c>
      <c r="H9" s="100">
        <f t="shared" si="1"/>
        <v>3549122</v>
      </c>
      <c r="I9" s="100">
        <f t="shared" si="1"/>
        <v>126684</v>
      </c>
      <c r="J9" s="100">
        <f t="shared" si="1"/>
        <v>3675806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3675806</v>
      </c>
      <c r="X9" s="100">
        <f t="shared" si="1"/>
        <v>3600000</v>
      </c>
      <c r="Y9" s="100">
        <f t="shared" si="1"/>
        <v>75806</v>
      </c>
      <c r="Z9" s="137">
        <f>+IF(X9&lt;&gt;0,+(Y9/X9)*100,0)</f>
        <v>2.1057222222222225</v>
      </c>
      <c r="AA9" s="102">
        <f>SUM(AA10:AA14)</f>
        <v>17040000</v>
      </c>
    </row>
    <row r="10" spans="1:27" ht="12.75">
      <c r="A10" s="138" t="s">
        <v>79</v>
      </c>
      <c r="B10" s="136"/>
      <c r="C10" s="155">
        <v>5212124</v>
      </c>
      <c r="D10" s="155"/>
      <c r="E10" s="156">
        <v>4690000</v>
      </c>
      <c r="F10" s="60">
        <v>4690000</v>
      </c>
      <c r="G10" s="60"/>
      <c r="H10" s="60">
        <v>440010</v>
      </c>
      <c r="I10" s="60">
        <v>36105</v>
      </c>
      <c r="J10" s="60">
        <v>476115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476115</v>
      </c>
      <c r="X10" s="60"/>
      <c r="Y10" s="60">
        <v>476115</v>
      </c>
      <c r="Z10" s="140"/>
      <c r="AA10" s="62">
        <v>4690000</v>
      </c>
    </row>
    <row r="11" spans="1:27" ht="12.75">
      <c r="A11" s="138" t="s">
        <v>80</v>
      </c>
      <c r="B11" s="136"/>
      <c r="C11" s="155">
        <v>21913777</v>
      </c>
      <c r="D11" s="155"/>
      <c r="E11" s="156">
        <v>10370000</v>
      </c>
      <c r="F11" s="60">
        <v>10370000</v>
      </c>
      <c r="G11" s="60"/>
      <c r="H11" s="60">
        <v>3109112</v>
      </c>
      <c r="I11" s="60"/>
      <c r="J11" s="60">
        <v>3109112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3109112</v>
      </c>
      <c r="X11" s="60">
        <v>3600000</v>
      </c>
      <c r="Y11" s="60">
        <v>-490888</v>
      </c>
      <c r="Z11" s="140">
        <v>-13.64</v>
      </c>
      <c r="AA11" s="62">
        <v>10370000</v>
      </c>
    </row>
    <row r="12" spans="1:27" ht="12.75">
      <c r="A12" s="138" t="s">
        <v>81</v>
      </c>
      <c r="B12" s="136"/>
      <c r="C12" s="155">
        <v>3141477</v>
      </c>
      <c r="D12" s="155"/>
      <c r="E12" s="156">
        <v>440000</v>
      </c>
      <c r="F12" s="60">
        <v>440000</v>
      </c>
      <c r="G12" s="60"/>
      <c r="H12" s="60"/>
      <c r="I12" s="60">
        <v>999</v>
      </c>
      <c r="J12" s="60">
        <v>999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999</v>
      </c>
      <c r="X12" s="60"/>
      <c r="Y12" s="60">
        <v>999</v>
      </c>
      <c r="Z12" s="140"/>
      <c r="AA12" s="62">
        <v>440000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232419</v>
      </c>
      <c r="D14" s="157"/>
      <c r="E14" s="158">
        <v>1540000</v>
      </c>
      <c r="F14" s="159">
        <v>1540000</v>
      </c>
      <c r="G14" s="159"/>
      <c r="H14" s="159"/>
      <c r="I14" s="159">
        <v>89580</v>
      </c>
      <c r="J14" s="159">
        <v>89580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89580</v>
      </c>
      <c r="X14" s="159"/>
      <c r="Y14" s="159">
        <v>89580</v>
      </c>
      <c r="Z14" s="141"/>
      <c r="AA14" s="225">
        <v>1540000</v>
      </c>
    </row>
    <row r="15" spans="1:27" ht="12.75">
      <c r="A15" s="135" t="s">
        <v>84</v>
      </c>
      <c r="B15" s="142"/>
      <c r="C15" s="153">
        <f aca="true" t="shared" si="2" ref="C15:Y15">SUM(C16:C18)</f>
        <v>24858819</v>
      </c>
      <c r="D15" s="153">
        <f>SUM(D16:D18)</f>
        <v>0</v>
      </c>
      <c r="E15" s="154">
        <f t="shared" si="2"/>
        <v>48069530</v>
      </c>
      <c r="F15" s="100">
        <f t="shared" si="2"/>
        <v>48069530</v>
      </c>
      <c r="G15" s="100">
        <f t="shared" si="2"/>
        <v>2165243</v>
      </c>
      <c r="H15" s="100">
        <f t="shared" si="2"/>
        <v>3594806</v>
      </c>
      <c r="I15" s="100">
        <f t="shared" si="2"/>
        <v>247535</v>
      </c>
      <c r="J15" s="100">
        <f t="shared" si="2"/>
        <v>6007584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6007584</v>
      </c>
      <c r="X15" s="100">
        <f t="shared" si="2"/>
        <v>10592360</v>
      </c>
      <c r="Y15" s="100">
        <f t="shared" si="2"/>
        <v>-4584776</v>
      </c>
      <c r="Z15" s="137">
        <f>+IF(X15&lt;&gt;0,+(Y15/X15)*100,0)</f>
        <v>-43.28380077716392</v>
      </c>
      <c r="AA15" s="102">
        <f>SUM(AA16:AA18)</f>
        <v>48069530</v>
      </c>
    </row>
    <row r="16" spans="1:27" ht="12.75">
      <c r="A16" s="138" t="s">
        <v>85</v>
      </c>
      <c r="B16" s="136"/>
      <c r="C16" s="155">
        <v>792381</v>
      </c>
      <c r="D16" s="155"/>
      <c r="E16" s="156">
        <v>2498680</v>
      </c>
      <c r="F16" s="60">
        <v>2498680</v>
      </c>
      <c r="G16" s="60">
        <v>631</v>
      </c>
      <c r="H16" s="60"/>
      <c r="I16" s="60"/>
      <c r="J16" s="60">
        <v>631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631</v>
      </c>
      <c r="X16" s="60"/>
      <c r="Y16" s="60">
        <v>631</v>
      </c>
      <c r="Z16" s="140"/>
      <c r="AA16" s="62">
        <v>2498680</v>
      </c>
    </row>
    <row r="17" spans="1:27" ht="12.75">
      <c r="A17" s="138" t="s">
        <v>86</v>
      </c>
      <c r="B17" s="136"/>
      <c r="C17" s="155">
        <v>24066438</v>
      </c>
      <c r="D17" s="155"/>
      <c r="E17" s="156">
        <v>45570850</v>
      </c>
      <c r="F17" s="60">
        <v>45570850</v>
      </c>
      <c r="G17" s="60">
        <v>2164612</v>
      </c>
      <c r="H17" s="60">
        <v>3594806</v>
      </c>
      <c r="I17" s="60">
        <v>247535</v>
      </c>
      <c r="J17" s="60">
        <v>6006953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6006953</v>
      </c>
      <c r="X17" s="60">
        <v>10592360</v>
      </c>
      <c r="Y17" s="60">
        <v>-4585407</v>
      </c>
      <c r="Z17" s="140">
        <v>-43.29</v>
      </c>
      <c r="AA17" s="62">
        <v>45570850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4514263</v>
      </c>
      <c r="D19" s="153">
        <f>SUM(D20:D23)</f>
        <v>0</v>
      </c>
      <c r="E19" s="154">
        <f t="shared" si="3"/>
        <v>6500000</v>
      </c>
      <c r="F19" s="100">
        <f t="shared" si="3"/>
        <v>6500000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20000</v>
      </c>
      <c r="Y19" s="100">
        <f t="shared" si="3"/>
        <v>-20000</v>
      </c>
      <c r="Z19" s="137">
        <f>+IF(X19&lt;&gt;0,+(Y19/X19)*100,0)</f>
        <v>-100</v>
      </c>
      <c r="AA19" s="102">
        <f>SUM(AA20:AA23)</f>
        <v>6500000</v>
      </c>
    </row>
    <row r="20" spans="1:27" ht="12.75">
      <c r="A20" s="138" t="s">
        <v>89</v>
      </c>
      <c r="B20" s="136"/>
      <c r="C20" s="155">
        <v>3488873</v>
      </c>
      <c r="D20" s="155"/>
      <c r="E20" s="156">
        <v>1560000</v>
      </c>
      <c r="F20" s="60">
        <v>1560000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20000</v>
      </c>
      <c r="Y20" s="60">
        <v>-20000</v>
      </c>
      <c r="Z20" s="140">
        <v>-100</v>
      </c>
      <c r="AA20" s="62">
        <v>1560000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1025390</v>
      </c>
      <c r="D23" s="155"/>
      <c r="E23" s="156">
        <v>4940000</v>
      </c>
      <c r="F23" s="60">
        <v>4940000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4940000</v>
      </c>
    </row>
    <row r="24" spans="1:27" ht="12.75">
      <c r="A24" s="135" t="s">
        <v>93</v>
      </c>
      <c r="B24" s="142"/>
      <c r="C24" s="153">
        <v>20845</v>
      </c>
      <c r="D24" s="153"/>
      <c r="E24" s="154">
        <v>280000</v>
      </c>
      <c r="F24" s="100">
        <v>280000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280000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68502049</v>
      </c>
      <c r="D25" s="217">
        <f>+D5+D9+D15+D19+D24</f>
        <v>0</v>
      </c>
      <c r="E25" s="230">
        <f t="shared" si="4"/>
        <v>77287440</v>
      </c>
      <c r="F25" s="219">
        <f t="shared" si="4"/>
        <v>77287440</v>
      </c>
      <c r="G25" s="219">
        <f t="shared" si="4"/>
        <v>2165243</v>
      </c>
      <c r="H25" s="219">
        <f t="shared" si="4"/>
        <v>7143928</v>
      </c>
      <c r="I25" s="219">
        <f t="shared" si="4"/>
        <v>375008</v>
      </c>
      <c r="J25" s="219">
        <f t="shared" si="4"/>
        <v>9684179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9684179</v>
      </c>
      <c r="X25" s="219">
        <f t="shared" si="4"/>
        <v>16552360</v>
      </c>
      <c r="Y25" s="219">
        <f t="shared" si="4"/>
        <v>-6868181</v>
      </c>
      <c r="Z25" s="231">
        <f>+IF(X25&lt;&gt;0,+(Y25/X25)*100,0)</f>
        <v>-41.49366615999169</v>
      </c>
      <c r="AA25" s="232">
        <f>+AA5+AA9+AA15+AA19+AA24</f>
        <v>77287440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68502049</v>
      </c>
      <c r="D28" s="155"/>
      <c r="E28" s="156">
        <v>77287440</v>
      </c>
      <c r="F28" s="60">
        <v>77287440</v>
      </c>
      <c r="G28" s="60">
        <v>2165243</v>
      </c>
      <c r="H28" s="60">
        <v>7143928</v>
      </c>
      <c r="I28" s="60">
        <v>140212</v>
      </c>
      <c r="J28" s="60">
        <v>9449383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9449383</v>
      </c>
      <c r="X28" s="60"/>
      <c r="Y28" s="60">
        <v>9449383</v>
      </c>
      <c r="Z28" s="140"/>
      <c r="AA28" s="155">
        <v>77287440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>
        <v>234796</v>
      </c>
      <c r="J29" s="60">
        <v>234796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234796</v>
      </c>
      <c r="X29" s="60"/>
      <c r="Y29" s="60">
        <v>234796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68502049</v>
      </c>
      <c r="D32" s="210">
        <f>SUM(D28:D31)</f>
        <v>0</v>
      </c>
      <c r="E32" s="211">
        <f t="shared" si="5"/>
        <v>77287440</v>
      </c>
      <c r="F32" s="77">
        <f t="shared" si="5"/>
        <v>77287440</v>
      </c>
      <c r="G32" s="77">
        <f t="shared" si="5"/>
        <v>2165243</v>
      </c>
      <c r="H32" s="77">
        <f t="shared" si="5"/>
        <v>7143928</v>
      </c>
      <c r="I32" s="77">
        <f t="shared" si="5"/>
        <v>375008</v>
      </c>
      <c r="J32" s="77">
        <f t="shared" si="5"/>
        <v>9684179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9684179</v>
      </c>
      <c r="X32" s="77">
        <f t="shared" si="5"/>
        <v>0</v>
      </c>
      <c r="Y32" s="77">
        <f t="shared" si="5"/>
        <v>9684179</v>
      </c>
      <c r="Z32" s="212">
        <f>+IF(X32&lt;&gt;0,+(Y32/X32)*100,0)</f>
        <v>0</v>
      </c>
      <c r="AA32" s="79">
        <f>SUM(AA28:AA31)</f>
        <v>77287440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68502049</v>
      </c>
      <c r="D36" s="222">
        <f>SUM(D32:D35)</f>
        <v>0</v>
      </c>
      <c r="E36" s="218">
        <f t="shared" si="6"/>
        <v>77287440</v>
      </c>
      <c r="F36" s="220">
        <f t="shared" si="6"/>
        <v>77287440</v>
      </c>
      <c r="G36" s="220">
        <f t="shared" si="6"/>
        <v>2165243</v>
      </c>
      <c r="H36" s="220">
        <f t="shared" si="6"/>
        <v>7143928</v>
      </c>
      <c r="I36" s="220">
        <f t="shared" si="6"/>
        <v>375008</v>
      </c>
      <c r="J36" s="220">
        <f t="shared" si="6"/>
        <v>9684179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9684179</v>
      </c>
      <c r="X36" s="220">
        <f t="shared" si="6"/>
        <v>0</v>
      </c>
      <c r="Y36" s="220">
        <f t="shared" si="6"/>
        <v>9684179</v>
      </c>
      <c r="Z36" s="221">
        <f>+IF(X36&lt;&gt;0,+(Y36/X36)*100,0)</f>
        <v>0</v>
      </c>
      <c r="AA36" s="239">
        <f>SUM(AA32:AA35)</f>
        <v>77287440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112438562</v>
      </c>
      <c r="D6" s="155"/>
      <c r="E6" s="59">
        <v>63848156</v>
      </c>
      <c r="F6" s="60">
        <v>63848156</v>
      </c>
      <c r="G6" s="60">
        <v>140360000</v>
      </c>
      <c r="H6" s="60">
        <v>133561000</v>
      </c>
      <c r="I6" s="60">
        <v>133561000</v>
      </c>
      <c r="J6" s="60">
        <v>133561000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133561000</v>
      </c>
      <c r="X6" s="60">
        <v>15962039</v>
      </c>
      <c r="Y6" s="60">
        <v>117598961</v>
      </c>
      <c r="Z6" s="140">
        <v>736.74</v>
      </c>
      <c r="AA6" s="62">
        <v>63848156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22429331</v>
      </c>
      <c r="D8" s="155"/>
      <c r="E8" s="59">
        <v>12400000</v>
      </c>
      <c r="F8" s="60">
        <v>12400000</v>
      </c>
      <c r="G8" s="60">
        <v>2093000</v>
      </c>
      <c r="H8" s="60">
        <v>1033000</v>
      </c>
      <c r="I8" s="60">
        <v>1033000</v>
      </c>
      <c r="J8" s="60">
        <v>1033000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1033000</v>
      </c>
      <c r="X8" s="60">
        <v>3100000</v>
      </c>
      <c r="Y8" s="60">
        <v>-2067000</v>
      </c>
      <c r="Z8" s="140">
        <v>-66.68</v>
      </c>
      <c r="AA8" s="62">
        <v>12400000</v>
      </c>
    </row>
    <row r="9" spans="1:27" ht="12.75">
      <c r="A9" s="249" t="s">
        <v>146</v>
      </c>
      <c r="B9" s="182"/>
      <c r="C9" s="155">
        <v>14479582</v>
      </c>
      <c r="D9" s="155"/>
      <c r="E9" s="59">
        <v>5837000</v>
      </c>
      <c r="F9" s="60">
        <v>5837000</v>
      </c>
      <c r="G9" s="60">
        <v>420000</v>
      </c>
      <c r="H9" s="60">
        <v>486000</v>
      </c>
      <c r="I9" s="60">
        <v>486000</v>
      </c>
      <c r="J9" s="60">
        <v>486000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486000</v>
      </c>
      <c r="X9" s="60">
        <v>1459250</v>
      </c>
      <c r="Y9" s="60">
        <v>-973250</v>
      </c>
      <c r="Z9" s="140">
        <v>-66.7</v>
      </c>
      <c r="AA9" s="62">
        <v>5837000</v>
      </c>
    </row>
    <row r="10" spans="1:27" ht="12.75">
      <c r="A10" s="249" t="s">
        <v>147</v>
      </c>
      <c r="B10" s="182"/>
      <c r="C10" s="155">
        <v>19996</v>
      </c>
      <c r="D10" s="155"/>
      <c r="E10" s="59">
        <v>20000</v>
      </c>
      <c r="F10" s="60">
        <v>20000</v>
      </c>
      <c r="G10" s="159">
        <v>2000</v>
      </c>
      <c r="H10" s="159">
        <v>2000</v>
      </c>
      <c r="I10" s="159">
        <v>2000</v>
      </c>
      <c r="J10" s="60">
        <v>2000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2000</v>
      </c>
      <c r="X10" s="60">
        <v>5000</v>
      </c>
      <c r="Y10" s="159">
        <v>-3000</v>
      </c>
      <c r="Z10" s="141">
        <v>-60</v>
      </c>
      <c r="AA10" s="225">
        <v>20000</v>
      </c>
    </row>
    <row r="11" spans="1:27" ht="12.75">
      <c r="A11" s="249" t="s">
        <v>148</v>
      </c>
      <c r="B11" s="182"/>
      <c r="C11" s="155">
        <v>2831172</v>
      </c>
      <c r="D11" s="155"/>
      <c r="E11" s="59">
        <v>2358000</v>
      </c>
      <c r="F11" s="60">
        <v>2358000</v>
      </c>
      <c r="G11" s="60">
        <v>372000</v>
      </c>
      <c r="H11" s="60">
        <v>197000</v>
      </c>
      <c r="I11" s="60">
        <v>197000</v>
      </c>
      <c r="J11" s="60">
        <v>197000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197000</v>
      </c>
      <c r="X11" s="60">
        <v>589500</v>
      </c>
      <c r="Y11" s="60">
        <v>-392500</v>
      </c>
      <c r="Z11" s="140">
        <v>-66.58</v>
      </c>
      <c r="AA11" s="62">
        <v>2358000</v>
      </c>
    </row>
    <row r="12" spans="1:27" ht="12.75">
      <c r="A12" s="250" t="s">
        <v>56</v>
      </c>
      <c r="B12" s="251"/>
      <c r="C12" s="168">
        <f aca="true" t="shared" si="0" ref="C12:Y12">SUM(C6:C11)</f>
        <v>152198643</v>
      </c>
      <c r="D12" s="168">
        <f>SUM(D6:D11)</f>
        <v>0</v>
      </c>
      <c r="E12" s="72">
        <f t="shared" si="0"/>
        <v>84463156</v>
      </c>
      <c r="F12" s="73">
        <f t="shared" si="0"/>
        <v>84463156</v>
      </c>
      <c r="G12" s="73">
        <f t="shared" si="0"/>
        <v>143247000</v>
      </c>
      <c r="H12" s="73">
        <f t="shared" si="0"/>
        <v>135279000</v>
      </c>
      <c r="I12" s="73">
        <f t="shared" si="0"/>
        <v>135279000</v>
      </c>
      <c r="J12" s="73">
        <f t="shared" si="0"/>
        <v>135279000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135279000</v>
      </c>
      <c r="X12" s="73">
        <f t="shared" si="0"/>
        <v>21115789</v>
      </c>
      <c r="Y12" s="73">
        <f t="shared" si="0"/>
        <v>114163211</v>
      </c>
      <c r="Z12" s="170">
        <f>+IF(X12&lt;&gt;0,+(Y12/X12)*100,0)</f>
        <v>540.6533045011957</v>
      </c>
      <c r="AA12" s="74">
        <f>SUM(AA6:AA11)</f>
        <v>84463156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633817</v>
      </c>
      <c r="D15" s="155"/>
      <c r="E15" s="59">
        <v>1450000</v>
      </c>
      <c r="F15" s="60">
        <v>1450000</v>
      </c>
      <c r="G15" s="60">
        <v>121000</v>
      </c>
      <c r="H15" s="60">
        <v>121000</v>
      </c>
      <c r="I15" s="60">
        <v>121000</v>
      </c>
      <c r="J15" s="60">
        <v>121000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121000</v>
      </c>
      <c r="X15" s="60">
        <v>362500</v>
      </c>
      <c r="Y15" s="60">
        <v>-241500</v>
      </c>
      <c r="Z15" s="140">
        <v>-66.62</v>
      </c>
      <c r="AA15" s="62">
        <v>1450000</v>
      </c>
    </row>
    <row r="16" spans="1:27" ht="12.75">
      <c r="A16" s="249" t="s">
        <v>151</v>
      </c>
      <c r="B16" s="182"/>
      <c r="C16" s="155">
        <v>1000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16257000</v>
      </c>
      <c r="D17" s="155"/>
      <c r="E17" s="59">
        <v>18907000</v>
      </c>
      <c r="F17" s="60">
        <v>18907000</v>
      </c>
      <c r="G17" s="60">
        <v>1065000</v>
      </c>
      <c r="H17" s="60">
        <v>1576000</v>
      </c>
      <c r="I17" s="60">
        <v>1576000</v>
      </c>
      <c r="J17" s="60">
        <v>1576000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1576000</v>
      </c>
      <c r="X17" s="60">
        <v>4726750</v>
      </c>
      <c r="Y17" s="60">
        <v>-3150750</v>
      </c>
      <c r="Z17" s="140">
        <v>-66.66</v>
      </c>
      <c r="AA17" s="62">
        <v>18907000</v>
      </c>
    </row>
    <row r="18" spans="1:27" ht="12.75">
      <c r="A18" s="249" t="s">
        <v>153</v>
      </c>
      <c r="B18" s="182"/>
      <c r="C18" s="155"/>
      <c r="D18" s="155"/>
      <c r="E18" s="59">
        <v>1000</v>
      </c>
      <c r="F18" s="60">
        <v>1000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250</v>
      </c>
      <c r="Y18" s="60">
        <v>-250</v>
      </c>
      <c r="Z18" s="140">
        <v>-100</v>
      </c>
      <c r="AA18" s="62">
        <v>1000</v>
      </c>
    </row>
    <row r="19" spans="1:27" ht="12.75">
      <c r="A19" s="249" t="s">
        <v>154</v>
      </c>
      <c r="B19" s="182"/>
      <c r="C19" s="155">
        <v>779230420</v>
      </c>
      <c r="D19" s="155"/>
      <c r="E19" s="59">
        <v>739466000</v>
      </c>
      <c r="F19" s="60">
        <v>739466000</v>
      </c>
      <c r="G19" s="60">
        <v>47644000</v>
      </c>
      <c r="H19" s="60">
        <v>61622000</v>
      </c>
      <c r="I19" s="60">
        <v>61622000</v>
      </c>
      <c r="J19" s="60">
        <v>61622000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61622000</v>
      </c>
      <c r="X19" s="60">
        <v>184866500</v>
      </c>
      <c r="Y19" s="60">
        <v>-123244500</v>
      </c>
      <c r="Z19" s="140">
        <v>-66.67</v>
      </c>
      <c r="AA19" s="62">
        <v>739466000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619252</v>
      </c>
      <c r="D22" s="155"/>
      <c r="E22" s="59">
        <v>766000</v>
      </c>
      <c r="F22" s="60">
        <v>766000</v>
      </c>
      <c r="G22" s="60">
        <v>24000</v>
      </c>
      <c r="H22" s="60">
        <v>64000</v>
      </c>
      <c r="I22" s="60">
        <v>64000</v>
      </c>
      <c r="J22" s="60">
        <v>64000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64000</v>
      </c>
      <c r="X22" s="60">
        <v>191500</v>
      </c>
      <c r="Y22" s="60">
        <v>-127500</v>
      </c>
      <c r="Z22" s="140">
        <v>-66.58</v>
      </c>
      <c r="AA22" s="62">
        <v>766000</v>
      </c>
    </row>
    <row r="23" spans="1:27" ht="12.75">
      <c r="A23" s="249" t="s">
        <v>158</v>
      </c>
      <c r="B23" s="182"/>
      <c r="C23" s="155">
        <v>11050509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807791998</v>
      </c>
      <c r="D24" s="168">
        <f>SUM(D15:D23)</f>
        <v>0</v>
      </c>
      <c r="E24" s="76">
        <f t="shared" si="1"/>
        <v>760590000</v>
      </c>
      <c r="F24" s="77">
        <f t="shared" si="1"/>
        <v>760590000</v>
      </c>
      <c r="G24" s="77">
        <f t="shared" si="1"/>
        <v>48854000</v>
      </c>
      <c r="H24" s="77">
        <f t="shared" si="1"/>
        <v>63383000</v>
      </c>
      <c r="I24" s="77">
        <f t="shared" si="1"/>
        <v>63383000</v>
      </c>
      <c r="J24" s="77">
        <f t="shared" si="1"/>
        <v>63383000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63383000</v>
      </c>
      <c r="X24" s="77">
        <f t="shared" si="1"/>
        <v>190147500</v>
      </c>
      <c r="Y24" s="77">
        <f t="shared" si="1"/>
        <v>-126764500</v>
      </c>
      <c r="Z24" s="212">
        <f>+IF(X24&lt;&gt;0,+(Y24/X24)*100,0)</f>
        <v>-66.66640371290708</v>
      </c>
      <c r="AA24" s="79">
        <f>SUM(AA15:AA23)</f>
        <v>760590000</v>
      </c>
    </row>
    <row r="25" spans="1:27" ht="12.75">
      <c r="A25" s="250" t="s">
        <v>159</v>
      </c>
      <c r="B25" s="251"/>
      <c r="C25" s="168">
        <f aca="true" t="shared" si="2" ref="C25:Y25">+C12+C24</f>
        <v>959990641</v>
      </c>
      <c r="D25" s="168">
        <f>+D12+D24</f>
        <v>0</v>
      </c>
      <c r="E25" s="72">
        <f t="shared" si="2"/>
        <v>845053156</v>
      </c>
      <c r="F25" s="73">
        <f t="shared" si="2"/>
        <v>845053156</v>
      </c>
      <c r="G25" s="73">
        <f t="shared" si="2"/>
        <v>192101000</v>
      </c>
      <c r="H25" s="73">
        <f t="shared" si="2"/>
        <v>198662000</v>
      </c>
      <c r="I25" s="73">
        <f t="shared" si="2"/>
        <v>198662000</v>
      </c>
      <c r="J25" s="73">
        <f t="shared" si="2"/>
        <v>198662000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198662000</v>
      </c>
      <c r="X25" s="73">
        <f t="shared" si="2"/>
        <v>211263289</v>
      </c>
      <c r="Y25" s="73">
        <f t="shared" si="2"/>
        <v>-12601289</v>
      </c>
      <c r="Z25" s="170">
        <f>+IF(X25&lt;&gt;0,+(Y25/X25)*100,0)</f>
        <v>-5.964731998468508</v>
      </c>
      <c r="AA25" s="74">
        <f>+AA12+AA24</f>
        <v>845053156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342816</v>
      </c>
      <c r="D30" s="155"/>
      <c r="E30" s="59">
        <v>343000</v>
      </c>
      <c r="F30" s="60">
        <v>343000</v>
      </c>
      <c r="G30" s="60">
        <v>29000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85750</v>
      </c>
      <c r="Y30" s="60">
        <v>-85750</v>
      </c>
      <c r="Z30" s="140">
        <v>-100</v>
      </c>
      <c r="AA30" s="62">
        <v>343000</v>
      </c>
    </row>
    <row r="31" spans="1:27" ht="12.75">
      <c r="A31" s="249" t="s">
        <v>163</v>
      </c>
      <c r="B31" s="182"/>
      <c r="C31" s="155">
        <v>1763664</v>
      </c>
      <c r="D31" s="155"/>
      <c r="E31" s="59">
        <v>1590000</v>
      </c>
      <c r="F31" s="60">
        <v>1590000</v>
      </c>
      <c r="G31" s="60">
        <v>120000</v>
      </c>
      <c r="H31" s="60">
        <v>134000</v>
      </c>
      <c r="I31" s="60">
        <v>134000</v>
      </c>
      <c r="J31" s="60">
        <v>134000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134000</v>
      </c>
      <c r="X31" s="60">
        <v>397500</v>
      </c>
      <c r="Y31" s="60">
        <v>-263500</v>
      </c>
      <c r="Z31" s="140">
        <v>-66.29</v>
      </c>
      <c r="AA31" s="62">
        <v>1590000</v>
      </c>
    </row>
    <row r="32" spans="1:27" ht="12.75">
      <c r="A32" s="249" t="s">
        <v>164</v>
      </c>
      <c r="B32" s="182"/>
      <c r="C32" s="155">
        <v>68775150</v>
      </c>
      <c r="D32" s="155"/>
      <c r="E32" s="59">
        <v>36670000</v>
      </c>
      <c r="F32" s="60">
        <v>36670000</v>
      </c>
      <c r="G32" s="60">
        <v>3456000</v>
      </c>
      <c r="H32" s="60">
        <v>3056000</v>
      </c>
      <c r="I32" s="60">
        <v>3056000</v>
      </c>
      <c r="J32" s="60">
        <v>3056000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3056000</v>
      </c>
      <c r="X32" s="60">
        <v>9167500</v>
      </c>
      <c r="Y32" s="60">
        <v>-6111500</v>
      </c>
      <c r="Z32" s="140">
        <v>-66.66</v>
      </c>
      <c r="AA32" s="62">
        <v>36670000</v>
      </c>
    </row>
    <row r="33" spans="1:27" ht="12.75">
      <c r="A33" s="249" t="s">
        <v>165</v>
      </c>
      <c r="B33" s="182"/>
      <c r="C33" s="155">
        <v>9615014</v>
      </c>
      <c r="D33" s="155"/>
      <c r="E33" s="59">
        <v>4240000</v>
      </c>
      <c r="F33" s="60">
        <v>4240000</v>
      </c>
      <c r="G33" s="60">
        <v>74000</v>
      </c>
      <c r="H33" s="60">
        <v>382000</v>
      </c>
      <c r="I33" s="60">
        <v>382000</v>
      </c>
      <c r="J33" s="60">
        <v>382000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382000</v>
      </c>
      <c r="X33" s="60">
        <v>1060000</v>
      </c>
      <c r="Y33" s="60">
        <v>-678000</v>
      </c>
      <c r="Z33" s="140">
        <v>-63.96</v>
      </c>
      <c r="AA33" s="62">
        <v>4240000</v>
      </c>
    </row>
    <row r="34" spans="1:27" ht="12.75">
      <c r="A34" s="250" t="s">
        <v>58</v>
      </c>
      <c r="B34" s="251"/>
      <c r="C34" s="168">
        <f aca="true" t="shared" si="3" ref="C34:Y34">SUM(C29:C33)</f>
        <v>80496644</v>
      </c>
      <c r="D34" s="168">
        <f>SUM(D29:D33)</f>
        <v>0</v>
      </c>
      <c r="E34" s="72">
        <f t="shared" si="3"/>
        <v>42843000</v>
      </c>
      <c r="F34" s="73">
        <f t="shared" si="3"/>
        <v>42843000</v>
      </c>
      <c r="G34" s="73">
        <f t="shared" si="3"/>
        <v>3679000</v>
      </c>
      <c r="H34" s="73">
        <f t="shared" si="3"/>
        <v>3572000</v>
      </c>
      <c r="I34" s="73">
        <f t="shared" si="3"/>
        <v>3572000</v>
      </c>
      <c r="J34" s="73">
        <f t="shared" si="3"/>
        <v>3572000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3572000</v>
      </c>
      <c r="X34" s="73">
        <f t="shared" si="3"/>
        <v>10710750</v>
      </c>
      <c r="Y34" s="73">
        <f t="shared" si="3"/>
        <v>-7138750</v>
      </c>
      <c r="Z34" s="170">
        <f>+IF(X34&lt;&gt;0,+(Y34/X34)*100,0)</f>
        <v>-66.65032794155404</v>
      </c>
      <c r="AA34" s="74">
        <f>SUM(AA29:AA33)</f>
        <v>42843000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4113788</v>
      </c>
      <c r="D37" s="155"/>
      <c r="E37" s="59">
        <v>3770000</v>
      </c>
      <c r="F37" s="60">
        <v>3770000</v>
      </c>
      <c r="G37" s="60">
        <v>343000</v>
      </c>
      <c r="H37" s="60">
        <v>314000</v>
      </c>
      <c r="I37" s="60">
        <v>314000</v>
      </c>
      <c r="J37" s="60">
        <v>314000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314000</v>
      </c>
      <c r="X37" s="60">
        <v>942500</v>
      </c>
      <c r="Y37" s="60">
        <v>-628500</v>
      </c>
      <c r="Z37" s="140">
        <v>-66.68</v>
      </c>
      <c r="AA37" s="62">
        <v>3770000</v>
      </c>
    </row>
    <row r="38" spans="1:27" ht="12.75">
      <c r="A38" s="249" t="s">
        <v>165</v>
      </c>
      <c r="B38" s="182"/>
      <c r="C38" s="155">
        <v>15548000</v>
      </c>
      <c r="D38" s="155"/>
      <c r="E38" s="59">
        <v>16390000</v>
      </c>
      <c r="F38" s="60">
        <v>16390000</v>
      </c>
      <c r="G38" s="60">
        <v>1342000</v>
      </c>
      <c r="H38" s="60">
        <v>1366000</v>
      </c>
      <c r="I38" s="60">
        <v>1366000</v>
      </c>
      <c r="J38" s="60">
        <v>1366000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1366000</v>
      </c>
      <c r="X38" s="60">
        <v>4097500</v>
      </c>
      <c r="Y38" s="60">
        <v>-2731500</v>
      </c>
      <c r="Z38" s="140">
        <v>-66.66</v>
      </c>
      <c r="AA38" s="62">
        <v>16390000</v>
      </c>
    </row>
    <row r="39" spans="1:27" ht="12.75">
      <c r="A39" s="250" t="s">
        <v>59</v>
      </c>
      <c r="B39" s="253"/>
      <c r="C39" s="168">
        <f aca="true" t="shared" si="4" ref="C39:Y39">SUM(C37:C38)</f>
        <v>19661788</v>
      </c>
      <c r="D39" s="168">
        <f>SUM(D37:D38)</f>
        <v>0</v>
      </c>
      <c r="E39" s="76">
        <f t="shared" si="4"/>
        <v>20160000</v>
      </c>
      <c r="F39" s="77">
        <f t="shared" si="4"/>
        <v>20160000</v>
      </c>
      <c r="G39" s="77">
        <f t="shared" si="4"/>
        <v>1685000</v>
      </c>
      <c r="H39" s="77">
        <f t="shared" si="4"/>
        <v>1680000</v>
      </c>
      <c r="I39" s="77">
        <f t="shared" si="4"/>
        <v>1680000</v>
      </c>
      <c r="J39" s="77">
        <f t="shared" si="4"/>
        <v>1680000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1680000</v>
      </c>
      <c r="X39" s="77">
        <f t="shared" si="4"/>
        <v>5040000</v>
      </c>
      <c r="Y39" s="77">
        <f t="shared" si="4"/>
        <v>-3360000</v>
      </c>
      <c r="Z39" s="212">
        <f>+IF(X39&lt;&gt;0,+(Y39/X39)*100,0)</f>
        <v>-66.66666666666666</v>
      </c>
      <c r="AA39" s="79">
        <f>SUM(AA37:AA38)</f>
        <v>20160000</v>
      </c>
    </row>
    <row r="40" spans="1:27" ht="12.75">
      <c r="A40" s="250" t="s">
        <v>167</v>
      </c>
      <c r="B40" s="251"/>
      <c r="C40" s="168">
        <f aca="true" t="shared" si="5" ref="C40:Y40">+C34+C39</f>
        <v>100158432</v>
      </c>
      <c r="D40" s="168">
        <f>+D34+D39</f>
        <v>0</v>
      </c>
      <c r="E40" s="72">
        <f t="shared" si="5"/>
        <v>63003000</v>
      </c>
      <c r="F40" s="73">
        <f t="shared" si="5"/>
        <v>63003000</v>
      </c>
      <c r="G40" s="73">
        <f t="shared" si="5"/>
        <v>5364000</v>
      </c>
      <c r="H40" s="73">
        <f t="shared" si="5"/>
        <v>5252000</v>
      </c>
      <c r="I40" s="73">
        <f t="shared" si="5"/>
        <v>5252000</v>
      </c>
      <c r="J40" s="73">
        <f t="shared" si="5"/>
        <v>5252000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5252000</v>
      </c>
      <c r="X40" s="73">
        <f t="shared" si="5"/>
        <v>15750750</v>
      </c>
      <c r="Y40" s="73">
        <f t="shared" si="5"/>
        <v>-10498750</v>
      </c>
      <c r="Z40" s="170">
        <f>+IF(X40&lt;&gt;0,+(Y40/X40)*100,0)</f>
        <v>-66.6555560846309</v>
      </c>
      <c r="AA40" s="74">
        <f>+AA34+AA39</f>
        <v>63003000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859832209</v>
      </c>
      <c r="D42" s="257">
        <f>+D25-D40</f>
        <v>0</v>
      </c>
      <c r="E42" s="258">
        <f t="shared" si="6"/>
        <v>782050156</v>
      </c>
      <c r="F42" s="259">
        <f t="shared" si="6"/>
        <v>782050156</v>
      </c>
      <c r="G42" s="259">
        <f t="shared" si="6"/>
        <v>186737000</v>
      </c>
      <c r="H42" s="259">
        <f t="shared" si="6"/>
        <v>193410000</v>
      </c>
      <c r="I42" s="259">
        <f t="shared" si="6"/>
        <v>193410000</v>
      </c>
      <c r="J42" s="259">
        <f t="shared" si="6"/>
        <v>193410000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193410000</v>
      </c>
      <c r="X42" s="259">
        <f t="shared" si="6"/>
        <v>195512539</v>
      </c>
      <c r="Y42" s="259">
        <f t="shared" si="6"/>
        <v>-2102539</v>
      </c>
      <c r="Z42" s="260">
        <f>+IF(X42&lt;&gt;0,+(Y42/X42)*100,0)</f>
        <v>-1.0753985451541805</v>
      </c>
      <c r="AA42" s="261">
        <f>+AA25-AA40</f>
        <v>782050156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850622095</v>
      </c>
      <c r="D45" s="155"/>
      <c r="E45" s="59">
        <v>769634156</v>
      </c>
      <c r="F45" s="60">
        <v>769634156</v>
      </c>
      <c r="G45" s="60">
        <v>185751000</v>
      </c>
      <c r="H45" s="60">
        <v>191475000</v>
      </c>
      <c r="I45" s="60">
        <v>191475000</v>
      </c>
      <c r="J45" s="60">
        <v>191475000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191475000</v>
      </c>
      <c r="X45" s="60">
        <v>192408539</v>
      </c>
      <c r="Y45" s="60">
        <v>-933539</v>
      </c>
      <c r="Z45" s="139">
        <v>-0.49</v>
      </c>
      <c r="AA45" s="62">
        <v>769634156</v>
      </c>
    </row>
    <row r="46" spans="1:27" ht="12.75">
      <c r="A46" s="249" t="s">
        <v>171</v>
      </c>
      <c r="B46" s="182"/>
      <c r="C46" s="155">
        <v>9210114</v>
      </c>
      <c r="D46" s="155"/>
      <c r="E46" s="59">
        <v>12416000</v>
      </c>
      <c r="F46" s="60">
        <v>12416000</v>
      </c>
      <c r="G46" s="60">
        <v>986000</v>
      </c>
      <c r="H46" s="60">
        <v>1935000</v>
      </c>
      <c r="I46" s="60">
        <v>1935000</v>
      </c>
      <c r="J46" s="60">
        <v>1935000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1935000</v>
      </c>
      <c r="X46" s="60">
        <v>3104000</v>
      </c>
      <c r="Y46" s="60">
        <v>-1169000</v>
      </c>
      <c r="Z46" s="139">
        <v>-37.66</v>
      </c>
      <c r="AA46" s="62">
        <v>12416000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859832209</v>
      </c>
      <c r="D48" s="217">
        <f>SUM(D45:D47)</f>
        <v>0</v>
      </c>
      <c r="E48" s="264">
        <f t="shared" si="7"/>
        <v>782050156</v>
      </c>
      <c r="F48" s="219">
        <f t="shared" si="7"/>
        <v>782050156</v>
      </c>
      <c r="G48" s="219">
        <f t="shared" si="7"/>
        <v>186737000</v>
      </c>
      <c r="H48" s="219">
        <f t="shared" si="7"/>
        <v>193410000</v>
      </c>
      <c r="I48" s="219">
        <f t="shared" si="7"/>
        <v>193410000</v>
      </c>
      <c r="J48" s="219">
        <f t="shared" si="7"/>
        <v>193410000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193410000</v>
      </c>
      <c r="X48" s="219">
        <f t="shared" si="7"/>
        <v>195512539</v>
      </c>
      <c r="Y48" s="219">
        <f t="shared" si="7"/>
        <v>-2102539</v>
      </c>
      <c r="Z48" s="265">
        <f>+IF(X48&lt;&gt;0,+(Y48/X48)*100,0)</f>
        <v>-1.0753985451541805</v>
      </c>
      <c r="AA48" s="232">
        <f>SUM(AA45:AA47)</f>
        <v>782050156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36741681</v>
      </c>
      <c r="D6" s="155"/>
      <c r="E6" s="59">
        <v>48178660</v>
      </c>
      <c r="F6" s="60">
        <v>48178660</v>
      </c>
      <c r="G6" s="60">
        <v>2713940</v>
      </c>
      <c r="H6" s="60">
        <v>4712430</v>
      </c>
      <c r="I6" s="60">
        <v>7935091</v>
      </c>
      <c r="J6" s="60">
        <v>15361461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15361461</v>
      </c>
      <c r="X6" s="60">
        <v>19701364</v>
      </c>
      <c r="Y6" s="60">
        <v>-4339903</v>
      </c>
      <c r="Z6" s="140">
        <v>-22.03</v>
      </c>
      <c r="AA6" s="62">
        <v>48178660</v>
      </c>
    </row>
    <row r="7" spans="1:27" ht="12.75">
      <c r="A7" s="249" t="s">
        <v>32</v>
      </c>
      <c r="B7" s="182"/>
      <c r="C7" s="155">
        <v>66757690</v>
      </c>
      <c r="D7" s="155"/>
      <c r="E7" s="59">
        <v>60634571</v>
      </c>
      <c r="F7" s="60">
        <v>60634571</v>
      </c>
      <c r="G7" s="60">
        <v>5879047</v>
      </c>
      <c r="H7" s="60">
        <v>6119734</v>
      </c>
      <c r="I7" s="60">
        <v>6195053</v>
      </c>
      <c r="J7" s="60">
        <v>18193834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18193834</v>
      </c>
      <c r="X7" s="60">
        <v>14855638</v>
      </c>
      <c r="Y7" s="60">
        <v>3338196</v>
      </c>
      <c r="Z7" s="140">
        <v>22.47</v>
      </c>
      <c r="AA7" s="62">
        <v>60634571</v>
      </c>
    </row>
    <row r="8" spans="1:27" ht="12.75">
      <c r="A8" s="249" t="s">
        <v>178</v>
      </c>
      <c r="B8" s="182"/>
      <c r="C8" s="155">
        <v>-6900458</v>
      </c>
      <c r="D8" s="155"/>
      <c r="E8" s="59">
        <v>12052149</v>
      </c>
      <c r="F8" s="60">
        <v>12052149</v>
      </c>
      <c r="G8" s="60">
        <v>511915</v>
      </c>
      <c r="H8" s="60">
        <v>2145590</v>
      </c>
      <c r="I8" s="60">
        <v>11122645</v>
      </c>
      <c r="J8" s="60">
        <v>13780150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13780150</v>
      </c>
      <c r="X8" s="60">
        <v>1950306</v>
      </c>
      <c r="Y8" s="60">
        <v>11829844</v>
      </c>
      <c r="Z8" s="140">
        <v>606.56</v>
      </c>
      <c r="AA8" s="62">
        <v>12052149</v>
      </c>
    </row>
    <row r="9" spans="1:27" ht="12.75">
      <c r="A9" s="249" t="s">
        <v>179</v>
      </c>
      <c r="B9" s="182"/>
      <c r="C9" s="155">
        <v>135560171</v>
      </c>
      <c r="D9" s="155"/>
      <c r="E9" s="59">
        <v>150263561</v>
      </c>
      <c r="F9" s="60">
        <v>150263561</v>
      </c>
      <c r="G9" s="60">
        <v>61840000</v>
      </c>
      <c r="H9" s="60">
        <v>2656000</v>
      </c>
      <c r="I9" s="60">
        <v>2000000</v>
      </c>
      <c r="J9" s="60">
        <v>66496000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66496000</v>
      </c>
      <c r="X9" s="60">
        <v>59590272</v>
      </c>
      <c r="Y9" s="60">
        <v>6905728</v>
      </c>
      <c r="Z9" s="140">
        <v>11.59</v>
      </c>
      <c r="AA9" s="62">
        <v>150263561</v>
      </c>
    </row>
    <row r="10" spans="1:27" ht="12.75">
      <c r="A10" s="249" t="s">
        <v>180</v>
      </c>
      <c r="B10" s="182"/>
      <c r="C10" s="155">
        <v>65674184</v>
      </c>
      <c r="D10" s="155"/>
      <c r="E10" s="59">
        <v>58137440</v>
      </c>
      <c r="F10" s="60">
        <v>58137440</v>
      </c>
      <c r="G10" s="60">
        <v>15000000</v>
      </c>
      <c r="H10" s="60"/>
      <c r="I10" s="60"/>
      <c r="J10" s="60">
        <v>15000000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15000000</v>
      </c>
      <c r="X10" s="60">
        <v>25420634</v>
      </c>
      <c r="Y10" s="60">
        <v>-10420634</v>
      </c>
      <c r="Z10" s="140">
        <v>-40.99</v>
      </c>
      <c r="AA10" s="62">
        <v>58137440</v>
      </c>
    </row>
    <row r="11" spans="1:27" ht="12.75">
      <c r="A11" s="249" t="s">
        <v>181</v>
      </c>
      <c r="B11" s="182"/>
      <c r="C11" s="155">
        <v>6466900</v>
      </c>
      <c r="D11" s="155"/>
      <c r="E11" s="59">
        <v>6384374</v>
      </c>
      <c r="F11" s="60">
        <v>6384374</v>
      </c>
      <c r="G11" s="60">
        <v>632505</v>
      </c>
      <c r="H11" s="60">
        <v>600588</v>
      </c>
      <c r="I11" s="60">
        <v>28597</v>
      </c>
      <c r="J11" s="60">
        <v>1261690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1261690</v>
      </c>
      <c r="X11" s="60">
        <v>1547249</v>
      </c>
      <c r="Y11" s="60">
        <v>-285559</v>
      </c>
      <c r="Z11" s="140">
        <v>-18.46</v>
      </c>
      <c r="AA11" s="62">
        <v>6384374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-198994213</v>
      </c>
      <c r="D14" s="155"/>
      <c r="E14" s="59">
        <v>-296194074</v>
      </c>
      <c r="F14" s="60">
        <v>-296194074</v>
      </c>
      <c r="G14" s="60">
        <v>-31568136</v>
      </c>
      <c r="H14" s="60">
        <v>-40169160</v>
      </c>
      <c r="I14" s="60">
        <v>-27311192</v>
      </c>
      <c r="J14" s="60">
        <v>-99048488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-99048488</v>
      </c>
      <c r="X14" s="60">
        <v>-68436689</v>
      </c>
      <c r="Y14" s="60">
        <v>-30611799</v>
      </c>
      <c r="Z14" s="140">
        <v>44.73</v>
      </c>
      <c r="AA14" s="62">
        <v>-296194074</v>
      </c>
    </row>
    <row r="15" spans="1:27" ht="12.75">
      <c r="A15" s="249" t="s">
        <v>40</v>
      </c>
      <c r="B15" s="182"/>
      <c r="C15" s="155">
        <v>-576525</v>
      </c>
      <c r="D15" s="155"/>
      <c r="E15" s="59">
        <v>-540550</v>
      </c>
      <c r="F15" s="60">
        <v>-540550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-270500</v>
      </c>
      <c r="Y15" s="60">
        <v>270500</v>
      </c>
      <c r="Z15" s="140">
        <v>-100</v>
      </c>
      <c r="AA15" s="62">
        <v>-540550</v>
      </c>
    </row>
    <row r="16" spans="1:27" ht="12.75">
      <c r="A16" s="249" t="s">
        <v>42</v>
      </c>
      <c r="B16" s="182"/>
      <c r="C16" s="155">
        <v>-3865496</v>
      </c>
      <c r="D16" s="155"/>
      <c r="E16" s="59">
        <v>-4302404</v>
      </c>
      <c r="F16" s="60">
        <v>-4302404</v>
      </c>
      <c r="G16" s="60">
        <v>-240091</v>
      </c>
      <c r="H16" s="60">
        <v>-255026</v>
      </c>
      <c r="I16" s="60">
        <v>-266123</v>
      </c>
      <c r="J16" s="60">
        <v>-761240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-761240</v>
      </c>
      <c r="X16" s="60">
        <v>-971001</v>
      </c>
      <c r="Y16" s="60">
        <v>209761</v>
      </c>
      <c r="Z16" s="140">
        <v>-21.6</v>
      </c>
      <c r="AA16" s="62">
        <v>-4302404</v>
      </c>
    </row>
    <row r="17" spans="1:27" ht="12.75">
      <c r="A17" s="250" t="s">
        <v>185</v>
      </c>
      <c r="B17" s="251"/>
      <c r="C17" s="168">
        <f aca="true" t="shared" si="0" ref="C17:Y17">SUM(C6:C16)</f>
        <v>100863934</v>
      </c>
      <c r="D17" s="168">
        <f t="shared" si="0"/>
        <v>0</v>
      </c>
      <c r="E17" s="72">
        <f t="shared" si="0"/>
        <v>34613727</v>
      </c>
      <c r="F17" s="73">
        <f t="shared" si="0"/>
        <v>34613727</v>
      </c>
      <c r="G17" s="73">
        <f t="shared" si="0"/>
        <v>54769180</v>
      </c>
      <c r="H17" s="73">
        <f t="shared" si="0"/>
        <v>-24189844</v>
      </c>
      <c r="I17" s="73">
        <f t="shared" si="0"/>
        <v>-295929</v>
      </c>
      <c r="J17" s="73">
        <f t="shared" si="0"/>
        <v>30283407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30283407</v>
      </c>
      <c r="X17" s="73">
        <f t="shared" si="0"/>
        <v>53387273</v>
      </c>
      <c r="Y17" s="73">
        <f t="shared" si="0"/>
        <v>-23103866</v>
      </c>
      <c r="Z17" s="170">
        <f>+IF(X17&lt;&gt;0,+(Y17/X17)*100,0)</f>
        <v>-43.27598077541814</v>
      </c>
      <c r="AA17" s="74">
        <f>SUM(AA6:AA16)</f>
        <v>34613727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129996</v>
      </c>
      <c r="F21" s="60">
        <v>129996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32499</v>
      </c>
      <c r="Y21" s="159">
        <v>-32499</v>
      </c>
      <c r="Z21" s="141">
        <v>-100</v>
      </c>
      <c r="AA21" s="225">
        <v>129996</v>
      </c>
    </row>
    <row r="22" spans="1:27" ht="12.75">
      <c r="A22" s="249" t="s">
        <v>188</v>
      </c>
      <c r="B22" s="182"/>
      <c r="C22" s="155"/>
      <c r="D22" s="155"/>
      <c r="E22" s="268">
        <v>-18000</v>
      </c>
      <c r="F22" s="159">
        <v>-18000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>
        <v>-4500</v>
      </c>
      <c r="Y22" s="60">
        <v>4500</v>
      </c>
      <c r="Z22" s="140">
        <v>-100</v>
      </c>
      <c r="AA22" s="62">
        <v>-18000</v>
      </c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-67494921</v>
      </c>
      <c r="D26" s="155"/>
      <c r="E26" s="59">
        <v>-57965581</v>
      </c>
      <c r="F26" s="60">
        <v>-57965581</v>
      </c>
      <c r="G26" s="60">
        <v>-2313361</v>
      </c>
      <c r="H26" s="60">
        <v>-7143928</v>
      </c>
      <c r="I26" s="60">
        <v>-375008</v>
      </c>
      <c r="J26" s="60">
        <v>-9832297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-9832297</v>
      </c>
      <c r="X26" s="60">
        <v>-15000</v>
      </c>
      <c r="Y26" s="60">
        <v>-9817297</v>
      </c>
      <c r="Z26" s="140">
        <v>65448.65</v>
      </c>
      <c r="AA26" s="62">
        <v>-57965581</v>
      </c>
    </row>
    <row r="27" spans="1:27" ht="12.75">
      <c r="A27" s="250" t="s">
        <v>192</v>
      </c>
      <c r="B27" s="251"/>
      <c r="C27" s="168">
        <f aca="true" t="shared" si="1" ref="C27:Y27">SUM(C21:C26)</f>
        <v>-67494921</v>
      </c>
      <c r="D27" s="168">
        <f>SUM(D21:D26)</f>
        <v>0</v>
      </c>
      <c r="E27" s="72">
        <f t="shared" si="1"/>
        <v>-57853585</v>
      </c>
      <c r="F27" s="73">
        <f t="shared" si="1"/>
        <v>-57853585</v>
      </c>
      <c r="G27" s="73">
        <f t="shared" si="1"/>
        <v>-2313361</v>
      </c>
      <c r="H27" s="73">
        <f t="shared" si="1"/>
        <v>-7143928</v>
      </c>
      <c r="I27" s="73">
        <f t="shared" si="1"/>
        <v>-375008</v>
      </c>
      <c r="J27" s="73">
        <f t="shared" si="1"/>
        <v>-9832297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-9832297</v>
      </c>
      <c r="X27" s="73">
        <f t="shared" si="1"/>
        <v>12999</v>
      </c>
      <c r="Y27" s="73">
        <f t="shared" si="1"/>
        <v>-9845296</v>
      </c>
      <c r="Z27" s="170">
        <f>+IF(X27&lt;&gt;0,+(Y27/X27)*100,0)</f>
        <v>-75738.87222094007</v>
      </c>
      <c r="AA27" s="74">
        <f>SUM(AA21:AA26)</f>
        <v>-57853585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377889</v>
      </c>
      <c r="D33" s="155"/>
      <c r="E33" s="59">
        <v>105000</v>
      </c>
      <c r="F33" s="60">
        <v>105000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26250</v>
      </c>
      <c r="Y33" s="60">
        <v>-26250</v>
      </c>
      <c r="Z33" s="140">
        <v>-100</v>
      </c>
      <c r="AA33" s="62">
        <v>105000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-343000</v>
      </c>
      <c r="F35" s="60">
        <v>-343000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-171500</v>
      </c>
      <c r="Y35" s="60">
        <v>171500</v>
      </c>
      <c r="Z35" s="140">
        <v>-100</v>
      </c>
      <c r="AA35" s="62">
        <v>-343000</v>
      </c>
    </row>
    <row r="36" spans="1:27" ht="12.75">
      <c r="A36" s="250" t="s">
        <v>198</v>
      </c>
      <c r="B36" s="251"/>
      <c r="C36" s="168">
        <f aca="true" t="shared" si="2" ref="C36:Y36">SUM(C31:C35)</f>
        <v>377889</v>
      </c>
      <c r="D36" s="168">
        <f>SUM(D31:D35)</f>
        <v>0</v>
      </c>
      <c r="E36" s="72">
        <f t="shared" si="2"/>
        <v>-238000</v>
      </c>
      <c r="F36" s="73">
        <f t="shared" si="2"/>
        <v>-238000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-145250</v>
      </c>
      <c r="Y36" s="73">
        <f t="shared" si="2"/>
        <v>145250</v>
      </c>
      <c r="Z36" s="170">
        <f>+IF(X36&lt;&gt;0,+(Y36/X36)*100,0)</f>
        <v>-100</v>
      </c>
      <c r="AA36" s="74">
        <f>SUM(AA31:AA35)</f>
        <v>-238000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33746902</v>
      </c>
      <c r="D38" s="153">
        <f>+D17+D27+D36</f>
        <v>0</v>
      </c>
      <c r="E38" s="99">
        <f t="shared" si="3"/>
        <v>-23477858</v>
      </c>
      <c r="F38" s="100">
        <f t="shared" si="3"/>
        <v>-23477858</v>
      </c>
      <c r="G38" s="100">
        <f t="shared" si="3"/>
        <v>52455819</v>
      </c>
      <c r="H38" s="100">
        <f t="shared" si="3"/>
        <v>-31333772</v>
      </c>
      <c r="I38" s="100">
        <f t="shared" si="3"/>
        <v>-670937</v>
      </c>
      <c r="J38" s="100">
        <f t="shared" si="3"/>
        <v>20451110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20451110</v>
      </c>
      <c r="X38" s="100">
        <f t="shared" si="3"/>
        <v>53255022</v>
      </c>
      <c r="Y38" s="100">
        <f t="shared" si="3"/>
        <v>-32803912</v>
      </c>
      <c r="Z38" s="137">
        <f>+IF(X38&lt;&gt;0,+(Y38/X38)*100,0)</f>
        <v>-61.59778133224694</v>
      </c>
      <c r="AA38" s="102">
        <f>+AA17+AA27+AA36</f>
        <v>-23477858</v>
      </c>
    </row>
    <row r="39" spans="1:27" ht="12.75">
      <c r="A39" s="249" t="s">
        <v>200</v>
      </c>
      <c r="B39" s="182"/>
      <c r="C39" s="153">
        <v>79034476</v>
      </c>
      <c r="D39" s="153"/>
      <c r="E39" s="99">
        <v>87326000</v>
      </c>
      <c r="F39" s="100">
        <v>87326000</v>
      </c>
      <c r="G39" s="100">
        <v>112434294</v>
      </c>
      <c r="H39" s="100">
        <v>164890113</v>
      </c>
      <c r="I39" s="100">
        <v>133556341</v>
      </c>
      <c r="J39" s="100">
        <v>112434294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112434294</v>
      </c>
      <c r="X39" s="100">
        <v>87326000</v>
      </c>
      <c r="Y39" s="100">
        <v>25108294</v>
      </c>
      <c r="Z39" s="137">
        <v>28.75</v>
      </c>
      <c r="AA39" s="102">
        <v>87326000</v>
      </c>
    </row>
    <row r="40" spans="1:27" ht="12.75">
      <c r="A40" s="269" t="s">
        <v>201</v>
      </c>
      <c r="B40" s="256"/>
      <c r="C40" s="257">
        <v>112781378</v>
      </c>
      <c r="D40" s="257"/>
      <c r="E40" s="258">
        <v>63848143</v>
      </c>
      <c r="F40" s="259">
        <v>63848143</v>
      </c>
      <c r="G40" s="259">
        <v>164890113</v>
      </c>
      <c r="H40" s="259">
        <v>133556341</v>
      </c>
      <c r="I40" s="259">
        <v>132885404</v>
      </c>
      <c r="J40" s="259">
        <v>132885404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132885404</v>
      </c>
      <c r="X40" s="259">
        <v>140581023</v>
      </c>
      <c r="Y40" s="259">
        <v>-7695619</v>
      </c>
      <c r="Z40" s="260">
        <v>-5.47</v>
      </c>
      <c r="AA40" s="261">
        <v>63848143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18185086</v>
      </c>
      <c r="D5" s="200">
        <f t="shared" si="0"/>
        <v>0</v>
      </c>
      <c r="E5" s="106">
        <f t="shared" si="0"/>
        <v>68977440</v>
      </c>
      <c r="F5" s="106">
        <f t="shared" si="0"/>
        <v>68977440</v>
      </c>
      <c r="G5" s="106">
        <f t="shared" si="0"/>
        <v>2165243</v>
      </c>
      <c r="H5" s="106">
        <f t="shared" si="0"/>
        <v>7143928</v>
      </c>
      <c r="I5" s="106">
        <f t="shared" si="0"/>
        <v>375008</v>
      </c>
      <c r="J5" s="106">
        <f t="shared" si="0"/>
        <v>9684179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9684179</v>
      </c>
      <c r="X5" s="106">
        <f t="shared" si="0"/>
        <v>17244361</v>
      </c>
      <c r="Y5" s="106">
        <f t="shared" si="0"/>
        <v>-7560182</v>
      </c>
      <c r="Z5" s="201">
        <f>+IF(X5&lt;&gt;0,+(Y5/X5)*100,0)</f>
        <v>-43.8414737432138</v>
      </c>
      <c r="AA5" s="199">
        <f>SUM(AA11:AA18)</f>
        <v>68977440</v>
      </c>
    </row>
    <row r="6" spans="1:27" ht="12.75">
      <c r="A6" s="291" t="s">
        <v>205</v>
      </c>
      <c r="B6" s="142"/>
      <c r="C6" s="62">
        <v>7137613</v>
      </c>
      <c r="D6" s="156"/>
      <c r="E6" s="60">
        <v>45562050</v>
      </c>
      <c r="F6" s="60">
        <v>45562050</v>
      </c>
      <c r="G6" s="60">
        <v>2165243</v>
      </c>
      <c r="H6" s="60">
        <v>3594806</v>
      </c>
      <c r="I6" s="60">
        <v>234796</v>
      </c>
      <c r="J6" s="60">
        <v>5994845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5994845</v>
      </c>
      <c r="X6" s="60">
        <v>11390513</v>
      </c>
      <c r="Y6" s="60">
        <v>-5395668</v>
      </c>
      <c r="Z6" s="140">
        <v>-47.37</v>
      </c>
      <c r="AA6" s="155">
        <v>45562050</v>
      </c>
    </row>
    <row r="7" spans="1:27" ht="12.75">
      <c r="A7" s="291" t="s">
        <v>206</v>
      </c>
      <c r="B7" s="142"/>
      <c r="C7" s="62">
        <v>1160648</v>
      </c>
      <c r="D7" s="156"/>
      <c r="E7" s="60">
        <v>750000</v>
      </c>
      <c r="F7" s="60">
        <v>750000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187500</v>
      </c>
      <c r="Y7" s="60">
        <v>-187500</v>
      </c>
      <c r="Z7" s="140">
        <v>-100</v>
      </c>
      <c r="AA7" s="155">
        <v>750000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8298261</v>
      </c>
      <c r="D11" s="294">
        <f t="shared" si="1"/>
        <v>0</v>
      </c>
      <c r="E11" s="295">
        <f t="shared" si="1"/>
        <v>46312050</v>
      </c>
      <c r="F11" s="295">
        <f t="shared" si="1"/>
        <v>46312050</v>
      </c>
      <c r="G11" s="295">
        <f t="shared" si="1"/>
        <v>2165243</v>
      </c>
      <c r="H11" s="295">
        <f t="shared" si="1"/>
        <v>3594806</v>
      </c>
      <c r="I11" s="295">
        <f t="shared" si="1"/>
        <v>234796</v>
      </c>
      <c r="J11" s="295">
        <f t="shared" si="1"/>
        <v>5994845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5994845</v>
      </c>
      <c r="X11" s="295">
        <f t="shared" si="1"/>
        <v>11578013</v>
      </c>
      <c r="Y11" s="295">
        <f t="shared" si="1"/>
        <v>-5583168</v>
      </c>
      <c r="Z11" s="296">
        <f>+IF(X11&lt;&gt;0,+(Y11/X11)*100,0)</f>
        <v>-48.22216040006174</v>
      </c>
      <c r="AA11" s="297">
        <f>SUM(AA6:AA10)</f>
        <v>46312050</v>
      </c>
    </row>
    <row r="12" spans="1:27" ht="12.75">
      <c r="A12" s="298" t="s">
        <v>211</v>
      </c>
      <c r="B12" s="136"/>
      <c r="C12" s="62"/>
      <c r="D12" s="156"/>
      <c r="E12" s="60">
        <v>16440180</v>
      </c>
      <c r="F12" s="60">
        <v>16440180</v>
      </c>
      <c r="G12" s="60"/>
      <c r="H12" s="60">
        <v>3549122</v>
      </c>
      <c r="I12" s="60"/>
      <c r="J12" s="60">
        <v>3549122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3549122</v>
      </c>
      <c r="X12" s="60">
        <v>4110045</v>
      </c>
      <c r="Y12" s="60">
        <v>-560923</v>
      </c>
      <c r="Z12" s="140">
        <v>-13.65</v>
      </c>
      <c r="AA12" s="155">
        <v>16440180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9886825</v>
      </c>
      <c r="D15" s="156"/>
      <c r="E15" s="60">
        <v>5575210</v>
      </c>
      <c r="F15" s="60">
        <v>5575210</v>
      </c>
      <c r="G15" s="60"/>
      <c r="H15" s="60"/>
      <c r="I15" s="60">
        <v>140212</v>
      </c>
      <c r="J15" s="60">
        <v>140212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140212</v>
      </c>
      <c r="X15" s="60">
        <v>1393803</v>
      </c>
      <c r="Y15" s="60">
        <v>-1253591</v>
      </c>
      <c r="Z15" s="140">
        <v>-89.94</v>
      </c>
      <c r="AA15" s="155">
        <v>5575210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650000</v>
      </c>
      <c r="F18" s="82">
        <v>650000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162500</v>
      </c>
      <c r="Y18" s="82">
        <v>-162500</v>
      </c>
      <c r="Z18" s="270">
        <v>-100</v>
      </c>
      <c r="AA18" s="278">
        <v>650000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50316963</v>
      </c>
      <c r="D20" s="154">
        <f t="shared" si="2"/>
        <v>0</v>
      </c>
      <c r="E20" s="100">
        <f t="shared" si="2"/>
        <v>8310000</v>
      </c>
      <c r="F20" s="100">
        <f t="shared" si="2"/>
        <v>8310000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2077500</v>
      </c>
      <c r="Y20" s="100">
        <f t="shared" si="2"/>
        <v>-2077500</v>
      </c>
      <c r="Z20" s="137">
        <f>+IF(X20&lt;&gt;0,+(Y20/X20)*100,0)</f>
        <v>-100</v>
      </c>
      <c r="AA20" s="153">
        <f>SUM(AA26:AA33)</f>
        <v>8310000</v>
      </c>
    </row>
    <row r="21" spans="1:27" ht="12.75">
      <c r="A21" s="291" t="s">
        <v>205</v>
      </c>
      <c r="B21" s="142"/>
      <c r="C21" s="62">
        <v>14883290</v>
      </c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>
        <v>1339492</v>
      </c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>
        <v>728202</v>
      </c>
      <c r="D25" s="156"/>
      <c r="E25" s="60">
        <v>4500000</v>
      </c>
      <c r="F25" s="60">
        <v>4500000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1125000</v>
      </c>
      <c r="Y25" s="60">
        <v>-1125000</v>
      </c>
      <c r="Z25" s="140">
        <v>-100</v>
      </c>
      <c r="AA25" s="155">
        <v>4500000</v>
      </c>
    </row>
    <row r="26" spans="1:27" ht="12.75">
      <c r="A26" s="292" t="s">
        <v>210</v>
      </c>
      <c r="B26" s="302"/>
      <c r="C26" s="293">
        <f aca="true" t="shared" si="3" ref="C26:Y26">SUM(C21:C25)</f>
        <v>16950984</v>
      </c>
      <c r="D26" s="294">
        <f t="shared" si="3"/>
        <v>0</v>
      </c>
      <c r="E26" s="295">
        <f t="shared" si="3"/>
        <v>4500000</v>
      </c>
      <c r="F26" s="295">
        <f t="shared" si="3"/>
        <v>4500000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1125000</v>
      </c>
      <c r="Y26" s="295">
        <f t="shared" si="3"/>
        <v>-1125000</v>
      </c>
      <c r="Z26" s="296">
        <f>+IF(X26&lt;&gt;0,+(Y26/X26)*100,0)</f>
        <v>-100</v>
      </c>
      <c r="AA26" s="297">
        <f>SUM(AA21:AA25)</f>
        <v>4500000</v>
      </c>
    </row>
    <row r="27" spans="1:27" ht="12.75">
      <c r="A27" s="298" t="s">
        <v>211</v>
      </c>
      <c r="B27" s="147"/>
      <c r="C27" s="62">
        <v>26772864</v>
      </c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>
        <v>750000</v>
      </c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5514975</v>
      </c>
      <c r="D30" s="156"/>
      <c r="E30" s="60">
        <v>3810000</v>
      </c>
      <c r="F30" s="60">
        <v>3810000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952500</v>
      </c>
      <c r="Y30" s="60">
        <v>-952500</v>
      </c>
      <c r="Z30" s="140">
        <v>-100</v>
      </c>
      <c r="AA30" s="155">
        <v>3810000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>
        <v>328140</v>
      </c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22020903</v>
      </c>
      <c r="D36" s="156">
        <f t="shared" si="4"/>
        <v>0</v>
      </c>
      <c r="E36" s="60">
        <f t="shared" si="4"/>
        <v>45562050</v>
      </c>
      <c r="F36" s="60">
        <f t="shared" si="4"/>
        <v>45562050</v>
      </c>
      <c r="G36" s="60">
        <f t="shared" si="4"/>
        <v>2165243</v>
      </c>
      <c r="H36" s="60">
        <f t="shared" si="4"/>
        <v>3594806</v>
      </c>
      <c r="I36" s="60">
        <f t="shared" si="4"/>
        <v>234796</v>
      </c>
      <c r="J36" s="60">
        <f t="shared" si="4"/>
        <v>5994845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5994845</v>
      </c>
      <c r="X36" s="60">
        <f t="shared" si="4"/>
        <v>11390513</v>
      </c>
      <c r="Y36" s="60">
        <f t="shared" si="4"/>
        <v>-5395668</v>
      </c>
      <c r="Z36" s="140">
        <f aca="true" t="shared" si="5" ref="Z36:Z49">+IF(X36&lt;&gt;0,+(Y36/X36)*100,0)</f>
        <v>-47.36984190264302</v>
      </c>
      <c r="AA36" s="155">
        <f>AA6+AA21</f>
        <v>45562050</v>
      </c>
    </row>
    <row r="37" spans="1:27" ht="12.75">
      <c r="A37" s="291" t="s">
        <v>206</v>
      </c>
      <c r="B37" s="142"/>
      <c r="C37" s="62">
        <f t="shared" si="4"/>
        <v>2500140</v>
      </c>
      <c r="D37" s="156">
        <f t="shared" si="4"/>
        <v>0</v>
      </c>
      <c r="E37" s="60">
        <f t="shared" si="4"/>
        <v>750000</v>
      </c>
      <c r="F37" s="60">
        <f t="shared" si="4"/>
        <v>750000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187500</v>
      </c>
      <c r="Y37" s="60">
        <f t="shared" si="4"/>
        <v>-187500</v>
      </c>
      <c r="Z37" s="140">
        <f t="shared" si="5"/>
        <v>-100</v>
      </c>
      <c r="AA37" s="155">
        <f>AA7+AA22</f>
        <v>750000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728202</v>
      </c>
      <c r="D40" s="156">
        <f t="shared" si="4"/>
        <v>0</v>
      </c>
      <c r="E40" s="60">
        <f t="shared" si="4"/>
        <v>4500000</v>
      </c>
      <c r="F40" s="60">
        <f t="shared" si="4"/>
        <v>4500000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1125000</v>
      </c>
      <c r="Y40" s="60">
        <f t="shared" si="4"/>
        <v>-1125000</v>
      </c>
      <c r="Z40" s="140">
        <f t="shared" si="5"/>
        <v>-100</v>
      </c>
      <c r="AA40" s="155">
        <f>AA10+AA25</f>
        <v>4500000</v>
      </c>
    </row>
    <row r="41" spans="1:27" ht="12.75">
      <c r="A41" s="292" t="s">
        <v>210</v>
      </c>
      <c r="B41" s="142"/>
      <c r="C41" s="293">
        <f aca="true" t="shared" si="6" ref="C41:Y41">SUM(C36:C40)</f>
        <v>25249245</v>
      </c>
      <c r="D41" s="294">
        <f t="shared" si="6"/>
        <v>0</v>
      </c>
      <c r="E41" s="295">
        <f t="shared" si="6"/>
        <v>50812050</v>
      </c>
      <c r="F41" s="295">
        <f t="shared" si="6"/>
        <v>50812050</v>
      </c>
      <c r="G41" s="295">
        <f t="shared" si="6"/>
        <v>2165243</v>
      </c>
      <c r="H41" s="295">
        <f t="shared" si="6"/>
        <v>3594806</v>
      </c>
      <c r="I41" s="295">
        <f t="shared" si="6"/>
        <v>234796</v>
      </c>
      <c r="J41" s="295">
        <f t="shared" si="6"/>
        <v>5994845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5994845</v>
      </c>
      <c r="X41" s="295">
        <f t="shared" si="6"/>
        <v>12703013</v>
      </c>
      <c r="Y41" s="295">
        <f t="shared" si="6"/>
        <v>-6708168</v>
      </c>
      <c r="Z41" s="296">
        <f t="shared" si="5"/>
        <v>-52.807692159332596</v>
      </c>
      <c r="AA41" s="297">
        <f>SUM(AA36:AA40)</f>
        <v>50812050</v>
      </c>
    </row>
    <row r="42" spans="1:27" ht="12.75">
      <c r="A42" s="298" t="s">
        <v>211</v>
      </c>
      <c r="B42" s="136"/>
      <c r="C42" s="95">
        <f aca="true" t="shared" si="7" ref="C42:Y48">C12+C27</f>
        <v>26772864</v>
      </c>
      <c r="D42" s="129">
        <f t="shared" si="7"/>
        <v>0</v>
      </c>
      <c r="E42" s="54">
        <f t="shared" si="7"/>
        <v>16440180</v>
      </c>
      <c r="F42" s="54">
        <f t="shared" si="7"/>
        <v>16440180</v>
      </c>
      <c r="G42" s="54">
        <f t="shared" si="7"/>
        <v>0</v>
      </c>
      <c r="H42" s="54">
        <f t="shared" si="7"/>
        <v>3549122</v>
      </c>
      <c r="I42" s="54">
        <f t="shared" si="7"/>
        <v>0</v>
      </c>
      <c r="J42" s="54">
        <f t="shared" si="7"/>
        <v>3549122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3549122</v>
      </c>
      <c r="X42" s="54">
        <f t="shared" si="7"/>
        <v>4110045</v>
      </c>
      <c r="Y42" s="54">
        <f t="shared" si="7"/>
        <v>-560923</v>
      </c>
      <c r="Z42" s="184">
        <f t="shared" si="5"/>
        <v>-13.647612130767426</v>
      </c>
      <c r="AA42" s="130">
        <f aca="true" t="shared" si="8" ref="AA42:AA48">AA12+AA27</f>
        <v>16440180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750000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15401800</v>
      </c>
      <c r="D45" s="129">
        <f t="shared" si="7"/>
        <v>0</v>
      </c>
      <c r="E45" s="54">
        <f t="shared" si="7"/>
        <v>9385210</v>
      </c>
      <c r="F45" s="54">
        <f t="shared" si="7"/>
        <v>9385210</v>
      </c>
      <c r="G45" s="54">
        <f t="shared" si="7"/>
        <v>0</v>
      </c>
      <c r="H45" s="54">
        <f t="shared" si="7"/>
        <v>0</v>
      </c>
      <c r="I45" s="54">
        <f t="shared" si="7"/>
        <v>140212</v>
      </c>
      <c r="J45" s="54">
        <f t="shared" si="7"/>
        <v>140212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140212</v>
      </c>
      <c r="X45" s="54">
        <f t="shared" si="7"/>
        <v>2346303</v>
      </c>
      <c r="Y45" s="54">
        <f t="shared" si="7"/>
        <v>-2206091</v>
      </c>
      <c r="Z45" s="184">
        <f t="shared" si="5"/>
        <v>-94.0241307282137</v>
      </c>
      <c r="AA45" s="130">
        <f t="shared" si="8"/>
        <v>9385210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328140</v>
      </c>
      <c r="D48" s="129">
        <f t="shared" si="7"/>
        <v>0</v>
      </c>
      <c r="E48" s="54">
        <f t="shared" si="7"/>
        <v>650000</v>
      </c>
      <c r="F48" s="54">
        <f t="shared" si="7"/>
        <v>650000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162500</v>
      </c>
      <c r="Y48" s="54">
        <f t="shared" si="7"/>
        <v>-162500</v>
      </c>
      <c r="Z48" s="184">
        <f t="shared" si="5"/>
        <v>-100</v>
      </c>
      <c r="AA48" s="130">
        <f t="shared" si="8"/>
        <v>650000</v>
      </c>
    </row>
    <row r="49" spans="1:27" ht="12.75">
      <c r="A49" s="308" t="s">
        <v>220</v>
      </c>
      <c r="B49" s="149"/>
      <c r="C49" s="239">
        <f aca="true" t="shared" si="9" ref="C49:Y49">SUM(C41:C48)</f>
        <v>68502049</v>
      </c>
      <c r="D49" s="218">
        <f t="shared" si="9"/>
        <v>0</v>
      </c>
      <c r="E49" s="220">
        <f t="shared" si="9"/>
        <v>77287440</v>
      </c>
      <c r="F49" s="220">
        <f t="shared" si="9"/>
        <v>77287440</v>
      </c>
      <c r="G49" s="220">
        <f t="shared" si="9"/>
        <v>2165243</v>
      </c>
      <c r="H49" s="220">
        <f t="shared" si="9"/>
        <v>7143928</v>
      </c>
      <c r="I49" s="220">
        <f t="shared" si="9"/>
        <v>375008</v>
      </c>
      <c r="J49" s="220">
        <f t="shared" si="9"/>
        <v>9684179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9684179</v>
      </c>
      <c r="X49" s="220">
        <f t="shared" si="9"/>
        <v>19321861</v>
      </c>
      <c r="Y49" s="220">
        <f t="shared" si="9"/>
        <v>-9637682</v>
      </c>
      <c r="Z49" s="221">
        <f t="shared" si="5"/>
        <v>-49.87967773911633</v>
      </c>
      <c r="AA49" s="222">
        <f>SUM(AA41:AA48)</f>
        <v>77287440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23462280</v>
      </c>
      <c r="F68" s="60"/>
      <c r="G68" s="60">
        <v>237710</v>
      </c>
      <c r="H68" s="60">
        <v>1281984</v>
      </c>
      <c r="I68" s="60">
        <v>1411210</v>
      </c>
      <c r="J68" s="60">
        <v>2930904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2930904</v>
      </c>
      <c r="X68" s="60"/>
      <c r="Y68" s="60">
        <v>2930904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23462280</v>
      </c>
      <c r="F69" s="220">
        <f t="shared" si="12"/>
        <v>0</v>
      </c>
      <c r="G69" s="220">
        <f t="shared" si="12"/>
        <v>237710</v>
      </c>
      <c r="H69" s="220">
        <f t="shared" si="12"/>
        <v>1281984</v>
      </c>
      <c r="I69" s="220">
        <f t="shared" si="12"/>
        <v>1411210</v>
      </c>
      <c r="J69" s="220">
        <f t="shared" si="12"/>
        <v>2930904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2930904</v>
      </c>
      <c r="X69" s="220">
        <f t="shared" si="12"/>
        <v>0</v>
      </c>
      <c r="Y69" s="220">
        <f t="shared" si="12"/>
        <v>2930904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8298261</v>
      </c>
      <c r="D5" s="357">
        <f t="shared" si="0"/>
        <v>0</v>
      </c>
      <c r="E5" s="356">
        <f t="shared" si="0"/>
        <v>46312050</v>
      </c>
      <c r="F5" s="358">
        <f t="shared" si="0"/>
        <v>46312050</v>
      </c>
      <c r="G5" s="358">
        <f t="shared" si="0"/>
        <v>2165243</v>
      </c>
      <c r="H5" s="356">
        <f t="shared" si="0"/>
        <v>3594806</v>
      </c>
      <c r="I5" s="356">
        <f t="shared" si="0"/>
        <v>234796</v>
      </c>
      <c r="J5" s="358">
        <f t="shared" si="0"/>
        <v>5994845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5994845</v>
      </c>
      <c r="X5" s="356">
        <f t="shared" si="0"/>
        <v>11578013</v>
      </c>
      <c r="Y5" s="358">
        <f t="shared" si="0"/>
        <v>-5583168</v>
      </c>
      <c r="Z5" s="359">
        <f>+IF(X5&lt;&gt;0,+(Y5/X5)*100,0)</f>
        <v>-48.22216040006174</v>
      </c>
      <c r="AA5" s="360">
        <f>+AA6+AA8+AA11+AA13+AA15</f>
        <v>46312050</v>
      </c>
    </row>
    <row r="6" spans="1:27" ht="12.75">
      <c r="A6" s="361" t="s">
        <v>205</v>
      </c>
      <c r="B6" s="142"/>
      <c r="C6" s="60">
        <f>+C7</f>
        <v>7137613</v>
      </c>
      <c r="D6" s="340">
        <f aca="true" t="shared" si="1" ref="D6:AA6">+D7</f>
        <v>0</v>
      </c>
      <c r="E6" s="60">
        <f t="shared" si="1"/>
        <v>45562050</v>
      </c>
      <c r="F6" s="59">
        <f t="shared" si="1"/>
        <v>45562050</v>
      </c>
      <c r="G6" s="59">
        <f t="shared" si="1"/>
        <v>2165243</v>
      </c>
      <c r="H6" s="60">
        <f t="shared" si="1"/>
        <v>3594806</v>
      </c>
      <c r="I6" s="60">
        <f t="shared" si="1"/>
        <v>234796</v>
      </c>
      <c r="J6" s="59">
        <f t="shared" si="1"/>
        <v>5994845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5994845</v>
      </c>
      <c r="X6" s="60">
        <f t="shared" si="1"/>
        <v>11390513</v>
      </c>
      <c r="Y6" s="59">
        <f t="shared" si="1"/>
        <v>-5395668</v>
      </c>
      <c r="Z6" s="61">
        <f>+IF(X6&lt;&gt;0,+(Y6/X6)*100,0)</f>
        <v>-47.36984190264302</v>
      </c>
      <c r="AA6" s="62">
        <f t="shared" si="1"/>
        <v>45562050</v>
      </c>
    </row>
    <row r="7" spans="1:27" ht="12.75">
      <c r="A7" s="291" t="s">
        <v>229</v>
      </c>
      <c r="B7" s="142"/>
      <c r="C7" s="60">
        <v>7137613</v>
      </c>
      <c r="D7" s="340"/>
      <c r="E7" s="60">
        <v>45562050</v>
      </c>
      <c r="F7" s="59">
        <v>45562050</v>
      </c>
      <c r="G7" s="59">
        <v>2165243</v>
      </c>
      <c r="H7" s="60">
        <v>3594806</v>
      </c>
      <c r="I7" s="60">
        <v>234796</v>
      </c>
      <c r="J7" s="59">
        <v>5994845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5994845</v>
      </c>
      <c r="X7" s="60">
        <v>11390513</v>
      </c>
      <c r="Y7" s="59">
        <v>-5395668</v>
      </c>
      <c r="Z7" s="61">
        <v>-47.37</v>
      </c>
      <c r="AA7" s="62">
        <v>45562050</v>
      </c>
    </row>
    <row r="8" spans="1:27" ht="12.75">
      <c r="A8" s="361" t="s">
        <v>206</v>
      </c>
      <c r="B8" s="142"/>
      <c r="C8" s="60">
        <f aca="true" t="shared" si="2" ref="C8:Y8">SUM(C9:C10)</f>
        <v>1160648</v>
      </c>
      <c r="D8" s="340">
        <f t="shared" si="2"/>
        <v>0</v>
      </c>
      <c r="E8" s="60">
        <f t="shared" si="2"/>
        <v>750000</v>
      </c>
      <c r="F8" s="59">
        <f t="shared" si="2"/>
        <v>750000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187500</v>
      </c>
      <c r="Y8" s="59">
        <f t="shared" si="2"/>
        <v>-187500</v>
      </c>
      <c r="Z8" s="61">
        <f>+IF(X8&lt;&gt;0,+(Y8/X8)*100,0)</f>
        <v>-100</v>
      </c>
      <c r="AA8" s="62">
        <f>SUM(AA9:AA10)</f>
        <v>750000</v>
      </c>
    </row>
    <row r="9" spans="1:27" ht="12.75">
      <c r="A9" s="291" t="s">
        <v>230</v>
      </c>
      <c r="B9" s="142"/>
      <c r="C9" s="60">
        <v>1160648</v>
      </c>
      <c r="D9" s="340"/>
      <c r="E9" s="60">
        <v>750000</v>
      </c>
      <c r="F9" s="59">
        <v>750000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187500</v>
      </c>
      <c r="Y9" s="59">
        <v>-187500</v>
      </c>
      <c r="Z9" s="61">
        <v>-100</v>
      </c>
      <c r="AA9" s="62">
        <v>750000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16440180</v>
      </c>
      <c r="F22" s="345">
        <f t="shared" si="6"/>
        <v>16440180</v>
      </c>
      <c r="G22" s="345">
        <f t="shared" si="6"/>
        <v>0</v>
      </c>
      <c r="H22" s="343">
        <f t="shared" si="6"/>
        <v>3549122</v>
      </c>
      <c r="I22" s="343">
        <f t="shared" si="6"/>
        <v>0</v>
      </c>
      <c r="J22" s="345">
        <f t="shared" si="6"/>
        <v>3549122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3549122</v>
      </c>
      <c r="X22" s="343">
        <f t="shared" si="6"/>
        <v>4110045</v>
      </c>
      <c r="Y22" s="345">
        <f t="shared" si="6"/>
        <v>-560923</v>
      </c>
      <c r="Z22" s="336">
        <f>+IF(X22&lt;&gt;0,+(Y22/X22)*100,0)</f>
        <v>-13.647612130767426</v>
      </c>
      <c r="AA22" s="350">
        <f>SUM(AA23:AA32)</f>
        <v>16440180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8400000</v>
      </c>
      <c r="F24" s="59">
        <v>8400000</v>
      </c>
      <c r="G24" s="59"/>
      <c r="H24" s="60">
        <v>3109112</v>
      </c>
      <c r="I24" s="60"/>
      <c r="J24" s="59">
        <v>3109112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3109112</v>
      </c>
      <c r="X24" s="60">
        <v>2100000</v>
      </c>
      <c r="Y24" s="59">
        <v>1009112</v>
      </c>
      <c r="Z24" s="61">
        <v>48.05</v>
      </c>
      <c r="AA24" s="62">
        <v>8400000</v>
      </c>
    </row>
    <row r="25" spans="1:27" ht="12.75">
      <c r="A25" s="361" t="s">
        <v>239</v>
      </c>
      <c r="B25" s="142"/>
      <c r="C25" s="60"/>
      <c r="D25" s="340"/>
      <c r="E25" s="60">
        <v>3500000</v>
      </c>
      <c r="F25" s="59">
        <v>3500000</v>
      </c>
      <c r="G25" s="59"/>
      <c r="H25" s="60">
        <v>440010</v>
      </c>
      <c r="I25" s="60"/>
      <c r="J25" s="59">
        <v>440010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440010</v>
      </c>
      <c r="X25" s="60">
        <v>875000</v>
      </c>
      <c r="Y25" s="59">
        <v>-434990</v>
      </c>
      <c r="Z25" s="61">
        <v>-49.71</v>
      </c>
      <c r="AA25" s="62">
        <v>3500000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1500000</v>
      </c>
      <c r="F27" s="59">
        <v>1500000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375000</v>
      </c>
      <c r="Y27" s="59">
        <v>-375000</v>
      </c>
      <c r="Z27" s="61">
        <v>-100</v>
      </c>
      <c r="AA27" s="62">
        <v>1500000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3040180</v>
      </c>
      <c r="F32" s="59">
        <v>3040180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760045</v>
      </c>
      <c r="Y32" s="59">
        <v>-760045</v>
      </c>
      <c r="Z32" s="61">
        <v>-100</v>
      </c>
      <c r="AA32" s="62">
        <v>3040180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9886825</v>
      </c>
      <c r="D40" s="344">
        <f t="shared" si="9"/>
        <v>0</v>
      </c>
      <c r="E40" s="343">
        <f t="shared" si="9"/>
        <v>5575210</v>
      </c>
      <c r="F40" s="345">
        <f t="shared" si="9"/>
        <v>5575210</v>
      </c>
      <c r="G40" s="345">
        <f t="shared" si="9"/>
        <v>0</v>
      </c>
      <c r="H40" s="343">
        <f t="shared" si="9"/>
        <v>0</v>
      </c>
      <c r="I40" s="343">
        <f t="shared" si="9"/>
        <v>140212</v>
      </c>
      <c r="J40" s="345">
        <f t="shared" si="9"/>
        <v>140212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140212</v>
      </c>
      <c r="X40" s="343">
        <f t="shared" si="9"/>
        <v>1393803</v>
      </c>
      <c r="Y40" s="345">
        <f t="shared" si="9"/>
        <v>-1253591</v>
      </c>
      <c r="Z40" s="336">
        <f>+IF(X40&lt;&gt;0,+(Y40/X40)*100,0)</f>
        <v>-89.940328726513</v>
      </c>
      <c r="AA40" s="350">
        <f>SUM(AA41:AA49)</f>
        <v>5575210</v>
      </c>
    </row>
    <row r="41" spans="1:27" ht="12.75">
      <c r="A41" s="361" t="s">
        <v>248</v>
      </c>
      <c r="B41" s="142"/>
      <c r="C41" s="362">
        <v>4308231</v>
      </c>
      <c r="D41" s="363"/>
      <c r="E41" s="362">
        <v>600000</v>
      </c>
      <c r="F41" s="364">
        <v>600000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150000</v>
      </c>
      <c r="Y41" s="364">
        <v>-150000</v>
      </c>
      <c r="Z41" s="365">
        <v>-100</v>
      </c>
      <c r="AA41" s="366">
        <v>600000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2655857</v>
      </c>
      <c r="D43" s="369"/>
      <c r="E43" s="305">
        <v>1928800</v>
      </c>
      <c r="F43" s="370">
        <v>1928800</v>
      </c>
      <c r="G43" s="370"/>
      <c r="H43" s="305"/>
      <c r="I43" s="305">
        <v>12739</v>
      </c>
      <c r="J43" s="370">
        <v>12739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12739</v>
      </c>
      <c r="X43" s="305">
        <v>482200</v>
      </c>
      <c r="Y43" s="370">
        <v>-469461</v>
      </c>
      <c r="Z43" s="371">
        <v>-97.36</v>
      </c>
      <c r="AA43" s="303">
        <v>1928800</v>
      </c>
    </row>
    <row r="44" spans="1:27" ht="12.75">
      <c r="A44" s="361" t="s">
        <v>251</v>
      </c>
      <c r="B44" s="136"/>
      <c r="C44" s="60"/>
      <c r="D44" s="368"/>
      <c r="E44" s="54">
        <v>852960</v>
      </c>
      <c r="F44" s="53">
        <v>852960</v>
      </c>
      <c r="G44" s="53"/>
      <c r="H44" s="54"/>
      <c r="I44" s="54">
        <v>127473</v>
      </c>
      <c r="J44" s="53">
        <v>127473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127473</v>
      </c>
      <c r="X44" s="54">
        <v>213240</v>
      </c>
      <c r="Y44" s="53">
        <v>-85767</v>
      </c>
      <c r="Z44" s="94">
        <v>-40.22</v>
      </c>
      <c r="AA44" s="95">
        <v>852960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2922737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2193450</v>
      </c>
      <c r="F49" s="53">
        <v>2193450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548363</v>
      </c>
      <c r="Y49" s="53">
        <v>-548363</v>
      </c>
      <c r="Z49" s="94">
        <v>-100</v>
      </c>
      <c r="AA49" s="95">
        <v>2193450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650000</v>
      </c>
      <c r="F57" s="345">
        <f t="shared" si="13"/>
        <v>650000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162500</v>
      </c>
      <c r="Y57" s="345">
        <f t="shared" si="13"/>
        <v>-162500</v>
      </c>
      <c r="Z57" s="336">
        <f>+IF(X57&lt;&gt;0,+(Y57/X57)*100,0)</f>
        <v>-100</v>
      </c>
      <c r="AA57" s="350">
        <f t="shared" si="13"/>
        <v>650000</v>
      </c>
    </row>
    <row r="58" spans="1:27" ht="12.75">
      <c r="A58" s="361" t="s">
        <v>217</v>
      </c>
      <c r="B58" s="136"/>
      <c r="C58" s="60"/>
      <c r="D58" s="340"/>
      <c r="E58" s="60">
        <v>650000</v>
      </c>
      <c r="F58" s="59">
        <v>650000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162500</v>
      </c>
      <c r="Y58" s="59">
        <v>-162500</v>
      </c>
      <c r="Z58" s="61">
        <v>-100</v>
      </c>
      <c r="AA58" s="62">
        <v>650000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18185086</v>
      </c>
      <c r="D60" s="346">
        <f t="shared" si="14"/>
        <v>0</v>
      </c>
      <c r="E60" s="219">
        <f t="shared" si="14"/>
        <v>68977440</v>
      </c>
      <c r="F60" s="264">
        <f t="shared" si="14"/>
        <v>68977440</v>
      </c>
      <c r="G60" s="264">
        <f t="shared" si="14"/>
        <v>2165243</v>
      </c>
      <c r="H60" s="219">
        <f t="shared" si="14"/>
        <v>7143928</v>
      </c>
      <c r="I60" s="219">
        <f t="shared" si="14"/>
        <v>375008</v>
      </c>
      <c r="J60" s="264">
        <f t="shared" si="14"/>
        <v>9684179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9684179</v>
      </c>
      <c r="X60" s="219">
        <f t="shared" si="14"/>
        <v>17244361</v>
      </c>
      <c r="Y60" s="264">
        <f t="shared" si="14"/>
        <v>-7560182</v>
      </c>
      <c r="Z60" s="337">
        <f>+IF(X60&lt;&gt;0,+(Y60/X60)*100,0)</f>
        <v>-43.8414737432138</v>
      </c>
      <c r="AA60" s="232">
        <f>+AA57+AA54+AA51+AA40+AA37+AA34+AA22+AA5</f>
        <v>68977440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16950984</v>
      </c>
      <c r="D5" s="357">
        <f t="shared" si="0"/>
        <v>0</v>
      </c>
      <c r="E5" s="356">
        <f t="shared" si="0"/>
        <v>4500000</v>
      </c>
      <c r="F5" s="358">
        <f t="shared" si="0"/>
        <v>4500000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1125000</v>
      </c>
      <c r="Y5" s="358">
        <f t="shared" si="0"/>
        <v>-1125000</v>
      </c>
      <c r="Z5" s="359">
        <f>+IF(X5&lt;&gt;0,+(Y5/X5)*100,0)</f>
        <v>-100</v>
      </c>
      <c r="AA5" s="360">
        <f>+AA6+AA8+AA11+AA13+AA15</f>
        <v>4500000</v>
      </c>
    </row>
    <row r="6" spans="1:27" ht="12.75">
      <c r="A6" s="361" t="s">
        <v>205</v>
      </c>
      <c r="B6" s="142"/>
      <c r="C6" s="60">
        <f>+C7</f>
        <v>14883290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14883290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1339492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1339492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728202</v>
      </c>
      <c r="D15" s="340">
        <f t="shared" si="5"/>
        <v>0</v>
      </c>
      <c r="E15" s="60">
        <f t="shared" si="5"/>
        <v>4500000</v>
      </c>
      <c r="F15" s="59">
        <f t="shared" si="5"/>
        <v>4500000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1125000</v>
      </c>
      <c r="Y15" s="59">
        <f t="shared" si="5"/>
        <v>-1125000</v>
      </c>
      <c r="Z15" s="61">
        <f>+IF(X15&lt;&gt;0,+(Y15/X15)*100,0)</f>
        <v>-100</v>
      </c>
      <c r="AA15" s="62">
        <f>SUM(AA16:AA20)</f>
        <v>4500000</v>
      </c>
    </row>
    <row r="16" spans="1:27" ht="12.75">
      <c r="A16" s="291" t="s">
        <v>234</v>
      </c>
      <c r="B16" s="300"/>
      <c r="C16" s="60"/>
      <c r="D16" s="340"/>
      <c r="E16" s="60">
        <v>4500000</v>
      </c>
      <c r="F16" s="59">
        <v>4500000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1125000</v>
      </c>
      <c r="Y16" s="59">
        <v>-1125000</v>
      </c>
      <c r="Z16" s="61">
        <v>-100</v>
      </c>
      <c r="AA16" s="62">
        <v>4500000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728202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26772864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21200281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3586083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1170000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816500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750000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>
        <v>750000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5514975</v>
      </c>
      <c r="D40" s="344">
        <f t="shared" si="9"/>
        <v>0</v>
      </c>
      <c r="E40" s="343">
        <f t="shared" si="9"/>
        <v>3810000</v>
      </c>
      <c r="F40" s="345">
        <f t="shared" si="9"/>
        <v>3810000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952500</v>
      </c>
      <c r="Y40" s="345">
        <f t="shared" si="9"/>
        <v>-952500</v>
      </c>
      <c r="Z40" s="336">
        <f>+IF(X40&lt;&gt;0,+(Y40/X40)*100,0)</f>
        <v>-100</v>
      </c>
      <c r="AA40" s="350">
        <f>SUM(AA41:AA49)</f>
        <v>3810000</v>
      </c>
    </row>
    <row r="41" spans="1:27" ht="12.75">
      <c r="A41" s="361" t="s">
        <v>248</v>
      </c>
      <c r="B41" s="142"/>
      <c r="C41" s="362">
        <v>1979712</v>
      </c>
      <c r="D41" s="363"/>
      <c r="E41" s="362">
        <v>1370000</v>
      </c>
      <c r="F41" s="364">
        <v>1370000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342500</v>
      </c>
      <c r="Y41" s="364">
        <v>-342500</v>
      </c>
      <c r="Z41" s="365">
        <v>-100</v>
      </c>
      <c r="AA41" s="366">
        <v>1370000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1999500</v>
      </c>
      <c r="D43" s="369"/>
      <c r="E43" s="305">
        <v>210000</v>
      </c>
      <c r="F43" s="370">
        <v>210000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52500</v>
      </c>
      <c r="Y43" s="370">
        <v>-52500</v>
      </c>
      <c r="Z43" s="371">
        <v>-100</v>
      </c>
      <c r="AA43" s="303">
        <v>210000</v>
      </c>
    </row>
    <row r="44" spans="1:27" ht="12.75">
      <c r="A44" s="361" t="s">
        <v>251</v>
      </c>
      <c r="B44" s="136"/>
      <c r="C44" s="60">
        <v>1417108</v>
      </c>
      <c r="D44" s="368"/>
      <c r="E44" s="54">
        <v>1230000</v>
      </c>
      <c r="F44" s="53">
        <v>1230000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307500</v>
      </c>
      <c r="Y44" s="53">
        <v>-307500</v>
      </c>
      <c r="Z44" s="94">
        <v>-100</v>
      </c>
      <c r="AA44" s="95">
        <v>1230000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115500</v>
      </c>
      <c r="D47" s="368"/>
      <c r="E47" s="54">
        <v>1000000</v>
      </c>
      <c r="F47" s="53">
        <v>1000000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250000</v>
      </c>
      <c r="Y47" s="53">
        <v>-250000</v>
      </c>
      <c r="Z47" s="94">
        <v>-100</v>
      </c>
      <c r="AA47" s="95">
        <v>1000000</v>
      </c>
    </row>
    <row r="48" spans="1:27" ht="12.75">
      <c r="A48" s="361" t="s">
        <v>255</v>
      </c>
      <c r="B48" s="136"/>
      <c r="C48" s="60">
        <v>3155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328140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328140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50316963</v>
      </c>
      <c r="D60" s="346">
        <f t="shared" si="14"/>
        <v>0</v>
      </c>
      <c r="E60" s="219">
        <f t="shared" si="14"/>
        <v>8310000</v>
      </c>
      <c r="F60" s="264">
        <f t="shared" si="14"/>
        <v>8310000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2077500</v>
      </c>
      <c r="Y60" s="264">
        <f t="shared" si="14"/>
        <v>-2077500</v>
      </c>
      <c r="Z60" s="337">
        <f>+IF(X60&lt;&gt;0,+(Y60/X60)*100,0)</f>
        <v>-100</v>
      </c>
      <c r="AA60" s="232">
        <f>+AA57+AA54+AA51+AA40+AA37+AA34+AA22+AA5</f>
        <v>8310000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2016-11-07T09:45:00Z</dcterms:created>
  <dcterms:modified xsi:type="dcterms:W3CDTF">2016-11-07T09:45:04Z</dcterms:modified>
  <cp:category/>
  <cp:version/>
  <cp:contentType/>
  <cp:contentStatus/>
</cp:coreProperties>
</file>