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<sst xmlns="http://schemas.openxmlformats.org/spreadsheetml/2006/main" count="857" uniqueCount="303">
  <si>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Mthonjaneni(KZN285) - Table C1 Schedule Quarterly Budget Statement Summary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</si>
  <si>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</si>
  <si>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</si>
  <si>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</si>
  <si>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</si>
  <si>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</si>
  <si>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</si>
  <si>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</si>
  <si>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</si>
  <si>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</si>
  <si>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</si>
  <si>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</si>
  <si>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</si>
  <si>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</si>
  <si>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</si>
  <si>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</si>
  <si>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</si>
  <si>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</si>
  <si>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</si>
  <si>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</si>
  <si>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</si>
  <si>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</si>
  <si>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</si>
  <si>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</si>
  <si>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</si>
  <si>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</si>
  <si>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</si>
  <si>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</si>
  <si>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</si>
  <si>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</si>
  <si>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</si>
  <si>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</si>
  <si>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</si>
  <si>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</si>
  <si>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</si>
  <si>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</si>
  <si>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</si>
  <si>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</si>
  <si>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</si>
  <si>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</si>
  <si>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</si>
  <si>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</si>
  <si>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</si>
  <si>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</si>
  <si>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</si>
  <si>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</si>
  <si>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</si>
  <si>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</si>
  <si>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</si>
  <si>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</si>
  <si>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</si>
  <si>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</si>
  <si>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</si>
  <si>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</si>
  <si>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</si>
  <si>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</si>
  <si>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</si>
  <si>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</si>
  <si>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</si>
  <si>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</si>
  <si>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</si>
  <si>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</si>
  <si>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</si>
  <si>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</si>
  <si>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</si>
  <si>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</si>
  <si>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</si>
  <si>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</si>
  <si>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</si>
  <si>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</si>
  <si>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Mthonjaneni(KZN285) - Table C2 Quarterly Budget Statement - Financial Performance (standard classification) for 1st Quarter ended 30 September 2016 (Figures Finalised as at 2016/11/02)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</si>
  <si>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</si>
  <si>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</si>
  <si>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</si>
  <si>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</si>
  <si>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</si>
  <si>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</si>
  <si>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</si>
  <si>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</si>
  <si>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</si>
  <si>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</si>
  <si>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</si>
  <si>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</si>
  <si>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</si>
  <si>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</si>
  <si>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</si>
  <si>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</si>
  <si>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</si>
  <si>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</si>
  <si>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</si>
  <si>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</si>
  <si>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</si>
  <si>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</si>
  <si>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</si>
  <si>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</si>
  <si>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</si>
  <si>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</si>
  <si>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</si>
  <si>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</si>
  <si>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</si>
  <si>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Mthonjaneni(KZN285) - Table C4 Quarterly Budget Statement - Financial Performance (revenue and expenditure) for 1st Quarter ended 30 September 2016 (Figures Finalised as at 2016/11/02)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</si>
  <si>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</si>
  <si>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</si>
  <si>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</si>
  <si>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</si>
  <si>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</si>
  <si>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</si>
  <si>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</si>
  <si>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</si>
  <si>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</si>
  <si>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</si>
  <si>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</si>
  <si>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</si>
  <si>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</si>
  <si>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</si>
  <si>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</si>
  <si>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</si>
  <si>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</si>
  <si>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</si>
  <si>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</si>
  <si>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</si>
  <si>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</si>
  <si>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</si>
  <si>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</si>
  <si>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</si>
  <si>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</si>
  <si>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</si>
  <si>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</si>
  <si>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</si>
  <si>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Mthonjaneni(KZN285) - Table C5 Quarterly Budget Statement - Capital Expenditure by Standard Classification and Funding for 1st Quarter ended 30 September 2016 (Figures Finalised as at 2016/11/02)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</si>
  <si>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</si>
  <si>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</si>
  <si>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</si>
  <si>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</si>
  <si>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</si>
  <si>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</si>
  <si>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</si>
  <si>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</si>
  <si>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</si>
  <si>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</si>
  <si>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Mthonjaneni(KZN285) - Table C6 Quarterly Budget Statement - Financial Position for 1st Quarter ended 30 September 2016 (Figures Finalised as at 2016/11/02)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</si>
  <si>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</si>
  <si>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</si>
  <si>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</si>
  <si>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</si>
  <si>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</si>
  <si>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</si>
  <si>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</si>
  <si>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</si>
  <si>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</si>
  <si>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</si>
  <si>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</si>
  <si>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</si>
  <si>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</si>
  <si>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</si>
  <si>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</si>
  <si>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</si>
  <si>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</si>
  <si>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</si>
  <si>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</si>
  <si>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</si>
  <si>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</si>
  <si>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</si>
  <si>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</si>
  <si>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</si>
  <si>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</si>
  <si>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</si>
  <si>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</si>
  <si>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</si>
  <si>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</si>
  <si>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</si>
  <si>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</si>
  <si>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</si>
  <si>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</si>
  <si>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Mthonjaneni(KZN285) - Table C7 Quarterly Budget Statement - Cash Flows for 1st Quarter ended 30 September 2016 (Figures Finalised as at 2016/11/02)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</si>
  <si>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</si>
  <si>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</si>
  <si>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</si>
  <si>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</si>
  <si>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</si>
  <si>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</si>
  <si>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</si>
  <si>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</si>
  <si>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</si>
  <si>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</si>
  <si>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</si>
  <si>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</si>
  <si>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</si>
  <si>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</si>
  <si>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</si>
  <si>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</si>
  <si>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</si>
  <si>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</si>
  <si>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</si>
  <si>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</si>
  <si>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</si>
  <si>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</si>
  <si>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</si>
  <si>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</si>
  <si>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</si>
  <si>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</si>
  <si>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</si>
  <si>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Mthonjaneni(KZN285) - Table C9 Quarterly Budget Statement - Capital Expenditure by Asset Clas for 1st Quarter ended 30 September 2016 (Figures Finalised as at 2016/11/02)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</si>
  <si>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</si>
  <si>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</si>
  <si>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</si>
  <si>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</si>
  <si>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</si>
  <si>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</si>
  <si>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</si>
  <si>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</si>
  <si>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</si>
  <si>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</si>
  <si>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</si>
  <si>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</si>
  <si>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</si>
  <si>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</si>
  <si>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</si>
  <si>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</si>
  <si>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</si>
  <si>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</si>
  <si>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</si>
  <si>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</si>
  <si>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</si>
  <si>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</si>
  <si>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</si>
  <si>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</si>
  <si>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Mthonjaneni(KZN285) - Table SC13a Quarterly Budget Statement - Capital Expenditure on New Assets by Asset Class for 1st Quarter ended 30 September 2016 (Figures Finalised as at 2016/11/02)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</si>
  <si>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</si>
  <si>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</si>
  <si>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</si>
  <si>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</si>
  <si>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</si>
  <si>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</si>
  <si>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</si>
  <si>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</si>
  <si>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</si>
  <si>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</si>
  <si>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</si>
  <si>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</si>
  <si>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</si>
  <si>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</si>
  <si>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</si>
  <si>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</si>
  <si>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</si>
  <si>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</si>
  <si>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</si>
  <si>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</si>
  <si>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</si>
  <si>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</si>
  <si>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</si>
  <si>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</si>
  <si>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</si>
  <si>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</si>
  <si>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</si>
  <si>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</si>
  <si>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</si>
  <si>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</si>
  <si>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</si>
  <si>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</si>
  <si>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</si>
  <si>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</si>
  <si>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</si>
  <si>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Mthonjaneni(KZN285) - Table SC13B Quarterly Budget Statement - Capital Expenditure on Renewal of existing assets by Asset Class for 1st Quarter ended 30 September 2016 (Figures Finalised as at 2016/11/02)</t>
  </si>
  <si>
    <t>Capital Expenditure on Renewal of Existing Assets by Asset Class/Sub-class</t>
  </si>
  <si>
    <t>Total Capital Expenditure on Renewal of Existing Assets</t>
  </si>
  <si>
    <t>Kwazulu-Natal: Mthonjaneni(KZN285) - Table SC13C Quarterly Budget Statement - Repairs and Maintenance Expenditure by Asset Class for 1st Quarter ended 30 September 2016 (Figures Finalised as at 2016/11/02)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</si>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</sst>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9900523</v>
      </c>
      <c r="E5" s="60">
        <v>9900523</v>
      </c>
      <c r="F5" s="60">
        <v>299758</v>
      </c>
      <c r="G5" s="60">
        <v>843454</v>
      </c>
      <c r="H5" s="60">
        <v>9659</v>
      </c>
      <c r="I5" s="60">
        <v>1152871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1152871</v>
      </c>
      <c r="W5" s="60">
        <v>2615580</v>
      </c>
      <c r="X5" s="60">
        <v>-1462709</v>
      </c>
      <c r="Y5" s="61">
        <v>-55.92</v>
      </c>
      <c r="Z5" s="62">
        <v>9900523</v>
      </c>
    </row>
    <row r="6" spans="1:26" ht="12.75">
      <c r="A6" s="58" t="s">
        <v>32</v>
      </c>
      <c r="B6" s="19">
        <v>0</v>
      </c>
      <c r="C6" s="19">
        <v>0</v>
      </c>
      <c r="D6" s="59">
        <v>23788372</v>
      </c>
      <c r="E6" s="60">
        <v>23788372</v>
      </c>
      <c r="F6" s="60">
        <v>8799107</v>
      </c>
      <c r="G6" s="60">
        <v>1665215</v>
      </c>
      <c r="H6" s="60">
        <v>1630860</v>
      </c>
      <c r="I6" s="60">
        <v>12095182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12095182</v>
      </c>
      <c r="W6" s="60">
        <v>5947458</v>
      </c>
      <c r="X6" s="60">
        <v>6147724</v>
      </c>
      <c r="Y6" s="61">
        <v>103.37</v>
      </c>
      <c r="Z6" s="62">
        <v>23788372</v>
      </c>
    </row>
    <row r="7" spans="1:26" ht="12.75">
      <c r="A7" s="58" t="s">
        <v>33</v>
      </c>
      <c r="B7" s="19">
        <v>0</v>
      </c>
      <c r="C7" s="19">
        <v>0</v>
      </c>
      <c r="D7" s="59">
        <v>3146080</v>
      </c>
      <c r="E7" s="60">
        <v>3146080</v>
      </c>
      <c r="F7" s="60">
        <v>228673</v>
      </c>
      <c r="G7" s="60">
        <v>68126</v>
      </c>
      <c r="H7" s="60">
        <v>172997</v>
      </c>
      <c r="I7" s="60">
        <v>469796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469796</v>
      </c>
      <c r="W7" s="60">
        <v>786519</v>
      </c>
      <c r="X7" s="60">
        <v>-316723</v>
      </c>
      <c r="Y7" s="61">
        <v>-40.27</v>
      </c>
      <c r="Z7" s="62">
        <v>3146080</v>
      </c>
    </row>
    <row r="8" spans="1:26" ht="12.75">
      <c r="A8" s="58" t="s">
        <v>34</v>
      </c>
      <c r="B8" s="19">
        <v>0</v>
      </c>
      <c r="C8" s="19">
        <v>0</v>
      </c>
      <c r="D8" s="59">
        <v>77171800</v>
      </c>
      <c r="E8" s="60">
        <v>77171800</v>
      </c>
      <c r="F8" s="60">
        <v>9379464</v>
      </c>
      <c r="G8" s="60">
        <v>16702129</v>
      </c>
      <c r="H8" s="60">
        <v>473335</v>
      </c>
      <c r="I8" s="60">
        <v>26554928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26554928</v>
      </c>
      <c r="W8" s="60">
        <v>19152501</v>
      </c>
      <c r="X8" s="60">
        <v>7402427</v>
      </c>
      <c r="Y8" s="61">
        <v>38.65</v>
      </c>
      <c r="Z8" s="62">
        <v>77171800</v>
      </c>
    </row>
    <row r="9" spans="1:26" ht="12.75">
      <c r="A9" s="58" t="s">
        <v>35</v>
      </c>
      <c r="B9" s="19">
        <v>0</v>
      </c>
      <c r="C9" s="19">
        <v>0</v>
      </c>
      <c r="D9" s="59">
        <v>24918043</v>
      </c>
      <c r="E9" s="60">
        <v>24918043</v>
      </c>
      <c r="F9" s="60">
        <v>1730516</v>
      </c>
      <c r="G9" s="60">
        <v>2662955</v>
      </c>
      <c r="H9" s="60">
        <v>3045743</v>
      </c>
      <c r="I9" s="60">
        <v>7439214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7439214</v>
      </c>
      <c r="W9" s="60">
        <v>6229509</v>
      </c>
      <c r="X9" s="60">
        <v>1209705</v>
      </c>
      <c r="Y9" s="61">
        <v>19.42</v>
      </c>
      <c r="Z9" s="62">
        <v>24918043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138924818</v>
      </c>
      <c r="E10" s="66">
        <f t="shared" si="0"/>
        <v>138924818</v>
      </c>
      <c r="F10" s="66">
        <f t="shared" si="0"/>
        <v>20437518</v>
      </c>
      <c r="G10" s="66">
        <f t="shared" si="0"/>
        <v>21941879</v>
      </c>
      <c r="H10" s="66">
        <f t="shared" si="0"/>
        <v>5332594</v>
      </c>
      <c r="I10" s="66">
        <f t="shared" si="0"/>
        <v>47711991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47711991</v>
      </c>
      <c r="W10" s="66">
        <f t="shared" si="0"/>
        <v>34731567</v>
      </c>
      <c r="X10" s="66">
        <f t="shared" si="0"/>
        <v>12980424</v>
      </c>
      <c r="Y10" s="67">
        <f>+IF(W10&lt;&gt;0,(X10/W10)*100,0)</f>
        <v>37.37356278799629</v>
      </c>
      <c r="Z10" s="68">
        <f t="shared" si="0"/>
        <v>138924818</v>
      </c>
    </row>
    <row r="11" spans="1:26" ht="12.75">
      <c r="A11" s="58" t="s">
        <v>37</v>
      </c>
      <c r="B11" s="19">
        <v>0</v>
      </c>
      <c r="C11" s="19">
        <v>0</v>
      </c>
      <c r="D11" s="59">
        <v>42316575</v>
      </c>
      <c r="E11" s="60">
        <v>42316575</v>
      </c>
      <c r="F11" s="60">
        <v>2307095</v>
      </c>
      <c r="G11" s="60">
        <v>2230890</v>
      </c>
      <c r="H11" s="60">
        <v>2983192</v>
      </c>
      <c r="I11" s="60">
        <v>7521177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7521177</v>
      </c>
      <c r="W11" s="60">
        <v>10579143</v>
      </c>
      <c r="X11" s="60">
        <v>-3057966</v>
      </c>
      <c r="Y11" s="61">
        <v>-28.91</v>
      </c>
      <c r="Z11" s="62">
        <v>42316575</v>
      </c>
    </row>
    <row r="12" spans="1:26" ht="12.75">
      <c r="A12" s="58" t="s">
        <v>38</v>
      </c>
      <c r="B12" s="19">
        <v>0</v>
      </c>
      <c r="C12" s="19">
        <v>0</v>
      </c>
      <c r="D12" s="59">
        <v>6107445</v>
      </c>
      <c r="E12" s="60">
        <v>6107445</v>
      </c>
      <c r="F12" s="60">
        <v>179930</v>
      </c>
      <c r="G12" s="60">
        <v>459647</v>
      </c>
      <c r="H12" s="60">
        <v>550995</v>
      </c>
      <c r="I12" s="60">
        <v>1190572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1190572</v>
      </c>
      <c r="W12" s="60">
        <v>1526862</v>
      </c>
      <c r="X12" s="60">
        <v>-336290</v>
      </c>
      <c r="Y12" s="61">
        <v>-22.02</v>
      </c>
      <c r="Z12" s="62">
        <v>6107445</v>
      </c>
    </row>
    <row r="13" spans="1:26" ht="12.75">
      <c r="A13" s="58" t="s">
        <v>279</v>
      </c>
      <c r="B13" s="19">
        <v>0</v>
      </c>
      <c r="C13" s="19">
        <v>0</v>
      </c>
      <c r="D13" s="59">
        <v>3700000</v>
      </c>
      <c r="E13" s="60">
        <v>3700000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924999</v>
      </c>
      <c r="X13" s="60">
        <v>-924999</v>
      </c>
      <c r="Y13" s="61">
        <v>-100</v>
      </c>
      <c r="Z13" s="62">
        <v>3700000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32435179</v>
      </c>
      <c r="E15" s="60">
        <v>32435179</v>
      </c>
      <c r="F15" s="60">
        <v>3591992</v>
      </c>
      <c r="G15" s="60">
        <v>2289838</v>
      </c>
      <c r="H15" s="60">
        <v>2062203</v>
      </c>
      <c r="I15" s="60">
        <v>7944033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7944033</v>
      </c>
      <c r="W15" s="60">
        <v>7608792</v>
      </c>
      <c r="X15" s="60">
        <v>335241</v>
      </c>
      <c r="Y15" s="61">
        <v>4.41</v>
      </c>
      <c r="Z15" s="62">
        <v>32435179</v>
      </c>
    </row>
    <row r="16" spans="1:26" ht="12.75">
      <c r="A16" s="69" t="s">
        <v>42</v>
      </c>
      <c r="B16" s="19">
        <v>0</v>
      </c>
      <c r="C16" s="19">
        <v>0</v>
      </c>
      <c r="D16" s="59">
        <v>1188558</v>
      </c>
      <c r="E16" s="60">
        <v>1188558</v>
      </c>
      <c r="F16" s="60">
        <v>0</v>
      </c>
      <c r="G16" s="60">
        <v>22724</v>
      </c>
      <c r="H16" s="60">
        <v>28397</v>
      </c>
      <c r="I16" s="60">
        <v>51121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51121</v>
      </c>
      <c r="W16" s="60">
        <v>297138</v>
      </c>
      <c r="X16" s="60">
        <v>-246017</v>
      </c>
      <c r="Y16" s="61">
        <v>-82.8</v>
      </c>
      <c r="Z16" s="62">
        <v>1188558</v>
      </c>
    </row>
    <row r="17" spans="1:26" ht="12.75">
      <c r="A17" s="58" t="s">
        <v>43</v>
      </c>
      <c r="B17" s="19">
        <v>0</v>
      </c>
      <c r="C17" s="19">
        <v>0</v>
      </c>
      <c r="D17" s="59">
        <v>53151964</v>
      </c>
      <c r="E17" s="60">
        <v>53151964</v>
      </c>
      <c r="F17" s="60">
        <v>1411614</v>
      </c>
      <c r="G17" s="60">
        <v>3163740</v>
      </c>
      <c r="H17" s="60">
        <v>3643069</v>
      </c>
      <c r="I17" s="60">
        <v>8218423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8218423</v>
      </c>
      <c r="W17" s="60">
        <v>13787991</v>
      </c>
      <c r="X17" s="60">
        <v>-5569568</v>
      </c>
      <c r="Y17" s="61">
        <v>-40.39</v>
      </c>
      <c r="Z17" s="62">
        <v>53151964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138899721</v>
      </c>
      <c r="E18" s="73">
        <f t="shared" si="1"/>
        <v>138899721</v>
      </c>
      <c r="F18" s="73">
        <f t="shared" si="1"/>
        <v>7490631</v>
      </c>
      <c r="G18" s="73">
        <f t="shared" si="1"/>
        <v>8166839</v>
      </c>
      <c r="H18" s="73">
        <f t="shared" si="1"/>
        <v>9267856</v>
      </c>
      <c r="I18" s="73">
        <f t="shared" si="1"/>
        <v>24925326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24925326</v>
      </c>
      <c r="W18" s="73">
        <f t="shared" si="1"/>
        <v>34724925</v>
      </c>
      <c r="X18" s="73">
        <f t="shared" si="1"/>
        <v>-9799599</v>
      </c>
      <c r="Y18" s="67">
        <f>+IF(W18&lt;&gt;0,(X18/W18)*100,0)</f>
        <v>-28.22064842472662</v>
      </c>
      <c r="Z18" s="74">
        <f t="shared" si="1"/>
        <v>138899721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25097</v>
      </c>
      <c r="E19" s="77">
        <f t="shared" si="2"/>
        <v>25097</v>
      </c>
      <c r="F19" s="77">
        <f t="shared" si="2"/>
        <v>12946887</v>
      </c>
      <c r="G19" s="77">
        <f t="shared" si="2"/>
        <v>13775040</v>
      </c>
      <c r="H19" s="77">
        <f t="shared" si="2"/>
        <v>-3935262</v>
      </c>
      <c r="I19" s="77">
        <f t="shared" si="2"/>
        <v>22786665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22786665</v>
      </c>
      <c r="W19" s="77">
        <f>IF(E10=E18,0,W10-W18)</f>
        <v>6642</v>
      </c>
      <c r="X19" s="77">
        <f t="shared" si="2"/>
        <v>22780023</v>
      </c>
      <c r="Y19" s="78">
        <f>+IF(W19&lt;&gt;0,(X19/W19)*100,0)</f>
        <v>342969.3315266486</v>
      </c>
      <c r="Z19" s="79">
        <f t="shared" si="2"/>
        <v>25097</v>
      </c>
    </row>
    <row r="20" spans="1:26" ht="12.75">
      <c r="A20" s="58" t="s">
        <v>46</v>
      </c>
      <c r="B20" s="19">
        <v>0</v>
      </c>
      <c r="C20" s="19">
        <v>0</v>
      </c>
      <c r="D20" s="59">
        <v>27399000</v>
      </c>
      <c r="E20" s="60">
        <v>27399000</v>
      </c>
      <c r="F20" s="60">
        <v>0</v>
      </c>
      <c r="G20" s="60">
        <v>3057368</v>
      </c>
      <c r="H20" s="60">
        <v>4483262</v>
      </c>
      <c r="I20" s="60">
        <v>7540630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7540630</v>
      </c>
      <c r="W20" s="60">
        <v>6849750</v>
      </c>
      <c r="X20" s="60">
        <v>690880</v>
      </c>
      <c r="Y20" s="61">
        <v>10.09</v>
      </c>
      <c r="Z20" s="62">
        <v>27399000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27424097</v>
      </c>
      <c r="E22" s="88">
        <f t="shared" si="3"/>
        <v>27424097</v>
      </c>
      <c r="F22" s="88">
        <f t="shared" si="3"/>
        <v>12946887</v>
      </c>
      <c r="G22" s="88">
        <f t="shared" si="3"/>
        <v>16832408</v>
      </c>
      <c r="H22" s="88">
        <f t="shared" si="3"/>
        <v>548000</v>
      </c>
      <c r="I22" s="88">
        <f t="shared" si="3"/>
        <v>30327295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30327295</v>
      </c>
      <c r="W22" s="88">
        <f t="shared" si="3"/>
        <v>6856392</v>
      </c>
      <c r="X22" s="88">
        <f t="shared" si="3"/>
        <v>23470903</v>
      </c>
      <c r="Y22" s="89">
        <f>+IF(W22&lt;&gt;0,(X22/W22)*100,0)</f>
        <v>342.32148628608167</v>
      </c>
      <c r="Z22" s="90">
        <f t="shared" si="3"/>
        <v>27424097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27424097</v>
      </c>
      <c r="E24" s="77">
        <f t="shared" si="4"/>
        <v>27424097</v>
      </c>
      <c r="F24" s="77">
        <f t="shared" si="4"/>
        <v>12946887</v>
      </c>
      <c r="G24" s="77">
        <f t="shared" si="4"/>
        <v>16832408</v>
      </c>
      <c r="H24" s="77">
        <f t="shared" si="4"/>
        <v>548000</v>
      </c>
      <c r="I24" s="77">
        <f t="shared" si="4"/>
        <v>30327295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30327295</v>
      </c>
      <c r="W24" s="77">
        <f t="shared" si="4"/>
        <v>6856392</v>
      </c>
      <c r="X24" s="77">
        <f t="shared" si="4"/>
        <v>23470903</v>
      </c>
      <c r="Y24" s="78">
        <f>+IF(W24&lt;&gt;0,(X24/W24)*100,0)</f>
        <v>342.32148628608167</v>
      </c>
      <c r="Z24" s="79">
        <f t="shared" si="4"/>
        <v>27424097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34241576</v>
      </c>
      <c r="E27" s="100">
        <v>34241576</v>
      </c>
      <c r="F27" s="100">
        <v>90595</v>
      </c>
      <c r="G27" s="100">
        <v>3916302</v>
      </c>
      <c r="H27" s="100">
        <v>4018717</v>
      </c>
      <c r="I27" s="100">
        <v>8025614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8025614</v>
      </c>
      <c r="W27" s="100">
        <v>8560394</v>
      </c>
      <c r="X27" s="100">
        <v>-534780</v>
      </c>
      <c r="Y27" s="101">
        <v>-6.25</v>
      </c>
      <c r="Z27" s="102">
        <v>34241576</v>
      </c>
    </row>
    <row r="28" spans="1:26" ht="12.75">
      <c r="A28" s="103" t="s">
        <v>46</v>
      </c>
      <c r="B28" s="19">
        <v>0</v>
      </c>
      <c r="C28" s="19">
        <v>0</v>
      </c>
      <c r="D28" s="59">
        <v>27399000</v>
      </c>
      <c r="E28" s="60">
        <v>27399000</v>
      </c>
      <c r="F28" s="60">
        <v>0</v>
      </c>
      <c r="G28" s="60">
        <v>2696381</v>
      </c>
      <c r="H28" s="60">
        <v>3932687</v>
      </c>
      <c r="I28" s="60">
        <v>6629068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6629068</v>
      </c>
      <c r="W28" s="60">
        <v>6849750</v>
      </c>
      <c r="X28" s="60">
        <v>-220682</v>
      </c>
      <c r="Y28" s="61">
        <v>-3.22</v>
      </c>
      <c r="Z28" s="62">
        <v>27399000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6842576</v>
      </c>
      <c r="E31" s="60">
        <v>6842576</v>
      </c>
      <c r="F31" s="60">
        <v>90595</v>
      </c>
      <c r="G31" s="60">
        <v>1219921</v>
      </c>
      <c r="H31" s="60">
        <v>86030</v>
      </c>
      <c r="I31" s="60">
        <v>1396546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1396546</v>
      </c>
      <c r="W31" s="60">
        <v>1710644</v>
      </c>
      <c r="X31" s="60">
        <v>-314098</v>
      </c>
      <c r="Y31" s="61">
        <v>-18.36</v>
      </c>
      <c r="Z31" s="62">
        <v>6842576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34241576</v>
      </c>
      <c r="E32" s="100">
        <f t="shared" si="5"/>
        <v>34241576</v>
      </c>
      <c r="F32" s="100">
        <f t="shared" si="5"/>
        <v>90595</v>
      </c>
      <c r="G32" s="100">
        <f t="shared" si="5"/>
        <v>3916302</v>
      </c>
      <c r="H32" s="100">
        <f t="shared" si="5"/>
        <v>4018717</v>
      </c>
      <c r="I32" s="100">
        <f t="shared" si="5"/>
        <v>8025614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8025614</v>
      </c>
      <c r="W32" s="100">
        <f t="shared" si="5"/>
        <v>8560394</v>
      </c>
      <c r="X32" s="100">
        <f t="shared" si="5"/>
        <v>-534780</v>
      </c>
      <c r="Y32" s="101">
        <f>+IF(W32&lt;&gt;0,(X32/W32)*100,0)</f>
        <v>-6.247142362839842</v>
      </c>
      <c r="Z32" s="102">
        <f t="shared" si="5"/>
        <v>34241576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123032000</v>
      </c>
      <c r="E35" s="60">
        <v>123032000</v>
      </c>
      <c r="F35" s="60">
        <v>67300268</v>
      </c>
      <c r="G35" s="60">
        <v>67300268</v>
      </c>
      <c r="H35" s="60">
        <v>67300268</v>
      </c>
      <c r="I35" s="60">
        <v>67300268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67300268</v>
      </c>
      <c r="W35" s="60">
        <v>30758000</v>
      </c>
      <c r="X35" s="60">
        <v>36542268</v>
      </c>
      <c r="Y35" s="61">
        <v>118.81</v>
      </c>
      <c r="Z35" s="62">
        <v>123032000</v>
      </c>
    </row>
    <row r="36" spans="1:26" ht="12.75">
      <c r="A36" s="58" t="s">
        <v>57</v>
      </c>
      <c r="B36" s="19">
        <v>0</v>
      </c>
      <c r="C36" s="19">
        <v>0</v>
      </c>
      <c r="D36" s="59">
        <v>195459000</v>
      </c>
      <c r="E36" s="60">
        <v>195459000</v>
      </c>
      <c r="F36" s="60">
        <v>192738626</v>
      </c>
      <c r="G36" s="60">
        <v>192738626</v>
      </c>
      <c r="H36" s="60">
        <v>192738626</v>
      </c>
      <c r="I36" s="60">
        <v>192738626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192738626</v>
      </c>
      <c r="W36" s="60">
        <v>48864750</v>
      </c>
      <c r="X36" s="60">
        <v>143873876</v>
      </c>
      <c r="Y36" s="61">
        <v>294.43</v>
      </c>
      <c r="Z36" s="62">
        <v>195459000</v>
      </c>
    </row>
    <row r="37" spans="1:26" ht="12.75">
      <c r="A37" s="58" t="s">
        <v>58</v>
      </c>
      <c r="B37" s="19">
        <v>0</v>
      </c>
      <c r="C37" s="19">
        <v>0</v>
      </c>
      <c r="D37" s="59">
        <v>25645000</v>
      </c>
      <c r="E37" s="60">
        <v>25645000</v>
      </c>
      <c r="F37" s="60">
        <v>10075387</v>
      </c>
      <c r="G37" s="60">
        <v>10075387</v>
      </c>
      <c r="H37" s="60">
        <v>10075387</v>
      </c>
      <c r="I37" s="60">
        <v>10075387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10075387</v>
      </c>
      <c r="W37" s="60">
        <v>6411250</v>
      </c>
      <c r="X37" s="60">
        <v>3664137</v>
      </c>
      <c r="Y37" s="61">
        <v>57.15</v>
      </c>
      <c r="Z37" s="62">
        <v>25645000</v>
      </c>
    </row>
    <row r="38" spans="1:26" ht="12.75">
      <c r="A38" s="58" t="s">
        <v>59</v>
      </c>
      <c r="B38" s="19">
        <v>0</v>
      </c>
      <c r="C38" s="19">
        <v>0</v>
      </c>
      <c r="D38" s="59">
        <v>2746000</v>
      </c>
      <c r="E38" s="60">
        <v>2746000</v>
      </c>
      <c r="F38" s="60">
        <v>4849736</v>
      </c>
      <c r="G38" s="60">
        <v>4849736</v>
      </c>
      <c r="H38" s="60">
        <v>4849736</v>
      </c>
      <c r="I38" s="60">
        <v>4849736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4849736</v>
      </c>
      <c r="W38" s="60">
        <v>686500</v>
      </c>
      <c r="X38" s="60">
        <v>4163236</v>
      </c>
      <c r="Y38" s="61">
        <v>606.44</v>
      </c>
      <c r="Z38" s="62">
        <v>2746000</v>
      </c>
    </row>
    <row r="39" spans="1:26" ht="12.75">
      <c r="A39" s="58" t="s">
        <v>60</v>
      </c>
      <c r="B39" s="19">
        <v>0</v>
      </c>
      <c r="C39" s="19">
        <v>0</v>
      </c>
      <c r="D39" s="59">
        <v>290100000</v>
      </c>
      <c r="E39" s="60">
        <v>290100000</v>
      </c>
      <c r="F39" s="60">
        <v>245113771</v>
      </c>
      <c r="G39" s="60">
        <v>245113771</v>
      </c>
      <c r="H39" s="60">
        <v>245113771</v>
      </c>
      <c r="I39" s="60">
        <v>245113771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245113771</v>
      </c>
      <c r="W39" s="60">
        <v>72525000</v>
      </c>
      <c r="X39" s="60">
        <v>172588771</v>
      </c>
      <c r="Y39" s="61">
        <v>237.97</v>
      </c>
      <c r="Z39" s="62">
        <v>290100000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27423588</v>
      </c>
      <c r="E42" s="60">
        <v>27423588</v>
      </c>
      <c r="F42" s="60">
        <v>11285563</v>
      </c>
      <c r="G42" s="60">
        <v>25974582</v>
      </c>
      <c r="H42" s="60">
        <v>-4321073</v>
      </c>
      <c r="I42" s="60">
        <v>32939072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32939072</v>
      </c>
      <c r="W42" s="60">
        <v>6855897</v>
      </c>
      <c r="X42" s="60">
        <v>26083175</v>
      </c>
      <c r="Y42" s="61">
        <v>380.45</v>
      </c>
      <c r="Z42" s="62">
        <v>27423588</v>
      </c>
    </row>
    <row r="43" spans="1:26" ht="12.75">
      <c r="A43" s="58" t="s">
        <v>63</v>
      </c>
      <c r="B43" s="19">
        <v>0</v>
      </c>
      <c r="C43" s="19">
        <v>0</v>
      </c>
      <c r="D43" s="59">
        <v>-34241580</v>
      </c>
      <c r="E43" s="60">
        <v>-34241580</v>
      </c>
      <c r="F43" s="60">
        <v>-7326908</v>
      </c>
      <c r="G43" s="60">
        <v>-4464585</v>
      </c>
      <c r="H43" s="60">
        <v>-4483262</v>
      </c>
      <c r="I43" s="60">
        <v>-16274755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-16274755</v>
      </c>
      <c r="W43" s="60">
        <v>-8560395</v>
      </c>
      <c r="X43" s="60">
        <v>-7714360</v>
      </c>
      <c r="Y43" s="61">
        <v>90.12</v>
      </c>
      <c r="Z43" s="62">
        <v>-34241580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0</v>
      </c>
      <c r="C45" s="22">
        <v>0</v>
      </c>
      <c r="D45" s="99">
        <v>42441108</v>
      </c>
      <c r="E45" s="100">
        <v>42441108</v>
      </c>
      <c r="F45" s="100">
        <v>46097655</v>
      </c>
      <c r="G45" s="100">
        <v>67607652</v>
      </c>
      <c r="H45" s="100">
        <v>58803317</v>
      </c>
      <c r="I45" s="100">
        <v>58803317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58803317</v>
      </c>
      <c r="W45" s="100">
        <v>47554602</v>
      </c>
      <c r="X45" s="100">
        <v>11248715</v>
      </c>
      <c r="Y45" s="101">
        <v>23.65</v>
      </c>
      <c r="Z45" s="102">
        <v>42441108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 t="s">
        <v>277</v>
      </c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20397225</v>
      </c>
      <c r="C49" s="52">
        <v>0</v>
      </c>
      <c r="D49" s="129">
        <v>1871917</v>
      </c>
      <c r="E49" s="54">
        <v>387262</v>
      </c>
      <c r="F49" s="54">
        <v>0</v>
      </c>
      <c r="G49" s="54">
        <v>0</v>
      </c>
      <c r="H49" s="54">
        <v>0</v>
      </c>
      <c r="I49" s="54">
        <v>499460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445123</v>
      </c>
      <c r="W49" s="54">
        <v>3623815</v>
      </c>
      <c r="X49" s="54">
        <v>0</v>
      </c>
      <c r="Y49" s="54">
        <v>0</v>
      </c>
      <c r="Z49" s="130">
        <v>27224802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178932</v>
      </c>
      <c r="C51" s="52">
        <v>0</v>
      </c>
      <c r="D51" s="129">
        <v>14000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192932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99.99981273904842</v>
      </c>
      <c r="E58" s="7">
        <f t="shared" si="6"/>
        <v>99.99981273904842</v>
      </c>
      <c r="F58" s="7">
        <f t="shared" si="6"/>
        <v>15.076087020363419</v>
      </c>
      <c r="G58" s="7">
        <f t="shared" si="6"/>
        <v>87.14607019024004</v>
      </c>
      <c r="H58" s="7">
        <f t="shared" si="6"/>
        <v>104.84201200714567</v>
      </c>
      <c r="I58" s="7">
        <f t="shared" si="6"/>
        <v>41.723876349539296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41.723876349539296</v>
      </c>
      <c r="W58" s="7">
        <f t="shared" si="6"/>
        <v>98.32705573855554</v>
      </c>
      <c r="X58" s="7">
        <f t="shared" si="6"/>
        <v>0</v>
      </c>
      <c r="Y58" s="7">
        <f t="shared" si="6"/>
        <v>0</v>
      </c>
      <c r="Z58" s="8">
        <f t="shared" si="6"/>
        <v>99.99981273904842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100.00002145806246</v>
      </c>
      <c r="E59" s="10">
        <f t="shared" si="7"/>
        <v>100.00002145806246</v>
      </c>
      <c r="F59" s="10">
        <f t="shared" si="7"/>
        <v>100.00044528752214</v>
      </c>
      <c r="G59" s="10">
        <f t="shared" si="7"/>
        <v>39.85992859104642</v>
      </c>
      <c r="H59" s="10">
        <f t="shared" si="7"/>
        <v>4446.184905269697</v>
      </c>
      <c r="I59" s="10">
        <f t="shared" si="7"/>
        <v>95.9915622375088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95.9915622375088</v>
      </c>
      <c r="W59" s="10">
        <f t="shared" si="7"/>
        <v>94.31516954555114</v>
      </c>
      <c r="X59" s="10">
        <f t="shared" si="7"/>
        <v>0</v>
      </c>
      <c r="Y59" s="10">
        <f t="shared" si="7"/>
        <v>0</v>
      </c>
      <c r="Z59" s="11">
        <f t="shared" si="7"/>
        <v>100.00002145806246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99.99973096099221</v>
      </c>
      <c r="E60" s="13">
        <f t="shared" si="7"/>
        <v>99.99973096099221</v>
      </c>
      <c r="F60" s="13">
        <f t="shared" si="7"/>
        <v>12.908616749404228</v>
      </c>
      <c r="G60" s="13">
        <f t="shared" si="7"/>
        <v>108.85825554057584</v>
      </c>
      <c r="H60" s="13">
        <f t="shared" si="7"/>
        <v>106.16778877402106</v>
      </c>
      <c r="I60" s="13">
        <f t="shared" si="7"/>
        <v>38.69321685279312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38.69321685279312</v>
      </c>
      <c r="W60" s="13">
        <f t="shared" si="7"/>
        <v>99.99359390179805</v>
      </c>
      <c r="X60" s="13">
        <f t="shared" si="7"/>
        <v>0</v>
      </c>
      <c r="Y60" s="13">
        <f t="shared" si="7"/>
        <v>0</v>
      </c>
      <c r="Z60" s="14">
        <f t="shared" si="7"/>
        <v>99.99973096099221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99.99972689700643</v>
      </c>
      <c r="E61" s="13">
        <f t="shared" si="7"/>
        <v>99.99972689700643</v>
      </c>
      <c r="F61" s="13">
        <f t="shared" si="7"/>
        <v>11.093487499618442</v>
      </c>
      <c r="G61" s="13">
        <f t="shared" si="7"/>
        <v>111.9151737616034</v>
      </c>
      <c r="H61" s="13">
        <f t="shared" si="7"/>
        <v>109.44468831584611</v>
      </c>
      <c r="I61" s="13">
        <f t="shared" si="7"/>
        <v>37.05804698110258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37.05804698110258</v>
      </c>
      <c r="W61" s="13">
        <f t="shared" si="7"/>
        <v>99.99973570675714</v>
      </c>
      <c r="X61" s="13">
        <f t="shared" si="7"/>
        <v>0</v>
      </c>
      <c r="Y61" s="13">
        <f t="shared" si="7"/>
        <v>0</v>
      </c>
      <c r="Z61" s="14">
        <f t="shared" si="7"/>
        <v>99.99972689700643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99.99981589116959</v>
      </c>
      <c r="E64" s="13">
        <f t="shared" si="7"/>
        <v>99.99981589116959</v>
      </c>
      <c r="F64" s="13">
        <f t="shared" si="7"/>
        <v>146.9380464736502</v>
      </c>
      <c r="G64" s="13">
        <f t="shared" si="7"/>
        <v>69.10286709110942</v>
      </c>
      <c r="H64" s="13">
        <f t="shared" si="7"/>
        <v>63.352451593427915</v>
      </c>
      <c r="I64" s="13">
        <f t="shared" si="7"/>
        <v>93.17798750347599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93.17798750347599</v>
      </c>
      <c r="W64" s="13">
        <f t="shared" si="7"/>
        <v>99.8654134674786</v>
      </c>
      <c r="X64" s="13">
        <f t="shared" si="7"/>
        <v>0</v>
      </c>
      <c r="Y64" s="13">
        <f t="shared" si="7"/>
        <v>0</v>
      </c>
      <c r="Z64" s="14">
        <f t="shared" si="7"/>
        <v>99.99981589116959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>
        <v>33108878</v>
      </c>
      <c r="E67" s="26">
        <v>33108878</v>
      </c>
      <c r="F67" s="26">
        <v>9023681</v>
      </c>
      <c r="G67" s="26">
        <v>2429825</v>
      </c>
      <c r="H67" s="26">
        <v>2061106</v>
      </c>
      <c r="I67" s="26">
        <v>13514612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13514612</v>
      </c>
      <c r="W67" s="26">
        <v>8418033</v>
      </c>
      <c r="X67" s="26"/>
      <c r="Y67" s="25"/>
      <c r="Z67" s="27">
        <v>33108878</v>
      </c>
    </row>
    <row r="68" spans="1:26" ht="12.75" hidden="1">
      <c r="A68" s="37" t="s">
        <v>31</v>
      </c>
      <c r="B68" s="19"/>
      <c r="C68" s="19"/>
      <c r="D68" s="20">
        <v>9320506</v>
      </c>
      <c r="E68" s="21">
        <v>9320506</v>
      </c>
      <c r="F68" s="21">
        <v>224574</v>
      </c>
      <c r="G68" s="21">
        <v>764610</v>
      </c>
      <c r="H68" s="21">
        <v>9659</v>
      </c>
      <c r="I68" s="21">
        <v>998843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998843</v>
      </c>
      <c r="W68" s="21">
        <v>2470575</v>
      </c>
      <c r="X68" s="21"/>
      <c r="Y68" s="20"/>
      <c r="Z68" s="23">
        <v>9320506</v>
      </c>
    </row>
    <row r="69" spans="1:26" ht="12.75" hidden="1">
      <c r="A69" s="38" t="s">
        <v>32</v>
      </c>
      <c r="B69" s="19"/>
      <c r="C69" s="19"/>
      <c r="D69" s="20">
        <v>23788372</v>
      </c>
      <c r="E69" s="21">
        <v>23788372</v>
      </c>
      <c r="F69" s="21">
        <v>8799107</v>
      </c>
      <c r="G69" s="21">
        <v>1665215</v>
      </c>
      <c r="H69" s="21">
        <v>1630860</v>
      </c>
      <c r="I69" s="21">
        <v>12095182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12095182</v>
      </c>
      <c r="W69" s="21">
        <v>5947458</v>
      </c>
      <c r="X69" s="21"/>
      <c r="Y69" s="20"/>
      <c r="Z69" s="23">
        <v>23788372</v>
      </c>
    </row>
    <row r="70" spans="1:26" ht="12.75" hidden="1">
      <c r="A70" s="39" t="s">
        <v>103</v>
      </c>
      <c r="B70" s="19"/>
      <c r="C70" s="19"/>
      <c r="D70" s="20">
        <v>22702058</v>
      </c>
      <c r="E70" s="21">
        <v>22702058</v>
      </c>
      <c r="F70" s="21">
        <v>8681535</v>
      </c>
      <c r="G70" s="21">
        <v>1546314</v>
      </c>
      <c r="H70" s="21">
        <v>1514915</v>
      </c>
      <c r="I70" s="21">
        <v>11742764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11742764</v>
      </c>
      <c r="W70" s="21">
        <v>5675514</v>
      </c>
      <c r="X70" s="21"/>
      <c r="Y70" s="20"/>
      <c r="Z70" s="23">
        <v>22702058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1086314</v>
      </c>
      <c r="E73" s="21">
        <v>1086314</v>
      </c>
      <c r="F73" s="21">
        <v>117572</v>
      </c>
      <c r="G73" s="21">
        <v>118901</v>
      </c>
      <c r="H73" s="21">
        <v>115945</v>
      </c>
      <c r="I73" s="21">
        <v>352418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352418</v>
      </c>
      <c r="W73" s="21">
        <v>271944</v>
      </c>
      <c r="X73" s="21"/>
      <c r="Y73" s="20"/>
      <c r="Z73" s="23">
        <v>1086314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>
        <v>420587</v>
      </c>
      <c r="I75" s="30">
        <v>420587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420587</v>
      </c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>
        <v>33108816</v>
      </c>
      <c r="E76" s="34">
        <v>33108816</v>
      </c>
      <c r="F76" s="34">
        <v>1360418</v>
      </c>
      <c r="G76" s="34">
        <v>2117497</v>
      </c>
      <c r="H76" s="34">
        <v>2160905</v>
      </c>
      <c r="I76" s="34">
        <v>5638820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5638820</v>
      </c>
      <c r="W76" s="34">
        <v>8277204</v>
      </c>
      <c r="X76" s="34"/>
      <c r="Y76" s="33"/>
      <c r="Z76" s="35">
        <v>33108816</v>
      </c>
    </row>
    <row r="77" spans="1:26" ht="12.75" hidden="1">
      <c r="A77" s="37" t="s">
        <v>31</v>
      </c>
      <c r="B77" s="19"/>
      <c r="C77" s="19"/>
      <c r="D77" s="20">
        <v>9320508</v>
      </c>
      <c r="E77" s="21">
        <v>9320508</v>
      </c>
      <c r="F77" s="21">
        <v>224575</v>
      </c>
      <c r="G77" s="21">
        <v>304773</v>
      </c>
      <c r="H77" s="21">
        <v>429457</v>
      </c>
      <c r="I77" s="21">
        <v>958805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958805</v>
      </c>
      <c r="W77" s="21">
        <v>2330127</v>
      </c>
      <c r="X77" s="21"/>
      <c r="Y77" s="20"/>
      <c r="Z77" s="23">
        <v>9320508</v>
      </c>
    </row>
    <row r="78" spans="1:26" ht="12.75" hidden="1">
      <c r="A78" s="38" t="s">
        <v>32</v>
      </c>
      <c r="B78" s="19"/>
      <c r="C78" s="19"/>
      <c r="D78" s="20">
        <v>23788308</v>
      </c>
      <c r="E78" s="21">
        <v>23788308</v>
      </c>
      <c r="F78" s="21">
        <v>1135843</v>
      </c>
      <c r="G78" s="21">
        <v>1812724</v>
      </c>
      <c r="H78" s="21">
        <v>1731448</v>
      </c>
      <c r="I78" s="21">
        <v>4680015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4680015</v>
      </c>
      <c r="W78" s="21">
        <v>5947077</v>
      </c>
      <c r="X78" s="21"/>
      <c r="Y78" s="20"/>
      <c r="Z78" s="23">
        <v>23788308</v>
      </c>
    </row>
    <row r="79" spans="1:26" ht="12.75" hidden="1">
      <c r="A79" s="39" t="s">
        <v>103</v>
      </c>
      <c r="B79" s="19"/>
      <c r="C79" s="19"/>
      <c r="D79" s="20">
        <v>22701996</v>
      </c>
      <c r="E79" s="21">
        <v>22701996</v>
      </c>
      <c r="F79" s="21">
        <v>963085</v>
      </c>
      <c r="G79" s="21">
        <v>1730560</v>
      </c>
      <c r="H79" s="21">
        <v>1657994</v>
      </c>
      <c r="I79" s="21">
        <v>4351639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4351639</v>
      </c>
      <c r="W79" s="21">
        <v>5675499</v>
      </c>
      <c r="X79" s="21"/>
      <c r="Y79" s="20"/>
      <c r="Z79" s="23">
        <v>22701996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1086312</v>
      </c>
      <c r="E82" s="21">
        <v>1086312</v>
      </c>
      <c r="F82" s="21">
        <v>172758</v>
      </c>
      <c r="G82" s="21">
        <v>82164</v>
      </c>
      <c r="H82" s="21">
        <v>73454</v>
      </c>
      <c r="I82" s="21">
        <v>328376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328376</v>
      </c>
      <c r="W82" s="21">
        <v>271578</v>
      </c>
      <c r="X82" s="21"/>
      <c r="Y82" s="20"/>
      <c r="Z82" s="23">
        <v>1086312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5500000</v>
      </c>
      <c r="F5" s="358">
        <f t="shared" si="0"/>
        <v>5500000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1375000</v>
      </c>
      <c r="Y5" s="358">
        <f t="shared" si="0"/>
        <v>-1375000</v>
      </c>
      <c r="Z5" s="359">
        <f>+IF(X5&lt;&gt;0,+(Y5/X5)*100,0)</f>
        <v>-100</v>
      </c>
      <c r="AA5" s="360">
        <f>+AA6+AA8+AA11+AA13+AA15</f>
        <v>5500000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5000000</v>
      </c>
      <c r="F6" s="59">
        <f t="shared" si="1"/>
        <v>5000000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1250000</v>
      </c>
      <c r="Y6" s="59">
        <f t="shared" si="1"/>
        <v>-1250000</v>
      </c>
      <c r="Z6" s="61">
        <f>+IF(X6&lt;&gt;0,+(Y6/X6)*100,0)</f>
        <v>-100</v>
      </c>
      <c r="AA6" s="62">
        <f t="shared" si="1"/>
        <v>5000000</v>
      </c>
    </row>
    <row r="7" spans="1:27" ht="12.75">
      <c r="A7" s="291" t="s">
        <v>229</v>
      </c>
      <c r="B7" s="142"/>
      <c r="C7" s="60"/>
      <c r="D7" s="340"/>
      <c r="E7" s="60">
        <v>5000000</v>
      </c>
      <c r="F7" s="59">
        <v>5000000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1250000</v>
      </c>
      <c r="Y7" s="59">
        <v>-1250000</v>
      </c>
      <c r="Z7" s="61">
        <v>-100</v>
      </c>
      <c r="AA7" s="62">
        <v>5000000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500000</v>
      </c>
      <c r="F15" s="59">
        <f t="shared" si="5"/>
        <v>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125000</v>
      </c>
      <c r="Y15" s="59">
        <f t="shared" si="5"/>
        <v>-125000</v>
      </c>
      <c r="Z15" s="61">
        <f>+IF(X15&lt;&gt;0,+(Y15/X15)*100,0)</f>
        <v>-100</v>
      </c>
      <c r="AA15" s="62">
        <f>SUM(AA16:AA20)</f>
        <v>500000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500000</v>
      </c>
      <c r="F20" s="59">
        <v>500000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125000</v>
      </c>
      <c r="Y20" s="59">
        <v>-125000</v>
      </c>
      <c r="Z20" s="61">
        <v>-100</v>
      </c>
      <c r="AA20" s="62">
        <v>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4631194</v>
      </c>
      <c r="F40" s="345">
        <f t="shared" si="9"/>
        <v>4631194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1157799</v>
      </c>
      <c r="Y40" s="345">
        <f t="shared" si="9"/>
        <v>-1157799</v>
      </c>
      <c r="Z40" s="336">
        <f>+IF(X40&lt;&gt;0,+(Y40/X40)*100,0)</f>
        <v>-100</v>
      </c>
      <c r="AA40" s="350">
        <f>SUM(AA41:AA49)</f>
        <v>4631194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4631194</v>
      </c>
      <c r="F49" s="53">
        <v>4631194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1157799</v>
      </c>
      <c r="Y49" s="53">
        <v>-1157799</v>
      </c>
      <c r="Z49" s="94">
        <v>-100</v>
      </c>
      <c r="AA49" s="95">
        <v>4631194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10131194</v>
      </c>
      <c r="F60" s="264">
        <f t="shared" si="14"/>
        <v>10131194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2532799</v>
      </c>
      <c r="Y60" s="264">
        <f t="shared" si="14"/>
        <v>-2532799</v>
      </c>
      <c r="Z60" s="337">
        <f>+IF(X60&lt;&gt;0,+(Y60/X60)*100,0)</f>
        <v>-100</v>
      </c>
      <c r="AA60" s="232">
        <f>+AA57+AA54+AA51+AA40+AA37+AA34+AA22+AA5</f>
        <v>10131194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90353858</v>
      </c>
      <c r="F5" s="100">
        <f t="shared" si="0"/>
        <v>90353858</v>
      </c>
      <c r="G5" s="100">
        <f t="shared" si="0"/>
        <v>10012666</v>
      </c>
      <c r="H5" s="100">
        <f t="shared" si="0"/>
        <v>17747399</v>
      </c>
      <c r="I5" s="100">
        <f t="shared" si="0"/>
        <v>1445188</v>
      </c>
      <c r="J5" s="100">
        <f t="shared" si="0"/>
        <v>29205253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29205253</v>
      </c>
      <c r="X5" s="100">
        <f t="shared" si="0"/>
        <v>22699689</v>
      </c>
      <c r="Y5" s="100">
        <f t="shared" si="0"/>
        <v>6505564</v>
      </c>
      <c r="Z5" s="137">
        <f>+IF(X5&lt;&gt;0,+(Y5/X5)*100,0)</f>
        <v>28.659264891250274</v>
      </c>
      <c r="AA5" s="153">
        <f>SUM(AA6:AA8)</f>
        <v>90353858</v>
      </c>
    </row>
    <row r="6" spans="1:27" ht="12.75">
      <c r="A6" s="138" t="s">
        <v>75</v>
      </c>
      <c r="B6" s="136"/>
      <c r="C6" s="155"/>
      <c r="D6" s="155"/>
      <c r="E6" s="156">
        <v>7286000</v>
      </c>
      <c r="F6" s="60">
        <v>7286000</v>
      </c>
      <c r="G6" s="60"/>
      <c r="H6" s="60">
        <v>173060</v>
      </c>
      <c r="I6" s="60"/>
      <c r="J6" s="60">
        <v>173060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173060</v>
      </c>
      <c r="X6" s="60">
        <v>1821501</v>
      </c>
      <c r="Y6" s="60">
        <v>-1648441</v>
      </c>
      <c r="Z6" s="140">
        <v>-90.5</v>
      </c>
      <c r="AA6" s="155">
        <v>7286000</v>
      </c>
    </row>
    <row r="7" spans="1:27" ht="12.75">
      <c r="A7" s="138" t="s">
        <v>76</v>
      </c>
      <c r="B7" s="136"/>
      <c r="C7" s="157"/>
      <c r="D7" s="157"/>
      <c r="E7" s="158">
        <v>83062240</v>
      </c>
      <c r="F7" s="159">
        <v>83062240</v>
      </c>
      <c r="G7" s="159">
        <v>10012666</v>
      </c>
      <c r="H7" s="159">
        <v>17574339</v>
      </c>
      <c r="I7" s="159">
        <v>1444988</v>
      </c>
      <c r="J7" s="159">
        <v>29031993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29031993</v>
      </c>
      <c r="X7" s="159">
        <v>20878188</v>
      </c>
      <c r="Y7" s="159">
        <v>8153805</v>
      </c>
      <c r="Z7" s="141">
        <v>39.05</v>
      </c>
      <c r="AA7" s="157">
        <v>83062240</v>
      </c>
    </row>
    <row r="8" spans="1:27" ht="12.75">
      <c r="A8" s="138" t="s">
        <v>77</v>
      </c>
      <c r="B8" s="136"/>
      <c r="C8" s="155"/>
      <c r="D8" s="155"/>
      <c r="E8" s="156">
        <v>5618</v>
      </c>
      <c r="F8" s="60">
        <v>5618</v>
      </c>
      <c r="G8" s="60"/>
      <c r="H8" s="60"/>
      <c r="I8" s="60">
        <v>200</v>
      </c>
      <c r="J8" s="60">
        <v>200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200</v>
      </c>
      <c r="X8" s="60"/>
      <c r="Y8" s="60">
        <v>200</v>
      </c>
      <c r="Z8" s="140">
        <v>0</v>
      </c>
      <c r="AA8" s="155">
        <v>5618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1821253</v>
      </c>
      <c r="F9" s="100">
        <f t="shared" si="1"/>
        <v>1821253</v>
      </c>
      <c r="G9" s="100">
        <f t="shared" si="1"/>
        <v>1333210</v>
      </c>
      <c r="H9" s="100">
        <f t="shared" si="1"/>
        <v>38688</v>
      </c>
      <c r="I9" s="100">
        <f t="shared" si="1"/>
        <v>61649</v>
      </c>
      <c r="J9" s="100">
        <f t="shared" si="1"/>
        <v>1433547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1433547</v>
      </c>
      <c r="X9" s="100">
        <f t="shared" si="1"/>
        <v>455313</v>
      </c>
      <c r="Y9" s="100">
        <f t="shared" si="1"/>
        <v>978234</v>
      </c>
      <c r="Z9" s="137">
        <f>+IF(X9&lt;&gt;0,+(Y9/X9)*100,0)</f>
        <v>214.84868650796267</v>
      </c>
      <c r="AA9" s="153">
        <f>SUM(AA10:AA14)</f>
        <v>1821253</v>
      </c>
    </row>
    <row r="10" spans="1:27" ht="12.75">
      <c r="A10" s="138" t="s">
        <v>79</v>
      </c>
      <c r="B10" s="136"/>
      <c r="C10" s="155"/>
      <c r="D10" s="155"/>
      <c r="E10" s="156">
        <v>1821253</v>
      </c>
      <c r="F10" s="60">
        <v>1821253</v>
      </c>
      <c r="G10" s="60">
        <v>1333210</v>
      </c>
      <c r="H10" s="60">
        <v>38688</v>
      </c>
      <c r="I10" s="60">
        <v>61649</v>
      </c>
      <c r="J10" s="60">
        <v>1433547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1433547</v>
      </c>
      <c r="X10" s="60">
        <v>455313</v>
      </c>
      <c r="Y10" s="60">
        <v>978234</v>
      </c>
      <c r="Z10" s="140">
        <v>214.85</v>
      </c>
      <c r="AA10" s="155">
        <v>1821253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41415440</v>
      </c>
      <c r="F15" s="100">
        <f t="shared" si="2"/>
        <v>41415440</v>
      </c>
      <c r="G15" s="100">
        <f t="shared" si="2"/>
        <v>292535</v>
      </c>
      <c r="H15" s="100">
        <f t="shared" si="2"/>
        <v>4192744</v>
      </c>
      <c r="I15" s="100">
        <f t="shared" si="2"/>
        <v>6678159</v>
      </c>
      <c r="J15" s="100">
        <f t="shared" si="2"/>
        <v>11163438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11163438</v>
      </c>
      <c r="X15" s="100">
        <f t="shared" si="2"/>
        <v>10353861</v>
      </c>
      <c r="Y15" s="100">
        <f t="shared" si="2"/>
        <v>809577</v>
      </c>
      <c r="Z15" s="137">
        <f>+IF(X15&lt;&gt;0,+(Y15/X15)*100,0)</f>
        <v>7.819083142027887</v>
      </c>
      <c r="AA15" s="153">
        <f>SUM(AA16:AA18)</f>
        <v>41415440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>
        <v>4483262</v>
      </c>
      <c r="J16" s="60">
        <v>4483262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4483262</v>
      </c>
      <c r="X16" s="60"/>
      <c r="Y16" s="60">
        <v>4483262</v>
      </c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>
        <v>41415440</v>
      </c>
      <c r="F17" s="60">
        <v>41415440</v>
      </c>
      <c r="G17" s="60">
        <v>292535</v>
      </c>
      <c r="H17" s="60">
        <v>4192744</v>
      </c>
      <c r="I17" s="60">
        <v>2194897</v>
      </c>
      <c r="J17" s="60">
        <v>6680176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6680176</v>
      </c>
      <c r="X17" s="60">
        <v>10353861</v>
      </c>
      <c r="Y17" s="60">
        <v>-3673685</v>
      </c>
      <c r="Z17" s="140">
        <v>-35.48</v>
      </c>
      <c r="AA17" s="155">
        <v>41415440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32733267</v>
      </c>
      <c r="F19" s="100">
        <f t="shared" si="3"/>
        <v>32733267</v>
      </c>
      <c r="G19" s="100">
        <f t="shared" si="3"/>
        <v>8799107</v>
      </c>
      <c r="H19" s="100">
        <f t="shared" si="3"/>
        <v>3020416</v>
      </c>
      <c r="I19" s="100">
        <f t="shared" si="3"/>
        <v>1630860</v>
      </c>
      <c r="J19" s="100">
        <f t="shared" si="3"/>
        <v>13450383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13450383</v>
      </c>
      <c r="X19" s="100">
        <f t="shared" si="3"/>
        <v>8072460</v>
      </c>
      <c r="Y19" s="100">
        <f t="shared" si="3"/>
        <v>5377923</v>
      </c>
      <c r="Z19" s="137">
        <f>+IF(X19&lt;&gt;0,+(Y19/X19)*100,0)</f>
        <v>66.62062122327022</v>
      </c>
      <c r="AA19" s="153">
        <f>SUM(AA20:AA23)</f>
        <v>32733267</v>
      </c>
    </row>
    <row r="20" spans="1:27" ht="12.75">
      <c r="A20" s="138" t="s">
        <v>89</v>
      </c>
      <c r="B20" s="136"/>
      <c r="C20" s="155"/>
      <c r="D20" s="155"/>
      <c r="E20" s="156">
        <v>31646953</v>
      </c>
      <c r="F20" s="60">
        <v>31646953</v>
      </c>
      <c r="G20" s="60">
        <v>8681535</v>
      </c>
      <c r="H20" s="60">
        <v>2901515</v>
      </c>
      <c r="I20" s="60">
        <v>1514915</v>
      </c>
      <c r="J20" s="60">
        <v>13097965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13097965</v>
      </c>
      <c r="X20" s="60">
        <v>7800516</v>
      </c>
      <c r="Y20" s="60">
        <v>5297449</v>
      </c>
      <c r="Z20" s="140">
        <v>67.91</v>
      </c>
      <c r="AA20" s="155">
        <v>31646953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1086314</v>
      </c>
      <c r="F23" s="60">
        <v>1086314</v>
      </c>
      <c r="G23" s="60">
        <v>117572</v>
      </c>
      <c r="H23" s="60">
        <v>118901</v>
      </c>
      <c r="I23" s="60">
        <v>115945</v>
      </c>
      <c r="J23" s="60">
        <v>352418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352418</v>
      </c>
      <c r="X23" s="60">
        <v>271944</v>
      </c>
      <c r="Y23" s="60">
        <v>80474</v>
      </c>
      <c r="Z23" s="140">
        <v>29.59</v>
      </c>
      <c r="AA23" s="155">
        <v>1086314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166323818</v>
      </c>
      <c r="F25" s="73">
        <f t="shared" si="4"/>
        <v>166323818</v>
      </c>
      <c r="G25" s="73">
        <f t="shared" si="4"/>
        <v>20437518</v>
      </c>
      <c r="H25" s="73">
        <f t="shared" si="4"/>
        <v>24999247</v>
      </c>
      <c r="I25" s="73">
        <f t="shared" si="4"/>
        <v>9815856</v>
      </c>
      <c r="J25" s="73">
        <f t="shared" si="4"/>
        <v>55252621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55252621</v>
      </c>
      <c r="X25" s="73">
        <f t="shared" si="4"/>
        <v>41581323</v>
      </c>
      <c r="Y25" s="73">
        <f t="shared" si="4"/>
        <v>13671298</v>
      </c>
      <c r="Z25" s="170">
        <f>+IF(X25&lt;&gt;0,+(Y25/X25)*100,0)</f>
        <v>32.87845843673613</v>
      </c>
      <c r="AA25" s="168">
        <f>+AA5+AA9+AA15+AA19+AA24</f>
        <v>166323818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67189265</v>
      </c>
      <c r="F28" s="100">
        <f t="shared" si="5"/>
        <v>67189265</v>
      </c>
      <c r="G28" s="100">
        <f t="shared" si="5"/>
        <v>2438433</v>
      </c>
      <c r="H28" s="100">
        <f t="shared" si="5"/>
        <v>3867167</v>
      </c>
      <c r="I28" s="100">
        <f t="shared" si="5"/>
        <v>4788048</v>
      </c>
      <c r="J28" s="100">
        <f t="shared" si="5"/>
        <v>11093648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11093648</v>
      </c>
      <c r="X28" s="100">
        <f t="shared" si="5"/>
        <v>16769817</v>
      </c>
      <c r="Y28" s="100">
        <f t="shared" si="5"/>
        <v>-5676169</v>
      </c>
      <c r="Z28" s="137">
        <f>+IF(X28&lt;&gt;0,+(Y28/X28)*100,0)</f>
        <v>-33.84753095397523</v>
      </c>
      <c r="AA28" s="153">
        <f>SUM(AA29:AA31)</f>
        <v>67189265</v>
      </c>
    </row>
    <row r="29" spans="1:27" ht="12.75">
      <c r="A29" s="138" t="s">
        <v>75</v>
      </c>
      <c r="B29" s="136"/>
      <c r="C29" s="155"/>
      <c r="D29" s="155"/>
      <c r="E29" s="156">
        <v>22659328</v>
      </c>
      <c r="F29" s="60">
        <v>22659328</v>
      </c>
      <c r="G29" s="60">
        <v>1285389</v>
      </c>
      <c r="H29" s="60">
        <v>1193545</v>
      </c>
      <c r="I29" s="60">
        <v>2647670</v>
      </c>
      <c r="J29" s="60">
        <v>5126604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5126604</v>
      </c>
      <c r="X29" s="60">
        <v>5664831</v>
      </c>
      <c r="Y29" s="60">
        <v>-538227</v>
      </c>
      <c r="Z29" s="140">
        <v>-9.5</v>
      </c>
      <c r="AA29" s="155">
        <v>22659328</v>
      </c>
    </row>
    <row r="30" spans="1:27" ht="12.75">
      <c r="A30" s="138" t="s">
        <v>76</v>
      </c>
      <c r="B30" s="136"/>
      <c r="C30" s="157"/>
      <c r="D30" s="157"/>
      <c r="E30" s="158">
        <v>27526450</v>
      </c>
      <c r="F30" s="159">
        <v>27526450</v>
      </c>
      <c r="G30" s="159">
        <v>501909</v>
      </c>
      <c r="H30" s="159">
        <v>1154584</v>
      </c>
      <c r="I30" s="159">
        <v>852736</v>
      </c>
      <c r="J30" s="159">
        <v>2509229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2509229</v>
      </c>
      <c r="X30" s="159">
        <v>6881613</v>
      </c>
      <c r="Y30" s="159">
        <v>-4372384</v>
      </c>
      <c r="Z30" s="141">
        <v>-63.54</v>
      </c>
      <c r="AA30" s="157">
        <v>27526450</v>
      </c>
    </row>
    <row r="31" spans="1:27" ht="12.75">
      <c r="A31" s="138" t="s">
        <v>77</v>
      </c>
      <c r="B31" s="136"/>
      <c r="C31" s="155"/>
      <c r="D31" s="155"/>
      <c r="E31" s="156">
        <v>17003487</v>
      </c>
      <c r="F31" s="60">
        <v>17003487</v>
      </c>
      <c r="G31" s="60">
        <v>651135</v>
      </c>
      <c r="H31" s="60">
        <v>1519038</v>
      </c>
      <c r="I31" s="60">
        <v>1287642</v>
      </c>
      <c r="J31" s="60">
        <v>3457815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3457815</v>
      </c>
      <c r="X31" s="60">
        <v>4223373</v>
      </c>
      <c r="Y31" s="60">
        <v>-765558</v>
      </c>
      <c r="Z31" s="140">
        <v>-18.13</v>
      </c>
      <c r="AA31" s="155">
        <v>17003487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27046585</v>
      </c>
      <c r="F32" s="100">
        <f t="shared" si="6"/>
        <v>27046585</v>
      </c>
      <c r="G32" s="100">
        <f t="shared" si="6"/>
        <v>2346906</v>
      </c>
      <c r="H32" s="100">
        <f t="shared" si="6"/>
        <v>1043148</v>
      </c>
      <c r="I32" s="100">
        <f t="shared" si="6"/>
        <v>1410681</v>
      </c>
      <c r="J32" s="100">
        <f t="shared" si="6"/>
        <v>4800735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4800735</v>
      </c>
      <c r="X32" s="100">
        <f t="shared" si="6"/>
        <v>6761649</v>
      </c>
      <c r="Y32" s="100">
        <f t="shared" si="6"/>
        <v>-1960914</v>
      </c>
      <c r="Z32" s="137">
        <f>+IF(X32&lt;&gt;0,+(Y32/X32)*100,0)</f>
        <v>-29.000529308752938</v>
      </c>
      <c r="AA32" s="153">
        <f>SUM(AA33:AA37)</f>
        <v>27046585</v>
      </c>
    </row>
    <row r="33" spans="1:27" ht="12.75">
      <c r="A33" s="138" t="s">
        <v>79</v>
      </c>
      <c r="B33" s="136"/>
      <c r="C33" s="155"/>
      <c r="D33" s="155"/>
      <c r="E33" s="156">
        <v>22731763</v>
      </c>
      <c r="F33" s="60">
        <v>22731763</v>
      </c>
      <c r="G33" s="60">
        <v>2346906</v>
      </c>
      <c r="H33" s="60">
        <v>1005346</v>
      </c>
      <c r="I33" s="60">
        <v>1409031</v>
      </c>
      <c r="J33" s="60">
        <v>4761283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4761283</v>
      </c>
      <c r="X33" s="60">
        <v>5682942</v>
      </c>
      <c r="Y33" s="60">
        <v>-921659</v>
      </c>
      <c r="Z33" s="140">
        <v>-16.22</v>
      </c>
      <c r="AA33" s="155">
        <v>22731763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4314822</v>
      </c>
      <c r="F35" s="60">
        <v>4314822</v>
      </c>
      <c r="G35" s="60"/>
      <c r="H35" s="60">
        <v>37802</v>
      </c>
      <c r="I35" s="60">
        <v>1650</v>
      </c>
      <c r="J35" s="60">
        <v>39452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39452</v>
      </c>
      <c r="X35" s="60">
        <v>1078707</v>
      </c>
      <c r="Y35" s="60">
        <v>-1039255</v>
      </c>
      <c r="Z35" s="140">
        <v>-96.34</v>
      </c>
      <c r="AA35" s="155">
        <v>4314822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16632526</v>
      </c>
      <c r="F38" s="100">
        <f t="shared" si="7"/>
        <v>16632526</v>
      </c>
      <c r="G38" s="100">
        <f t="shared" si="7"/>
        <v>522291</v>
      </c>
      <c r="H38" s="100">
        <f t="shared" si="7"/>
        <v>685355</v>
      </c>
      <c r="I38" s="100">
        <f t="shared" si="7"/>
        <v>656307</v>
      </c>
      <c r="J38" s="100">
        <f t="shared" si="7"/>
        <v>1863953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1863953</v>
      </c>
      <c r="X38" s="100">
        <f t="shared" si="7"/>
        <v>3658131</v>
      </c>
      <c r="Y38" s="100">
        <f t="shared" si="7"/>
        <v>-1794178</v>
      </c>
      <c r="Z38" s="137">
        <f>+IF(X38&lt;&gt;0,+(Y38/X38)*100,0)</f>
        <v>-49.046302606440285</v>
      </c>
      <c r="AA38" s="153">
        <f>SUM(AA39:AA41)</f>
        <v>16632526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/>
      <c r="H39" s="60"/>
      <c r="I39" s="60">
        <v>306</v>
      </c>
      <c r="J39" s="60">
        <v>306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306</v>
      </c>
      <c r="X39" s="60"/>
      <c r="Y39" s="60">
        <v>306</v>
      </c>
      <c r="Z39" s="140">
        <v>0</v>
      </c>
      <c r="AA39" s="155"/>
    </row>
    <row r="40" spans="1:27" ht="12.75">
      <c r="A40" s="138" t="s">
        <v>86</v>
      </c>
      <c r="B40" s="136"/>
      <c r="C40" s="155"/>
      <c r="D40" s="155"/>
      <c r="E40" s="156">
        <v>16632526</v>
      </c>
      <c r="F40" s="60">
        <v>16632526</v>
      </c>
      <c r="G40" s="60">
        <v>522291</v>
      </c>
      <c r="H40" s="60">
        <v>685355</v>
      </c>
      <c r="I40" s="60">
        <v>656001</v>
      </c>
      <c r="J40" s="60">
        <v>1863647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1863647</v>
      </c>
      <c r="X40" s="60">
        <v>3658131</v>
      </c>
      <c r="Y40" s="60">
        <v>-1794484</v>
      </c>
      <c r="Z40" s="140">
        <v>-49.05</v>
      </c>
      <c r="AA40" s="155">
        <v>16632526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28031345</v>
      </c>
      <c r="F42" s="100">
        <f t="shared" si="8"/>
        <v>28031345</v>
      </c>
      <c r="G42" s="100">
        <f t="shared" si="8"/>
        <v>2183001</v>
      </c>
      <c r="H42" s="100">
        <f t="shared" si="8"/>
        <v>2571169</v>
      </c>
      <c r="I42" s="100">
        <f t="shared" si="8"/>
        <v>2412820</v>
      </c>
      <c r="J42" s="100">
        <f t="shared" si="8"/>
        <v>7166990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7166990</v>
      </c>
      <c r="X42" s="100">
        <f t="shared" si="8"/>
        <v>7535337</v>
      </c>
      <c r="Y42" s="100">
        <f t="shared" si="8"/>
        <v>-368347</v>
      </c>
      <c r="Z42" s="137">
        <f>+IF(X42&lt;&gt;0,+(Y42/X42)*100,0)</f>
        <v>-4.888261799040972</v>
      </c>
      <c r="AA42" s="153">
        <f>SUM(AA43:AA46)</f>
        <v>28031345</v>
      </c>
    </row>
    <row r="43" spans="1:27" ht="12.75">
      <c r="A43" s="138" t="s">
        <v>89</v>
      </c>
      <c r="B43" s="136"/>
      <c r="C43" s="155"/>
      <c r="D43" s="155"/>
      <c r="E43" s="156">
        <v>26149012</v>
      </c>
      <c r="F43" s="60">
        <v>26149012</v>
      </c>
      <c r="G43" s="60">
        <v>2120920</v>
      </c>
      <c r="H43" s="60">
        <v>2449467</v>
      </c>
      <c r="I43" s="60">
        <v>2331761</v>
      </c>
      <c r="J43" s="60">
        <v>6902148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6902148</v>
      </c>
      <c r="X43" s="60">
        <v>7064754</v>
      </c>
      <c r="Y43" s="60">
        <v>-162606</v>
      </c>
      <c r="Z43" s="140">
        <v>-2.3</v>
      </c>
      <c r="AA43" s="155">
        <v>26149012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1882333</v>
      </c>
      <c r="F46" s="60">
        <v>1882333</v>
      </c>
      <c r="G46" s="60">
        <v>62081</v>
      </c>
      <c r="H46" s="60">
        <v>121702</v>
      </c>
      <c r="I46" s="60">
        <v>81059</v>
      </c>
      <c r="J46" s="60">
        <v>264842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264842</v>
      </c>
      <c r="X46" s="60">
        <v>470583</v>
      </c>
      <c r="Y46" s="60">
        <v>-205741</v>
      </c>
      <c r="Z46" s="140">
        <v>-43.72</v>
      </c>
      <c r="AA46" s="155">
        <v>1882333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138899721</v>
      </c>
      <c r="F48" s="73">
        <f t="shared" si="9"/>
        <v>138899721</v>
      </c>
      <c r="G48" s="73">
        <f t="shared" si="9"/>
        <v>7490631</v>
      </c>
      <c r="H48" s="73">
        <f t="shared" si="9"/>
        <v>8166839</v>
      </c>
      <c r="I48" s="73">
        <f t="shared" si="9"/>
        <v>9267856</v>
      </c>
      <c r="J48" s="73">
        <f t="shared" si="9"/>
        <v>24925326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24925326</v>
      </c>
      <c r="X48" s="73">
        <f t="shared" si="9"/>
        <v>34724934</v>
      </c>
      <c r="Y48" s="73">
        <f t="shared" si="9"/>
        <v>-9799608</v>
      </c>
      <c r="Z48" s="170">
        <f>+IF(X48&lt;&gt;0,+(Y48/X48)*100,0)</f>
        <v>-28.22066702848161</v>
      </c>
      <c r="AA48" s="168">
        <f>+AA28+AA32+AA38+AA42+AA47</f>
        <v>138899721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27424097</v>
      </c>
      <c r="F49" s="173">
        <f t="shared" si="10"/>
        <v>27424097</v>
      </c>
      <c r="G49" s="173">
        <f t="shared" si="10"/>
        <v>12946887</v>
      </c>
      <c r="H49" s="173">
        <f t="shared" si="10"/>
        <v>16832408</v>
      </c>
      <c r="I49" s="173">
        <f t="shared" si="10"/>
        <v>548000</v>
      </c>
      <c r="J49" s="173">
        <f t="shared" si="10"/>
        <v>30327295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30327295</v>
      </c>
      <c r="X49" s="173">
        <f>IF(F25=F48,0,X25-X48)</f>
        <v>6856389</v>
      </c>
      <c r="Y49" s="173">
        <f t="shared" si="10"/>
        <v>23470906</v>
      </c>
      <c r="Z49" s="174">
        <f>+IF(X49&lt;&gt;0,+(Y49/X49)*100,0)</f>
        <v>342.3216798230089</v>
      </c>
      <c r="AA49" s="171">
        <f>+AA25-AA48</f>
        <v>27424097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9320506</v>
      </c>
      <c r="F5" s="60">
        <v>9320506</v>
      </c>
      <c r="G5" s="60">
        <v>224574</v>
      </c>
      <c r="H5" s="60">
        <v>764610</v>
      </c>
      <c r="I5" s="60">
        <v>9659</v>
      </c>
      <c r="J5" s="60">
        <v>998843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998843</v>
      </c>
      <c r="X5" s="60">
        <v>2470575</v>
      </c>
      <c r="Y5" s="60">
        <v>-1471732</v>
      </c>
      <c r="Z5" s="140">
        <v>-59.57</v>
      </c>
      <c r="AA5" s="155">
        <v>9320506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580017</v>
      </c>
      <c r="F6" s="60">
        <v>580017</v>
      </c>
      <c r="G6" s="60">
        <v>75184</v>
      </c>
      <c r="H6" s="60">
        <v>78844</v>
      </c>
      <c r="I6" s="60">
        <v>0</v>
      </c>
      <c r="J6" s="60">
        <v>154028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154028</v>
      </c>
      <c r="X6" s="60">
        <v>145005</v>
      </c>
      <c r="Y6" s="60">
        <v>9023</v>
      </c>
      <c r="Z6" s="140">
        <v>6.22</v>
      </c>
      <c r="AA6" s="155">
        <v>580017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22702058</v>
      </c>
      <c r="F7" s="60">
        <v>22702058</v>
      </c>
      <c r="G7" s="60">
        <v>8681535</v>
      </c>
      <c r="H7" s="60">
        <v>1546314</v>
      </c>
      <c r="I7" s="60">
        <v>1514915</v>
      </c>
      <c r="J7" s="60">
        <v>11742764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11742764</v>
      </c>
      <c r="X7" s="60">
        <v>5675514</v>
      </c>
      <c r="Y7" s="60">
        <v>6067250</v>
      </c>
      <c r="Z7" s="140">
        <v>106.9</v>
      </c>
      <c r="AA7" s="155">
        <v>22702058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1086314</v>
      </c>
      <c r="F10" s="54">
        <v>1086314</v>
      </c>
      <c r="G10" s="54">
        <v>117572</v>
      </c>
      <c r="H10" s="54">
        <v>118901</v>
      </c>
      <c r="I10" s="54">
        <v>115945</v>
      </c>
      <c r="J10" s="54">
        <v>352418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352418</v>
      </c>
      <c r="X10" s="54">
        <v>271944</v>
      </c>
      <c r="Y10" s="54">
        <v>80474</v>
      </c>
      <c r="Z10" s="184">
        <v>29.59</v>
      </c>
      <c r="AA10" s="130">
        <v>1086314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506609</v>
      </c>
      <c r="F12" s="60">
        <v>506609</v>
      </c>
      <c r="G12" s="60">
        <v>9640</v>
      </c>
      <c r="H12" s="60">
        <v>26787</v>
      </c>
      <c r="I12" s="60">
        <v>0</v>
      </c>
      <c r="J12" s="60">
        <v>36427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36427</v>
      </c>
      <c r="X12" s="60">
        <v>126651</v>
      </c>
      <c r="Y12" s="60">
        <v>-90224</v>
      </c>
      <c r="Z12" s="140">
        <v>-71.24</v>
      </c>
      <c r="AA12" s="155">
        <v>506609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3146080</v>
      </c>
      <c r="F13" s="60">
        <v>3146080</v>
      </c>
      <c r="G13" s="60">
        <v>228673</v>
      </c>
      <c r="H13" s="60">
        <v>68126</v>
      </c>
      <c r="I13" s="60">
        <v>172997</v>
      </c>
      <c r="J13" s="60">
        <v>469796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469796</v>
      </c>
      <c r="X13" s="60">
        <v>786519</v>
      </c>
      <c r="Y13" s="60">
        <v>-316723</v>
      </c>
      <c r="Z13" s="140">
        <v>-40.27</v>
      </c>
      <c r="AA13" s="155">
        <v>3146080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420587</v>
      </c>
      <c r="J14" s="60">
        <v>420587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420587</v>
      </c>
      <c r="X14" s="60"/>
      <c r="Y14" s="60">
        <v>420587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20000000</v>
      </c>
      <c r="F16" s="60">
        <v>20000000</v>
      </c>
      <c r="G16" s="60">
        <v>0</v>
      </c>
      <c r="H16" s="60">
        <v>2267850</v>
      </c>
      <c r="I16" s="60">
        <v>2005650</v>
      </c>
      <c r="J16" s="60">
        <v>4273500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4273500</v>
      </c>
      <c r="X16" s="60">
        <v>5000001</v>
      </c>
      <c r="Y16" s="60">
        <v>-726501</v>
      </c>
      <c r="Z16" s="140">
        <v>-14.53</v>
      </c>
      <c r="AA16" s="155">
        <v>20000000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2516440</v>
      </c>
      <c r="F17" s="60">
        <v>2516440</v>
      </c>
      <c r="G17" s="60">
        <v>119777</v>
      </c>
      <c r="H17" s="60">
        <v>217111</v>
      </c>
      <c r="I17" s="60">
        <v>189247</v>
      </c>
      <c r="J17" s="60">
        <v>526135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526135</v>
      </c>
      <c r="X17" s="60">
        <v>629109</v>
      </c>
      <c r="Y17" s="60">
        <v>-102974</v>
      </c>
      <c r="Z17" s="140">
        <v>-16.37</v>
      </c>
      <c r="AA17" s="155">
        <v>2516440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77171800</v>
      </c>
      <c r="F19" s="60">
        <v>77171800</v>
      </c>
      <c r="G19" s="60">
        <v>9379464</v>
      </c>
      <c r="H19" s="60">
        <v>16702129</v>
      </c>
      <c r="I19" s="60">
        <v>473335</v>
      </c>
      <c r="J19" s="60">
        <v>26554928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26554928</v>
      </c>
      <c r="X19" s="60">
        <v>19152501</v>
      </c>
      <c r="Y19" s="60">
        <v>7402427</v>
      </c>
      <c r="Z19" s="140">
        <v>38.65</v>
      </c>
      <c r="AA19" s="155">
        <v>77171800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1287105</v>
      </c>
      <c r="F20" s="54">
        <v>1287105</v>
      </c>
      <c r="G20" s="54">
        <v>1601099</v>
      </c>
      <c r="H20" s="54">
        <v>151207</v>
      </c>
      <c r="I20" s="54">
        <v>430259</v>
      </c>
      <c r="J20" s="54">
        <v>2182565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2182565</v>
      </c>
      <c r="X20" s="54">
        <v>321777</v>
      </c>
      <c r="Y20" s="54">
        <v>1860788</v>
      </c>
      <c r="Z20" s="184">
        <v>578.28</v>
      </c>
      <c r="AA20" s="130">
        <v>1287105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607889</v>
      </c>
      <c r="F21" s="60">
        <v>607889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151971</v>
      </c>
      <c r="Y21" s="60">
        <v>-151971</v>
      </c>
      <c r="Z21" s="140">
        <v>-100</v>
      </c>
      <c r="AA21" s="155">
        <v>607889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138924818</v>
      </c>
      <c r="F22" s="190">
        <f t="shared" si="0"/>
        <v>138924818</v>
      </c>
      <c r="G22" s="190">
        <f t="shared" si="0"/>
        <v>20437518</v>
      </c>
      <c r="H22" s="190">
        <f t="shared" si="0"/>
        <v>21941879</v>
      </c>
      <c r="I22" s="190">
        <f t="shared" si="0"/>
        <v>5332594</v>
      </c>
      <c r="J22" s="190">
        <f t="shared" si="0"/>
        <v>47711991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47711991</v>
      </c>
      <c r="X22" s="190">
        <f t="shared" si="0"/>
        <v>34731567</v>
      </c>
      <c r="Y22" s="190">
        <f t="shared" si="0"/>
        <v>12980424</v>
      </c>
      <c r="Z22" s="191">
        <f>+IF(X22&lt;&gt;0,+(Y22/X22)*100,0)</f>
        <v>37.37356278799629</v>
      </c>
      <c r="AA22" s="188">
        <f>SUM(AA5:AA21)</f>
        <v>138924818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42316575</v>
      </c>
      <c r="F25" s="60">
        <v>42316575</v>
      </c>
      <c r="G25" s="60">
        <v>2307095</v>
      </c>
      <c r="H25" s="60">
        <v>2230890</v>
      </c>
      <c r="I25" s="60">
        <v>2983192</v>
      </c>
      <c r="J25" s="60">
        <v>7521177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7521177</v>
      </c>
      <c r="X25" s="60">
        <v>10579143</v>
      </c>
      <c r="Y25" s="60">
        <v>-3057966</v>
      </c>
      <c r="Z25" s="140">
        <v>-28.91</v>
      </c>
      <c r="AA25" s="155">
        <v>42316575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6107445</v>
      </c>
      <c r="F26" s="60">
        <v>6107445</v>
      </c>
      <c r="G26" s="60">
        <v>179930</v>
      </c>
      <c r="H26" s="60">
        <v>459647</v>
      </c>
      <c r="I26" s="60">
        <v>550995</v>
      </c>
      <c r="J26" s="60">
        <v>1190572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1190572</v>
      </c>
      <c r="X26" s="60">
        <v>1526862</v>
      </c>
      <c r="Y26" s="60">
        <v>-336290</v>
      </c>
      <c r="Z26" s="140">
        <v>-22.02</v>
      </c>
      <c r="AA26" s="155">
        <v>6107445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11130286</v>
      </c>
      <c r="F27" s="60">
        <v>11130286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2782572</v>
      </c>
      <c r="Y27" s="60">
        <v>-2782572</v>
      </c>
      <c r="Z27" s="140">
        <v>-100</v>
      </c>
      <c r="AA27" s="155">
        <v>11130286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3700000</v>
      </c>
      <c r="F28" s="60">
        <v>3700000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924999</v>
      </c>
      <c r="Y28" s="60">
        <v>-924999</v>
      </c>
      <c r="Z28" s="140">
        <v>-100</v>
      </c>
      <c r="AA28" s="155">
        <v>3700000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22303985</v>
      </c>
      <c r="F30" s="60">
        <v>22303985</v>
      </c>
      <c r="G30" s="60">
        <v>1903960</v>
      </c>
      <c r="H30" s="60">
        <v>2213086</v>
      </c>
      <c r="I30" s="60">
        <v>1964777</v>
      </c>
      <c r="J30" s="60">
        <v>6081823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6081823</v>
      </c>
      <c r="X30" s="60">
        <v>5575995</v>
      </c>
      <c r="Y30" s="60">
        <v>505828</v>
      </c>
      <c r="Z30" s="140">
        <v>9.07</v>
      </c>
      <c r="AA30" s="155">
        <v>22303985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10131194</v>
      </c>
      <c r="F31" s="60">
        <v>10131194</v>
      </c>
      <c r="G31" s="60">
        <v>1688032</v>
      </c>
      <c r="H31" s="60">
        <v>76752</v>
      </c>
      <c r="I31" s="60">
        <v>97426</v>
      </c>
      <c r="J31" s="60">
        <v>1862210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1862210</v>
      </c>
      <c r="X31" s="60">
        <v>2032797</v>
      </c>
      <c r="Y31" s="60">
        <v>-170587</v>
      </c>
      <c r="Z31" s="140">
        <v>-8.39</v>
      </c>
      <c r="AA31" s="155">
        <v>10131194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3073326</v>
      </c>
      <c r="F32" s="60">
        <v>3073326</v>
      </c>
      <c r="G32" s="60">
        <v>0</v>
      </c>
      <c r="H32" s="60">
        <v>208234</v>
      </c>
      <c r="I32" s="60">
        <v>362755</v>
      </c>
      <c r="J32" s="60">
        <v>570989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570989</v>
      </c>
      <c r="X32" s="60">
        <v>768330</v>
      </c>
      <c r="Y32" s="60">
        <v>-197341</v>
      </c>
      <c r="Z32" s="140">
        <v>-25.68</v>
      </c>
      <c r="AA32" s="155">
        <v>3073326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1188558</v>
      </c>
      <c r="F33" s="60">
        <v>1188558</v>
      </c>
      <c r="G33" s="60">
        <v>0</v>
      </c>
      <c r="H33" s="60">
        <v>22724</v>
      </c>
      <c r="I33" s="60">
        <v>28397</v>
      </c>
      <c r="J33" s="60">
        <v>51121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51121</v>
      </c>
      <c r="X33" s="60">
        <v>297138</v>
      </c>
      <c r="Y33" s="60">
        <v>-246017</v>
      </c>
      <c r="Z33" s="140">
        <v>-82.8</v>
      </c>
      <c r="AA33" s="155">
        <v>1188558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38948352</v>
      </c>
      <c r="F34" s="60">
        <v>38948352</v>
      </c>
      <c r="G34" s="60">
        <v>1411614</v>
      </c>
      <c r="H34" s="60">
        <v>2955506</v>
      </c>
      <c r="I34" s="60">
        <v>3280314</v>
      </c>
      <c r="J34" s="60">
        <v>7647434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7647434</v>
      </c>
      <c r="X34" s="60">
        <v>10237089</v>
      </c>
      <c r="Y34" s="60">
        <v>-2589655</v>
      </c>
      <c r="Z34" s="140">
        <v>-25.3</v>
      </c>
      <c r="AA34" s="155">
        <v>38948352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138899721</v>
      </c>
      <c r="F36" s="190">
        <f t="shared" si="1"/>
        <v>138899721</v>
      </c>
      <c r="G36" s="190">
        <f t="shared" si="1"/>
        <v>7490631</v>
      </c>
      <c r="H36" s="190">
        <f t="shared" si="1"/>
        <v>8166839</v>
      </c>
      <c r="I36" s="190">
        <f t="shared" si="1"/>
        <v>9267856</v>
      </c>
      <c r="J36" s="190">
        <f t="shared" si="1"/>
        <v>24925326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24925326</v>
      </c>
      <c r="X36" s="190">
        <f t="shared" si="1"/>
        <v>34724925</v>
      </c>
      <c r="Y36" s="190">
        <f t="shared" si="1"/>
        <v>-9799599</v>
      </c>
      <c r="Z36" s="191">
        <f>+IF(X36&lt;&gt;0,+(Y36/X36)*100,0)</f>
        <v>-28.22064842472662</v>
      </c>
      <c r="AA36" s="188">
        <f>SUM(AA25:AA35)</f>
        <v>138899721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25097</v>
      </c>
      <c r="F38" s="106">
        <f t="shared" si="2"/>
        <v>25097</v>
      </c>
      <c r="G38" s="106">
        <f t="shared" si="2"/>
        <v>12946887</v>
      </c>
      <c r="H38" s="106">
        <f t="shared" si="2"/>
        <v>13775040</v>
      </c>
      <c r="I38" s="106">
        <f t="shared" si="2"/>
        <v>-3935262</v>
      </c>
      <c r="J38" s="106">
        <f t="shared" si="2"/>
        <v>22786665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22786665</v>
      </c>
      <c r="X38" s="106">
        <f>IF(F22=F36,0,X22-X36)</f>
        <v>6642</v>
      </c>
      <c r="Y38" s="106">
        <f t="shared" si="2"/>
        <v>22780023</v>
      </c>
      <c r="Z38" s="201">
        <f>+IF(X38&lt;&gt;0,+(Y38/X38)*100,0)</f>
        <v>342969.3315266486</v>
      </c>
      <c r="AA38" s="199">
        <f>+AA22-AA36</f>
        <v>25097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27399000</v>
      </c>
      <c r="F39" s="60">
        <v>27399000</v>
      </c>
      <c r="G39" s="60">
        <v>0</v>
      </c>
      <c r="H39" s="60">
        <v>3057368</v>
      </c>
      <c r="I39" s="60">
        <v>4483262</v>
      </c>
      <c r="J39" s="60">
        <v>7540630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7540630</v>
      </c>
      <c r="X39" s="60">
        <v>6849750</v>
      </c>
      <c r="Y39" s="60">
        <v>690880</v>
      </c>
      <c r="Z39" s="140">
        <v>10.09</v>
      </c>
      <c r="AA39" s="155">
        <v>27399000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27424097</v>
      </c>
      <c r="F42" s="88">
        <f t="shared" si="3"/>
        <v>27424097</v>
      </c>
      <c r="G42" s="88">
        <f t="shared" si="3"/>
        <v>12946887</v>
      </c>
      <c r="H42" s="88">
        <f t="shared" si="3"/>
        <v>16832408</v>
      </c>
      <c r="I42" s="88">
        <f t="shared" si="3"/>
        <v>548000</v>
      </c>
      <c r="J42" s="88">
        <f t="shared" si="3"/>
        <v>30327295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30327295</v>
      </c>
      <c r="X42" s="88">
        <f t="shared" si="3"/>
        <v>6856392</v>
      </c>
      <c r="Y42" s="88">
        <f t="shared" si="3"/>
        <v>23470903</v>
      </c>
      <c r="Z42" s="208">
        <f>+IF(X42&lt;&gt;0,+(Y42/X42)*100,0)</f>
        <v>342.32148628608167</v>
      </c>
      <c r="AA42" s="206">
        <f>SUM(AA38:AA41)</f>
        <v>27424097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27424097</v>
      </c>
      <c r="F44" s="77">
        <f t="shared" si="4"/>
        <v>27424097</v>
      </c>
      <c r="G44" s="77">
        <f t="shared" si="4"/>
        <v>12946887</v>
      </c>
      <c r="H44" s="77">
        <f t="shared" si="4"/>
        <v>16832408</v>
      </c>
      <c r="I44" s="77">
        <f t="shared" si="4"/>
        <v>548000</v>
      </c>
      <c r="J44" s="77">
        <f t="shared" si="4"/>
        <v>30327295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30327295</v>
      </c>
      <c r="X44" s="77">
        <f t="shared" si="4"/>
        <v>6856392</v>
      </c>
      <c r="Y44" s="77">
        <f t="shared" si="4"/>
        <v>23470903</v>
      </c>
      <c r="Z44" s="212">
        <f>+IF(X44&lt;&gt;0,+(Y44/X44)*100,0)</f>
        <v>342.32148628608167</v>
      </c>
      <c r="AA44" s="210">
        <f>+AA42-AA43</f>
        <v>27424097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27424097</v>
      </c>
      <c r="F46" s="88">
        <f t="shared" si="5"/>
        <v>27424097</v>
      </c>
      <c r="G46" s="88">
        <f t="shared" si="5"/>
        <v>12946887</v>
      </c>
      <c r="H46" s="88">
        <f t="shared" si="5"/>
        <v>16832408</v>
      </c>
      <c r="I46" s="88">
        <f t="shared" si="5"/>
        <v>548000</v>
      </c>
      <c r="J46" s="88">
        <f t="shared" si="5"/>
        <v>30327295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30327295</v>
      </c>
      <c r="X46" s="88">
        <f t="shared" si="5"/>
        <v>6856392</v>
      </c>
      <c r="Y46" s="88">
        <f t="shared" si="5"/>
        <v>23470903</v>
      </c>
      <c r="Z46" s="208">
        <f>+IF(X46&lt;&gt;0,+(Y46/X46)*100,0)</f>
        <v>342.32148628608167</v>
      </c>
      <c r="AA46" s="206">
        <f>SUM(AA44:AA45)</f>
        <v>27424097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27424097</v>
      </c>
      <c r="F48" s="219">
        <f t="shared" si="6"/>
        <v>27424097</v>
      </c>
      <c r="G48" s="219">
        <f t="shared" si="6"/>
        <v>12946887</v>
      </c>
      <c r="H48" s="220">
        <f t="shared" si="6"/>
        <v>16832408</v>
      </c>
      <c r="I48" s="220">
        <f t="shared" si="6"/>
        <v>548000</v>
      </c>
      <c r="J48" s="220">
        <f t="shared" si="6"/>
        <v>30327295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30327295</v>
      </c>
      <c r="X48" s="220">
        <f t="shared" si="6"/>
        <v>6856392</v>
      </c>
      <c r="Y48" s="220">
        <f t="shared" si="6"/>
        <v>23470903</v>
      </c>
      <c r="Z48" s="221">
        <f>+IF(X48&lt;&gt;0,+(Y48/X48)*100,0)</f>
        <v>342.32148628608167</v>
      </c>
      <c r="AA48" s="222">
        <f>SUM(AA46:AA47)</f>
        <v>27424097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1205600</v>
      </c>
      <c r="F5" s="100">
        <f t="shared" si="0"/>
        <v>1205600</v>
      </c>
      <c r="G5" s="100">
        <f t="shared" si="0"/>
        <v>0</v>
      </c>
      <c r="H5" s="100">
        <f t="shared" si="0"/>
        <v>1219921</v>
      </c>
      <c r="I5" s="100">
        <f t="shared" si="0"/>
        <v>76475</v>
      </c>
      <c r="J5" s="100">
        <f t="shared" si="0"/>
        <v>1296396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1296396</v>
      </c>
      <c r="X5" s="100">
        <f t="shared" si="0"/>
        <v>301401</v>
      </c>
      <c r="Y5" s="100">
        <f t="shared" si="0"/>
        <v>994995</v>
      </c>
      <c r="Z5" s="137">
        <f>+IF(X5&lt;&gt;0,+(Y5/X5)*100,0)</f>
        <v>330.1233240765625</v>
      </c>
      <c r="AA5" s="153">
        <f>SUM(AA6:AA8)</f>
        <v>1205600</v>
      </c>
    </row>
    <row r="6" spans="1:27" ht="12.75">
      <c r="A6" s="138" t="s">
        <v>75</v>
      </c>
      <c r="B6" s="136"/>
      <c r="C6" s="155"/>
      <c r="D6" s="155"/>
      <c r="E6" s="156">
        <v>981500</v>
      </c>
      <c r="F6" s="60">
        <v>981500</v>
      </c>
      <c r="G6" s="60"/>
      <c r="H6" s="60">
        <v>1219921</v>
      </c>
      <c r="I6" s="60">
        <v>76475</v>
      </c>
      <c r="J6" s="60">
        <v>1296396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1296396</v>
      </c>
      <c r="X6" s="60">
        <v>245376</v>
      </c>
      <c r="Y6" s="60">
        <v>1051020</v>
      </c>
      <c r="Z6" s="140">
        <v>428.33</v>
      </c>
      <c r="AA6" s="62">
        <v>981500</v>
      </c>
    </row>
    <row r="7" spans="1:27" ht="12.75">
      <c r="A7" s="138" t="s">
        <v>76</v>
      </c>
      <c r="B7" s="136"/>
      <c r="C7" s="157"/>
      <c r="D7" s="157"/>
      <c r="E7" s="158">
        <v>61100</v>
      </c>
      <c r="F7" s="159">
        <v>61100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15276</v>
      </c>
      <c r="Y7" s="159">
        <v>-15276</v>
      </c>
      <c r="Z7" s="141">
        <v>-100</v>
      </c>
      <c r="AA7" s="225">
        <v>61100</v>
      </c>
    </row>
    <row r="8" spans="1:27" ht="12.75">
      <c r="A8" s="138" t="s">
        <v>77</v>
      </c>
      <c r="B8" s="136"/>
      <c r="C8" s="155"/>
      <c r="D8" s="155"/>
      <c r="E8" s="156">
        <v>163000</v>
      </c>
      <c r="F8" s="60">
        <v>163000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40749</v>
      </c>
      <c r="Y8" s="60">
        <v>-40749</v>
      </c>
      <c r="Z8" s="140">
        <v>-100</v>
      </c>
      <c r="AA8" s="62">
        <v>163000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3219976</v>
      </c>
      <c r="F9" s="100">
        <f t="shared" si="1"/>
        <v>3219976</v>
      </c>
      <c r="G9" s="100">
        <f t="shared" si="1"/>
        <v>90595</v>
      </c>
      <c r="H9" s="100">
        <f t="shared" si="1"/>
        <v>0</v>
      </c>
      <c r="I9" s="100">
        <f t="shared" si="1"/>
        <v>9555</v>
      </c>
      <c r="J9" s="100">
        <f t="shared" si="1"/>
        <v>100150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100150</v>
      </c>
      <c r="X9" s="100">
        <f t="shared" si="1"/>
        <v>804993</v>
      </c>
      <c r="Y9" s="100">
        <f t="shared" si="1"/>
        <v>-704843</v>
      </c>
      <c r="Z9" s="137">
        <f>+IF(X9&lt;&gt;0,+(Y9/X9)*100,0)</f>
        <v>-87.55889802768472</v>
      </c>
      <c r="AA9" s="102">
        <f>SUM(AA10:AA14)</f>
        <v>3219976</v>
      </c>
    </row>
    <row r="10" spans="1:27" ht="12.75">
      <c r="A10" s="138" t="s">
        <v>79</v>
      </c>
      <c r="B10" s="136"/>
      <c r="C10" s="155"/>
      <c r="D10" s="155"/>
      <c r="E10" s="156">
        <v>3219976</v>
      </c>
      <c r="F10" s="60">
        <v>3219976</v>
      </c>
      <c r="G10" s="60">
        <v>90595</v>
      </c>
      <c r="H10" s="60"/>
      <c r="I10" s="60">
        <v>9555</v>
      </c>
      <c r="J10" s="60">
        <v>100150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100150</v>
      </c>
      <c r="X10" s="60">
        <v>804993</v>
      </c>
      <c r="Y10" s="60">
        <v>-704843</v>
      </c>
      <c r="Z10" s="140">
        <v>-87.56</v>
      </c>
      <c r="AA10" s="62">
        <v>3219976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19316000</v>
      </c>
      <c r="F15" s="100">
        <f t="shared" si="2"/>
        <v>19316000</v>
      </c>
      <c r="G15" s="100">
        <f t="shared" si="2"/>
        <v>0</v>
      </c>
      <c r="H15" s="100">
        <f t="shared" si="2"/>
        <v>1498064</v>
      </c>
      <c r="I15" s="100">
        <f t="shared" si="2"/>
        <v>3932687</v>
      </c>
      <c r="J15" s="100">
        <f t="shared" si="2"/>
        <v>5430751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5430751</v>
      </c>
      <c r="X15" s="100">
        <f t="shared" si="2"/>
        <v>4829001</v>
      </c>
      <c r="Y15" s="100">
        <f t="shared" si="2"/>
        <v>601750</v>
      </c>
      <c r="Z15" s="137">
        <f>+IF(X15&lt;&gt;0,+(Y15/X15)*100,0)</f>
        <v>12.46116950483133</v>
      </c>
      <c r="AA15" s="102">
        <f>SUM(AA16:AA18)</f>
        <v>19316000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>
        <v>1261983</v>
      </c>
      <c r="J16" s="60">
        <v>1261983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1261983</v>
      </c>
      <c r="X16" s="60"/>
      <c r="Y16" s="60">
        <v>1261983</v>
      </c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19316000</v>
      </c>
      <c r="F17" s="60">
        <v>19316000</v>
      </c>
      <c r="G17" s="60"/>
      <c r="H17" s="60">
        <v>1498064</v>
      </c>
      <c r="I17" s="60">
        <v>2670704</v>
      </c>
      <c r="J17" s="60">
        <v>4168768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4168768</v>
      </c>
      <c r="X17" s="60">
        <v>4829001</v>
      </c>
      <c r="Y17" s="60">
        <v>-660233</v>
      </c>
      <c r="Z17" s="140">
        <v>-13.67</v>
      </c>
      <c r="AA17" s="62">
        <v>19316000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10500000</v>
      </c>
      <c r="F19" s="100">
        <f t="shared" si="3"/>
        <v>10500000</v>
      </c>
      <c r="G19" s="100">
        <f t="shared" si="3"/>
        <v>0</v>
      </c>
      <c r="H19" s="100">
        <f t="shared" si="3"/>
        <v>1198317</v>
      </c>
      <c r="I19" s="100">
        <f t="shared" si="3"/>
        <v>0</v>
      </c>
      <c r="J19" s="100">
        <f t="shared" si="3"/>
        <v>1198317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1198317</v>
      </c>
      <c r="X19" s="100">
        <f t="shared" si="3"/>
        <v>2199999</v>
      </c>
      <c r="Y19" s="100">
        <f t="shared" si="3"/>
        <v>-1001682</v>
      </c>
      <c r="Z19" s="137">
        <f>+IF(X19&lt;&gt;0,+(Y19/X19)*100,0)</f>
        <v>-45.5310206959185</v>
      </c>
      <c r="AA19" s="102">
        <f>SUM(AA20:AA23)</f>
        <v>10500000</v>
      </c>
    </row>
    <row r="20" spans="1:27" ht="12.75">
      <c r="A20" s="138" t="s">
        <v>89</v>
      </c>
      <c r="B20" s="136"/>
      <c r="C20" s="155"/>
      <c r="D20" s="155"/>
      <c r="E20" s="156">
        <v>8800000</v>
      </c>
      <c r="F20" s="60">
        <v>8800000</v>
      </c>
      <c r="G20" s="60"/>
      <c r="H20" s="60">
        <v>1198317</v>
      </c>
      <c r="I20" s="60"/>
      <c r="J20" s="60">
        <v>1198317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1198317</v>
      </c>
      <c r="X20" s="60">
        <v>2199999</v>
      </c>
      <c r="Y20" s="60">
        <v>-1001682</v>
      </c>
      <c r="Z20" s="140">
        <v>-45.53</v>
      </c>
      <c r="AA20" s="62">
        <v>8800000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1700000</v>
      </c>
      <c r="F23" s="60">
        <v>1700000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>
        <v>1700000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34241576</v>
      </c>
      <c r="F25" s="219">
        <f t="shared" si="4"/>
        <v>34241576</v>
      </c>
      <c r="G25" s="219">
        <f t="shared" si="4"/>
        <v>90595</v>
      </c>
      <c r="H25" s="219">
        <f t="shared" si="4"/>
        <v>3916302</v>
      </c>
      <c r="I25" s="219">
        <f t="shared" si="4"/>
        <v>4018717</v>
      </c>
      <c r="J25" s="219">
        <f t="shared" si="4"/>
        <v>8025614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8025614</v>
      </c>
      <c r="X25" s="219">
        <f t="shared" si="4"/>
        <v>8135394</v>
      </c>
      <c r="Y25" s="219">
        <f t="shared" si="4"/>
        <v>-109780</v>
      </c>
      <c r="Z25" s="231">
        <f>+IF(X25&lt;&gt;0,+(Y25/X25)*100,0)</f>
        <v>-1.349412210398169</v>
      </c>
      <c r="AA25" s="232">
        <f>+AA5+AA9+AA15+AA19+AA24</f>
        <v>34241576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27399000</v>
      </c>
      <c r="F28" s="60">
        <v>27399000</v>
      </c>
      <c r="G28" s="60"/>
      <c r="H28" s="60">
        <v>2696381</v>
      </c>
      <c r="I28" s="60">
        <v>3932687</v>
      </c>
      <c r="J28" s="60">
        <v>6629068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6629068</v>
      </c>
      <c r="X28" s="60">
        <v>6849750</v>
      </c>
      <c r="Y28" s="60">
        <v>-220682</v>
      </c>
      <c r="Z28" s="140">
        <v>-3.22</v>
      </c>
      <c r="AA28" s="155">
        <v>27399000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27399000</v>
      </c>
      <c r="F32" s="77">
        <f t="shared" si="5"/>
        <v>27399000</v>
      </c>
      <c r="G32" s="77">
        <f t="shared" si="5"/>
        <v>0</v>
      </c>
      <c r="H32" s="77">
        <f t="shared" si="5"/>
        <v>2696381</v>
      </c>
      <c r="I32" s="77">
        <f t="shared" si="5"/>
        <v>3932687</v>
      </c>
      <c r="J32" s="77">
        <f t="shared" si="5"/>
        <v>6629068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6629068</v>
      </c>
      <c r="X32" s="77">
        <f t="shared" si="5"/>
        <v>6849750</v>
      </c>
      <c r="Y32" s="77">
        <f t="shared" si="5"/>
        <v>-220682</v>
      </c>
      <c r="Z32" s="212">
        <f>+IF(X32&lt;&gt;0,+(Y32/X32)*100,0)</f>
        <v>-3.221752618708712</v>
      </c>
      <c r="AA32" s="79">
        <f>SUM(AA28:AA31)</f>
        <v>27399000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6842576</v>
      </c>
      <c r="F35" s="60">
        <v>6842576</v>
      </c>
      <c r="G35" s="60">
        <v>90595</v>
      </c>
      <c r="H35" s="60">
        <v>1219921</v>
      </c>
      <c r="I35" s="60">
        <v>86030</v>
      </c>
      <c r="J35" s="60">
        <v>1396546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1396546</v>
      </c>
      <c r="X35" s="60">
        <v>1710645</v>
      </c>
      <c r="Y35" s="60">
        <v>-314099</v>
      </c>
      <c r="Z35" s="140">
        <v>-18.36</v>
      </c>
      <c r="AA35" s="62">
        <v>6842576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34241576</v>
      </c>
      <c r="F36" s="220">
        <f t="shared" si="6"/>
        <v>34241576</v>
      </c>
      <c r="G36" s="220">
        <f t="shared" si="6"/>
        <v>90595</v>
      </c>
      <c r="H36" s="220">
        <f t="shared" si="6"/>
        <v>3916302</v>
      </c>
      <c r="I36" s="220">
        <f t="shared" si="6"/>
        <v>4018717</v>
      </c>
      <c r="J36" s="220">
        <f t="shared" si="6"/>
        <v>8025614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8025614</v>
      </c>
      <c r="X36" s="220">
        <f t="shared" si="6"/>
        <v>8560395</v>
      </c>
      <c r="Y36" s="220">
        <f t="shared" si="6"/>
        <v>-534781</v>
      </c>
      <c r="Z36" s="221">
        <f>+IF(X36&lt;&gt;0,+(Y36/X36)*100,0)</f>
        <v>-6.247153314771105</v>
      </c>
      <c r="AA36" s="239">
        <f>SUM(AA32:AA35)</f>
        <v>34241576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30000000</v>
      </c>
      <c r="F6" s="60">
        <v>30000000</v>
      </c>
      <c r="G6" s="60">
        <v>42470320</v>
      </c>
      <c r="H6" s="60">
        <v>42470320</v>
      </c>
      <c r="I6" s="60">
        <v>42470320</v>
      </c>
      <c r="J6" s="60">
        <v>42470320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42470320</v>
      </c>
      <c r="X6" s="60">
        <v>7500000</v>
      </c>
      <c r="Y6" s="60">
        <v>34970320</v>
      </c>
      <c r="Z6" s="140">
        <v>466.27</v>
      </c>
      <c r="AA6" s="62">
        <v>30000000</v>
      </c>
    </row>
    <row r="7" spans="1:27" ht="12.75">
      <c r="A7" s="249" t="s">
        <v>144</v>
      </c>
      <c r="B7" s="182"/>
      <c r="C7" s="155"/>
      <c r="D7" s="155"/>
      <c r="E7" s="59">
        <v>25500000</v>
      </c>
      <c r="F7" s="60">
        <v>25500000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6375000</v>
      </c>
      <c r="Y7" s="60">
        <v>-6375000</v>
      </c>
      <c r="Z7" s="140">
        <v>-100</v>
      </c>
      <c r="AA7" s="62">
        <v>25500000</v>
      </c>
    </row>
    <row r="8" spans="1:27" ht="12.75">
      <c r="A8" s="249" t="s">
        <v>145</v>
      </c>
      <c r="B8" s="182"/>
      <c r="C8" s="155"/>
      <c r="D8" s="155"/>
      <c r="E8" s="59">
        <v>46128000</v>
      </c>
      <c r="F8" s="60">
        <v>46128000</v>
      </c>
      <c r="G8" s="60">
        <v>4402486</v>
      </c>
      <c r="H8" s="60">
        <v>4402486</v>
      </c>
      <c r="I8" s="60">
        <v>4402486</v>
      </c>
      <c r="J8" s="60">
        <v>4402486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4402486</v>
      </c>
      <c r="X8" s="60">
        <v>11532000</v>
      </c>
      <c r="Y8" s="60">
        <v>-7129514</v>
      </c>
      <c r="Z8" s="140">
        <v>-61.82</v>
      </c>
      <c r="AA8" s="62">
        <v>46128000</v>
      </c>
    </row>
    <row r="9" spans="1:27" ht="12.75">
      <c r="A9" s="249" t="s">
        <v>146</v>
      </c>
      <c r="B9" s="182"/>
      <c r="C9" s="155"/>
      <c r="D9" s="155"/>
      <c r="E9" s="59">
        <v>21068000</v>
      </c>
      <c r="F9" s="60">
        <v>21068000</v>
      </c>
      <c r="G9" s="60">
        <v>19967826</v>
      </c>
      <c r="H9" s="60">
        <v>19967826</v>
      </c>
      <c r="I9" s="60">
        <v>19967826</v>
      </c>
      <c r="J9" s="60">
        <v>19967826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19967826</v>
      </c>
      <c r="X9" s="60">
        <v>5267000</v>
      </c>
      <c r="Y9" s="60">
        <v>14700826</v>
      </c>
      <c r="Z9" s="140">
        <v>279.11</v>
      </c>
      <c r="AA9" s="62">
        <v>21068000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>
        <v>336000</v>
      </c>
      <c r="F11" s="60">
        <v>336000</v>
      </c>
      <c r="G11" s="60">
        <v>459636</v>
      </c>
      <c r="H11" s="60">
        <v>459636</v>
      </c>
      <c r="I11" s="60">
        <v>459636</v>
      </c>
      <c r="J11" s="60">
        <v>459636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459636</v>
      </c>
      <c r="X11" s="60">
        <v>84000</v>
      </c>
      <c r="Y11" s="60">
        <v>375636</v>
      </c>
      <c r="Z11" s="140">
        <v>447.19</v>
      </c>
      <c r="AA11" s="62">
        <v>336000</v>
      </c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123032000</v>
      </c>
      <c r="F12" s="73">
        <f t="shared" si="0"/>
        <v>123032000</v>
      </c>
      <c r="G12" s="73">
        <f t="shared" si="0"/>
        <v>67300268</v>
      </c>
      <c r="H12" s="73">
        <f t="shared" si="0"/>
        <v>67300268</v>
      </c>
      <c r="I12" s="73">
        <f t="shared" si="0"/>
        <v>67300268</v>
      </c>
      <c r="J12" s="73">
        <f t="shared" si="0"/>
        <v>67300268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67300268</v>
      </c>
      <c r="X12" s="73">
        <f t="shared" si="0"/>
        <v>30758000</v>
      </c>
      <c r="Y12" s="73">
        <f t="shared" si="0"/>
        <v>36542268</v>
      </c>
      <c r="Z12" s="170">
        <f>+IF(X12&lt;&gt;0,+(Y12/X12)*100,0)</f>
        <v>118.80573509330905</v>
      </c>
      <c r="AA12" s="74">
        <f>SUM(AA6:AA11)</f>
        <v>123032000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>
        <v>2510000</v>
      </c>
      <c r="F17" s="60">
        <v>2510000</v>
      </c>
      <c r="G17" s="60">
        <v>2367591</v>
      </c>
      <c r="H17" s="60">
        <v>2367591</v>
      </c>
      <c r="I17" s="60">
        <v>2367591</v>
      </c>
      <c r="J17" s="60">
        <v>2367591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2367591</v>
      </c>
      <c r="X17" s="60">
        <v>627500</v>
      </c>
      <c r="Y17" s="60">
        <v>1740091</v>
      </c>
      <c r="Z17" s="140">
        <v>277.31</v>
      </c>
      <c r="AA17" s="62">
        <v>2510000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187715000</v>
      </c>
      <c r="F19" s="60">
        <v>187715000</v>
      </c>
      <c r="G19" s="60">
        <v>187609532</v>
      </c>
      <c r="H19" s="60">
        <v>187609532</v>
      </c>
      <c r="I19" s="60">
        <v>187609532</v>
      </c>
      <c r="J19" s="60">
        <v>187609532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187609532</v>
      </c>
      <c r="X19" s="60">
        <v>46928750</v>
      </c>
      <c r="Y19" s="60">
        <v>140680782</v>
      </c>
      <c r="Z19" s="140">
        <v>299.78</v>
      </c>
      <c r="AA19" s="62">
        <v>187715000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>
        <v>589</v>
      </c>
      <c r="H20" s="60">
        <v>589</v>
      </c>
      <c r="I20" s="60">
        <v>589</v>
      </c>
      <c r="J20" s="60">
        <v>589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589</v>
      </c>
      <c r="X20" s="60"/>
      <c r="Y20" s="60">
        <v>589</v>
      </c>
      <c r="Z20" s="140"/>
      <c r="AA20" s="62"/>
    </row>
    <row r="21" spans="1:27" ht="12.75">
      <c r="A21" s="249" t="s">
        <v>156</v>
      </c>
      <c r="B21" s="182"/>
      <c r="C21" s="155"/>
      <c r="D21" s="155"/>
      <c r="E21" s="59">
        <v>5136000</v>
      </c>
      <c r="F21" s="60">
        <v>5136000</v>
      </c>
      <c r="G21" s="60">
        <v>2661916</v>
      </c>
      <c r="H21" s="60">
        <v>2661916</v>
      </c>
      <c r="I21" s="60">
        <v>2661916</v>
      </c>
      <c r="J21" s="60">
        <v>2661916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2661916</v>
      </c>
      <c r="X21" s="60">
        <v>1284000</v>
      </c>
      <c r="Y21" s="60">
        <v>1377916</v>
      </c>
      <c r="Z21" s="140">
        <v>107.31</v>
      </c>
      <c r="AA21" s="62">
        <v>5136000</v>
      </c>
    </row>
    <row r="22" spans="1:27" ht="12.75">
      <c r="A22" s="249" t="s">
        <v>157</v>
      </c>
      <c r="B22" s="182"/>
      <c r="C22" s="155"/>
      <c r="D22" s="155"/>
      <c r="E22" s="59">
        <v>98000</v>
      </c>
      <c r="F22" s="60">
        <v>98000</v>
      </c>
      <c r="G22" s="60">
        <v>98998</v>
      </c>
      <c r="H22" s="60">
        <v>98998</v>
      </c>
      <c r="I22" s="60">
        <v>98998</v>
      </c>
      <c r="J22" s="60">
        <v>98998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98998</v>
      </c>
      <c r="X22" s="60">
        <v>24500</v>
      </c>
      <c r="Y22" s="60">
        <v>74498</v>
      </c>
      <c r="Z22" s="140">
        <v>304.07</v>
      </c>
      <c r="AA22" s="62">
        <v>98000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195459000</v>
      </c>
      <c r="F24" s="77">
        <f t="shared" si="1"/>
        <v>195459000</v>
      </c>
      <c r="G24" s="77">
        <f t="shared" si="1"/>
        <v>192738626</v>
      </c>
      <c r="H24" s="77">
        <f t="shared" si="1"/>
        <v>192738626</v>
      </c>
      <c r="I24" s="77">
        <f t="shared" si="1"/>
        <v>192738626</v>
      </c>
      <c r="J24" s="77">
        <f t="shared" si="1"/>
        <v>192738626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192738626</v>
      </c>
      <c r="X24" s="77">
        <f t="shared" si="1"/>
        <v>48864750</v>
      </c>
      <c r="Y24" s="77">
        <f t="shared" si="1"/>
        <v>143873876</v>
      </c>
      <c r="Z24" s="212">
        <f>+IF(X24&lt;&gt;0,+(Y24/X24)*100,0)</f>
        <v>294.43284985598</v>
      </c>
      <c r="AA24" s="79">
        <f>SUM(AA15:AA23)</f>
        <v>195459000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318491000</v>
      </c>
      <c r="F25" s="73">
        <f t="shared" si="2"/>
        <v>318491000</v>
      </c>
      <c r="G25" s="73">
        <f t="shared" si="2"/>
        <v>260038894</v>
      </c>
      <c r="H25" s="73">
        <f t="shared" si="2"/>
        <v>260038894</v>
      </c>
      <c r="I25" s="73">
        <f t="shared" si="2"/>
        <v>260038894</v>
      </c>
      <c r="J25" s="73">
        <f t="shared" si="2"/>
        <v>260038894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260038894</v>
      </c>
      <c r="X25" s="73">
        <f t="shared" si="2"/>
        <v>79622750</v>
      </c>
      <c r="Y25" s="73">
        <f t="shared" si="2"/>
        <v>180416144</v>
      </c>
      <c r="Z25" s="170">
        <f>+IF(X25&lt;&gt;0,+(Y25/X25)*100,0)</f>
        <v>226.58868727844742</v>
      </c>
      <c r="AA25" s="74">
        <f>+AA12+AA24</f>
        <v>318491000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>
        <v>1216000</v>
      </c>
      <c r="F31" s="60">
        <v>1216000</v>
      </c>
      <c r="G31" s="60">
        <v>1025890</v>
      </c>
      <c r="H31" s="60">
        <v>1025890</v>
      </c>
      <c r="I31" s="60">
        <v>1025890</v>
      </c>
      <c r="J31" s="60">
        <v>1025890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1025890</v>
      </c>
      <c r="X31" s="60">
        <v>304000</v>
      </c>
      <c r="Y31" s="60">
        <v>721890</v>
      </c>
      <c r="Z31" s="140">
        <v>237.46</v>
      </c>
      <c r="AA31" s="62">
        <v>1216000</v>
      </c>
    </row>
    <row r="32" spans="1:27" ht="12.75">
      <c r="A32" s="249" t="s">
        <v>164</v>
      </c>
      <c r="B32" s="182"/>
      <c r="C32" s="155"/>
      <c r="D32" s="155"/>
      <c r="E32" s="59">
        <v>2805000</v>
      </c>
      <c r="F32" s="60">
        <v>2805000</v>
      </c>
      <c r="G32" s="60">
        <v>8640005</v>
      </c>
      <c r="H32" s="60">
        <v>8640005</v>
      </c>
      <c r="I32" s="60">
        <v>8640005</v>
      </c>
      <c r="J32" s="60">
        <v>8640005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8640005</v>
      </c>
      <c r="X32" s="60">
        <v>701250</v>
      </c>
      <c r="Y32" s="60">
        <v>7938755</v>
      </c>
      <c r="Z32" s="140">
        <v>1132.09</v>
      </c>
      <c r="AA32" s="62">
        <v>2805000</v>
      </c>
    </row>
    <row r="33" spans="1:27" ht="12.75">
      <c r="A33" s="249" t="s">
        <v>165</v>
      </c>
      <c r="B33" s="182"/>
      <c r="C33" s="155"/>
      <c r="D33" s="155"/>
      <c r="E33" s="59">
        <v>21624000</v>
      </c>
      <c r="F33" s="60">
        <v>21624000</v>
      </c>
      <c r="G33" s="60">
        <v>409492</v>
      </c>
      <c r="H33" s="60">
        <v>409492</v>
      </c>
      <c r="I33" s="60">
        <v>409492</v>
      </c>
      <c r="J33" s="60">
        <v>409492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409492</v>
      </c>
      <c r="X33" s="60">
        <v>5406000</v>
      </c>
      <c r="Y33" s="60">
        <v>-4996508</v>
      </c>
      <c r="Z33" s="140">
        <v>-92.43</v>
      </c>
      <c r="AA33" s="62">
        <v>21624000</v>
      </c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25645000</v>
      </c>
      <c r="F34" s="73">
        <f t="shared" si="3"/>
        <v>25645000</v>
      </c>
      <c r="G34" s="73">
        <f t="shared" si="3"/>
        <v>10075387</v>
      </c>
      <c r="H34" s="73">
        <f t="shared" si="3"/>
        <v>10075387</v>
      </c>
      <c r="I34" s="73">
        <f t="shared" si="3"/>
        <v>10075387</v>
      </c>
      <c r="J34" s="73">
        <f t="shared" si="3"/>
        <v>10075387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10075387</v>
      </c>
      <c r="X34" s="73">
        <f t="shared" si="3"/>
        <v>6411250</v>
      </c>
      <c r="Y34" s="73">
        <f t="shared" si="3"/>
        <v>3664137</v>
      </c>
      <c r="Z34" s="170">
        <f>+IF(X34&lt;&gt;0,+(Y34/X34)*100,0)</f>
        <v>57.15167868980308</v>
      </c>
      <c r="AA34" s="74">
        <f>SUM(AA29:AA33)</f>
        <v>25645000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/>
      <c r="D38" s="155"/>
      <c r="E38" s="59">
        <v>2746000</v>
      </c>
      <c r="F38" s="60">
        <v>2746000</v>
      </c>
      <c r="G38" s="60">
        <v>4849736</v>
      </c>
      <c r="H38" s="60">
        <v>4849736</v>
      </c>
      <c r="I38" s="60">
        <v>4849736</v>
      </c>
      <c r="J38" s="60">
        <v>4849736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4849736</v>
      </c>
      <c r="X38" s="60">
        <v>686500</v>
      </c>
      <c r="Y38" s="60">
        <v>4163236</v>
      </c>
      <c r="Z38" s="140">
        <v>606.44</v>
      </c>
      <c r="AA38" s="62">
        <v>2746000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2746000</v>
      </c>
      <c r="F39" s="77">
        <f t="shared" si="4"/>
        <v>2746000</v>
      </c>
      <c r="G39" s="77">
        <f t="shared" si="4"/>
        <v>4849736</v>
      </c>
      <c r="H39" s="77">
        <f t="shared" si="4"/>
        <v>4849736</v>
      </c>
      <c r="I39" s="77">
        <f t="shared" si="4"/>
        <v>4849736</v>
      </c>
      <c r="J39" s="77">
        <f t="shared" si="4"/>
        <v>4849736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4849736</v>
      </c>
      <c r="X39" s="77">
        <f t="shared" si="4"/>
        <v>686500</v>
      </c>
      <c r="Y39" s="77">
        <f t="shared" si="4"/>
        <v>4163236</v>
      </c>
      <c r="Z39" s="212">
        <f>+IF(X39&lt;&gt;0,+(Y39/X39)*100,0)</f>
        <v>606.4436999271668</v>
      </c>
      <c r="AA39" s="79">
        <f>SUM(AA37:AA38)</f>
        <v>2746000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28391000</v>
      </c>
      <c r="F40" s="73">
        <f t="shared" si="5"/>
        <v>28391000</v>
      </c>
      <c r="G40" s="73">
        <f t="shared" si="5"/>
        <v>14925123</v>
      </c>
      <c r="H40" s="73">
        <f t="shared" si="5"/>
        <v>14925123</v>
      </c>
      <c r="I40" s="73">
        <f t="shared" si="5"/>
        <v>14925123</v>
      </c>
      <c r="J40" s="73">
        <f t="shared" si="5"/>
        <v>14925123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14925123</v>
      </c>
      <c r="X40" s="73">
        <f t="shared" si="5"/>
        <v>7097750</v>
      </c>
      <c r="Y40" s="73">
        <f t="shared" si="5"/>
        <v>7827373</v>
      </c>
      <c r="Z40" s="170">
        <f>+IF(X40&lt;&gt;0,+(Y40/X40)*100,0)</f>
        <v>110.27963791342327</v>
      </c>
      <c r="AA40" s="74">
        <f>+AA34+AA39</f>
        <v>28391000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290100000</v>
      </c>
      <c r="F42" s="259">
        <f t="shared" si="6"/>
        <v>290100000</v>
      </c>
      <c r="G42" s="259">
        <f t="shared" si="6"/>
        <v>245113771</v>
      </c>
      <c r="H42" s="259">
        <f t="shared" si="6"/>
        <v>245113771</v>
      </c>
      <c r="I42" s="259">
        <f t="shared" si="6"/>
        <v>245113771</v>
      </c>
      <c r="J42" s="259">
        <f t="shared" si="6"/>
        <v>245113771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245113771</v>
      </c>
      <c r="X42" s="259">
        <f t="shared" si="6"/>
        <v>72525000</v>
      </c>
      <c r="Y42" s="259">
        <f t="shared" si="6"/>
        <v>172588771</v>
      </c>
      <c r="Z42" s="260">
        <f>+IF(X42&lt;&gt;0,+(Y42/X42)*100,0)</f>
        <v>237.97141813167872</v>
      </c>
      <c r="AA42" s="261">
        <f>+AA25-AA40</f>
        <v>290100000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290100000</v>
      </c>
      <c r="F45" s="60">
        <v>290100000</v>
      </c>
      <c r="G45" s="60">
        <v>245113771</v>
      </c>
      <c r="H45" s="60">
        <v>245113771</v>
      </c>
      <c r="I45" s="60">
        <v>245113771</v>
      </c>
      <c r="J45" s="60">
        <v>245113771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245113771</v>
      </c>
      <c r="X45" s="60">
        <v>72525000</v>
      </c>
      <c r="Y45" s="60">
        <v>172588771</v>
      </c>
      <c r="Z45" s="139">
        <v>237.97</v>
      </c>
      <c r="AA45" s="62">
        <v>290100000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290100000</v>
      </c>
      <c r="F48" s="219">
        <f t="shared" si="7"/>
        <v>290100000</v>
      </c>
      <c r="G48" s="219">
        <f t="shared" si="7"/>
        <v>245113771</v>
      </c>
      <c r="H48" s="219">
        <f t="shared" si="7"/>
        <v>245113771</v>
      </c>
      <c r="I48" s="219">
        <f t="shared" si="7"/>
        <v>245113771</v>
      </c>
      <c r="J48" s="219">
        <f t="shared" si="7"/>
        <v>245113771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245113771</v>
      </c>
      <c r="X48" s="219">
        <f t="shared" si="7"/>
        <v>72525000</v>
      </c>
      <c r="Y48" s="219">
        <f t="shared" si="7"/>
        <v>172588771</v>
      </c>
      <c r="Z48" s="265">
        <f>+IF(X48&lt;&gt;0,+(Y48/X48)*100,0)</f>
        <v>237.97141813167872</v>
      </c>
      <c r="AA48" s="232">
        <f>SUM(AA45:AA47)</f>
        <v>290100000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9900528</v>
      </c>
      <c r="F6" s="60">
        <v>9900528</v>
      </c>
      <c r="G6" s="60">
        <v>224575</v>
      </c>
      <c r="H6" s="60">
        <v>304773</v>
      </c>
      <c r="I6" s="60">
        <v>429457</v>
      </c>
      <c r="J6" s="60">
        <v>958805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958805</v>
      </c>
      <c r="X6" s="60">
        <v>2475132</v>
      </c>
      <c r="Y6" s="60">
        <v>-1516327</v>
      </c>
      <c r="Z6" s="140">
        <v>-61.26</v>
      </c>
      <c r="AA6" s="62">
        <v>9900528</v>
      </c>
    </row>
    <row r="7" spans="1:27" ht="12.75">
      <c r="A7" s="249" t="s">
        <v>32</v>
      </c>
      <c r="B7" s="182"/>
      <c r="C7" s="155"/>
      <c r="D7" s="155"/>
      <c r="E7" s="59">
        <v>23788308</v>
      </c>
      <c r="F7" s="60">
        <v>23788308</v>
      </c>
      <c r="G7" s="60">
        <v>1135843</v>
      </c>
      <c r="H7" s="60">
        <v>1812724</v>
      </c>
      <c r="I7" s="60">
        <v>1731448</v>
      </c>
      <c r="J7" s="60">
        <v>4680015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4680015</v>
      </c>
      <c r="X7" s="60">
        <v>5947077</v>
      </c>
      <c r="Y7" s="60">
        <v>-1267062</v>
      </c>
      <c r="Z7" s="140">
        <v>-21.31</v>
      </c>
      <c r="AA7" s="62">
        <v>23788308</v>
      </c>
    </row>
    <row r="8" spans="1:27" ht="12.75">
      <c r="A8" s="249" t="s">
        <v>178</v>
      </c>
      <c r="B8" s="182"/>
      <c r="C8" s="155"/>
      <c r="D8" s="155"/>
      <c r="E8" s="59">
        <v>24918144</v>
      </c>
      <c r="F8" s="60">
        <v>24918144</v>
      </c>
      <c r="G8" s="60">
        <v>241969</v>
      </c>
      <c r="H8" s="60">
        <v>6072760</v>
      </c>
      <c r="I8" s="60">
        <v>439078</v>
      </c>
      <c r="J8" s="60">
        <v>6753807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6753807</v>
      </c>
      <c r="X8" s="60">
        <v>6229536</v>
      </c>
      <c r="Y8" s="60">
        <v>524271</v>
      </c>
      <c r="Z8" s="140">
        <v>8.42</v>
      </c>
      <c r="AA8" s="62">
        <v>24918144</v>
      </c>
    </row>
    <row r="9" spans="1:27" ht="12.75">
      <c r="A9" s="249" t="s">
        <v>179</v>
      </c>
      <c r="B9" s="182"/>
      <c r="C9" s="155"/>
      <c r="D9" s="155"/>
      <c r="E9" s="59">
        <v>77171796</v>
      </c>
      <c r="F9" s="60">
        <v>77171796</v>
      </c>
      <c r="G9" s="60">
        <v>9379464</v>
      </c>
      <c r="H9" s="60">
        <v>18660000</v>
      </c>
      <c r="I9" s="60"/>
      <c r="J9" s="60">
        <v>28039464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28039464</v>
      </c>
      <c r="X9" s="60">
        <v>19292949</v>
      </c>
      <c r="Y9" s="60">
        <v>8746515</v>
      </c>
      <c r="Z9" s="140">
        <v>45.34</v>
      </c>
      <c r="AA9" s="62">
        <v>77171796</v>
      </c>
    </row>
    <row r="10" spans="1:27" ht="12.75">
      <c r="A10" s="249" t="s">
        <v>180</v>
      </c>
      <c r="B10" s="182"/>
      <c r="C10" s="155"/>
      <c r="D10" s="155"/>
      <c r="E10" s="59">
        <v>27399000</v>
      </c>
      <c r="F10" s="60">
        <v>27399000</v>
      </c>
      <c r="G10" s="60">
        <v>7150415</v>
      </c>
      <c r="H10" s="60">
        <v>7973000</v>
      </c>
      <c r="I10" s="60">
        <v>2500000</v>
      </c>
      <c r="J10" s="60">
        <v>17623415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17623415</v>
      </c>
      <c r="X10" s="60">
        <v>6849750</v>
      </c>
      <c r="Y10" s="60">
        <v>10773665</v>
      </c>
      <c r="Z10" s="140">
        <v>157.29</v>
      </c>
      <c r="AA10" s="62">
        <v>27399000</v>
      </c>
    </row>
    <row r="11" spans="1:27" ht="12.75">
      <c r="A11" s="249" t="s">
        <v>181</v>
      </c>
      <c r="B11" s="182"/>
      <c r="C11" s="155"/>
      <c r="D11" s="155"/>
      <c r="E11" s="59">
        <v>3146076</v>
      </c>
      <c r="F11" s="60">
        <v>3146076</v>
      </c>
      <c r="G11" s="60">
        <v>519247</v>
      </c>
      <c r="H11" s="60">
        <v>126536</v>
      </c>
      <c r="I11" s="60">
        <v>172997</v>
      </c>
      <c r="J11" s="60">
        <v>818780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818780</v>
      </c>
      <c r="X11" s="60">
        <v>786519</v>
      </c>
      <c r="Y11" s="60">
        <v>32261</v>
      </c>
      <c r="Z11" s="140">
        <v>4.1</v>
      </c>
      <c r="AA11" s="62">
        <v>3146076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-126580872</v>
      </c>
      <c r="F14" s="60">
        <v>-126580872</v>
      </c>
      <c r="G14" s="60">
        <v>-7365950</v>
      </c>
      <c r="H14" s="60">
        <v>-8907168</v>
      </c>
      <c r="I14" s="60">
        <v>-9565656</v>
      </c>
      <c r="J14" s="60">
        <v>-25838774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-25838774</v>
      </c>
      <c r="X14" s="60">
        <v>-31645218</v>
      </c>
      <c r="Y14" s="60">
        <v>5806444</v>
      </c>
      <c r="Z14" s="140">
        <v>-18.35</v>
      </c>
      <c r="AA14" s="62">
        <v>-126580872</v>
      </c>
    </row>
    <row r="15" spans="1:27" ht="12.75">
      <c r="A15" s="249" t="s">
        <v>40</v>
      </c>
      <c r="B15" s="182"/>
      <c r="C15" s="155"/>
      <c r="D15" s="155"/>
      <c r="E15" s="59">
        <v>-11130288</v>
      </c>
      <c r="F15" s="60">
        <v>-11130288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-2782572</v>
      </c>
      <c r="Y15" s="60">
        <v>2782572</v>
      </c>
      <c r="Z15" s="140">
        <v>-100</v>
      </c>
      <c r="AA15" s="62">
        <v>-11130288</v>
      </c>
    </row>
    <row r="16" spans="1:27" ht="12.75">
      <c r="A16" s="249" t="s">
        <v>42</v>
      </c>
      <c r="B16" s="182"/>
      <c r="C16" s="155"/>
      <c r="D16" s="155"/>
      <c r="E16" s="59">
        <v>-1189104</v>
      </c>
      <c r="F16" s="60">
        <v>-1189104</v>
      </c>
      <c r="G16" s="60"/>
      <c r="H16" s="60">
        <v>-68043</v>
      </c>
      <c r="I16" s="60">
        <v>-28397</v>
      </c>
      <c r="J16" s="60">
        <v>-96440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-96440</v>
      </c>
      <c r="X16" s="60">
        <v>-297276</v>
      </c>
      <c r="Y16" s="60">
        <v>200836</v>
      </c>
      <c r="Z16" s="140">
        <v>-67.56</v>
      </c>
      <c r="AA16" s="62">
        <v>-1189104</v>
      </c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27423588</v>
      </c>
      <c r="F17" s="73">
        <f t="shared" si="0"/>
        <v>27423588</v>
      </c>
      <c r="G17" s="73">
        <f t="shared" si="0"/>
        <v>11285563</v>
      </c>
      <c r="H17" s="73">
        <f t="shared" si="0"/>
        <v>25974582</v>
      </c>
      <c r="I17" s="73">
        <f t="shared" si="0"/>
        <v>-4321073</v>
      </c>
      <c r="J17" s="73">
        <f t="shared" si="0"/>
        <v>32939072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32939072</v>
      </c>
      <c r="X17" s="73">
        <f t="shared" si="0"/>
        <v>6855897</v>
      </c>
      <c r="Y17" s="73">
        <f t="shared" si="0"/>
        <v>26083175</v>
      </c>
      <c r="Z17" s="170">
        <f>+IF(X17&lt;&gt;0,+(Y17/X17)*100,0)</f>
        <v>380.4487582004222</v>
      </c>
      <c r="AA17" s="74">
        <f>SUM(AA6:AA16)</f>
        <v>27423588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-34241580</v>
      </c>
      <c r="F26" s="60">
        <v>-34241580</v>
      </c>
      <c r="G26" s="60">
        <v>-7326908</v>
      </c>
      <c r="H26" s="60">
        <v>-4464585</v>
      </c>
      <c r="I26" s="60">
        <v>-4483262</v>
      </c>
      <c r="J26" s="60">
        <v>-16274755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-16274755</v>
      </c>
      <c r="X26" s="60">
        <v>-8560395</v>
      </c>
      <c r="Y26" s="60">
        <v>-7714360</v>
      </c>
      <c r="Z26" s="140">
        <v>90.12</v>
      </c>
      <c r="AA26" s="62">
        <v>-34241580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-34241580</v>
      </c>
      <c r="F27" s="73">
        <f t="shared" si="1"/>
        <v>-34241580</v>
      </c>
      <c r="G27" s="73">
        <f t="shared" si="1"/>
        <v>-7326908</v>
      </c>
      <c r="H27" s="73">
        <f t="shared" si="1"/>
        <v>-4464585</v>
      </c>
      <c r="I27" s="73">
        <f t="shared" si="1"/>
        <v>-4483262</v>
      </c>
      <c r="J27" s="73">
        <f t="shared" si="1"/>
        <v>-16274755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-16274755</v>
      </c>
      <c r="X27" s="73">
        <f t="shared" si="1"/>
        <v>-8560395</v>
      </c>
      <c r="Y27" s="73">
        <f t="shared" si="1"/>
        <v>-7714360</v>
      </c>
      <c r="Z27" s="170">
        <f>+IF(X27&lt;&gt;0,+(Y27/X27)*100,0)</f>
        <v>90.11686960706837</v>
      </c>
      <c r="AA27" s="74">
        <f>SUM(AA21:AA26)</f>
        <v>-34241580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-6817992</v>
      </c>
      <c r="F38" s="100">
        <f t="shared" si="3"/>
        <v>-6817992</v>
      </c>
      <c r="G38" s="100">
        <f t="shared" si="3"/>
        <v>3958655</v>
      </c>
      <c r="H38" s="100">
        <f t="shared" si="3"/>
        <v>21509997</v>
      </c>
      <c r="I38" s="100">
        <f t="shared" si="3"/>
        <v>-8804335</v>
      </c>
      <c r="J38" s="100">
        <f t="shared" si="3"/>
        <v>16664317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16664317</v>
      </c>
      <c r="X38" s="100">
        <f t="shared" si="3"/>
        <v>-1704498</v>
      </c>
      <c r="Y38" s="100">
        <f t="shared" si="3"/>
        <v>18368815</v>
      </c>
      <c r="Z38" s="137">
        <f>+IF(X38&lt;&gt;0,+(Y38/X38)*100,0)</f>
        <v>-1077.6671489200926</v>
      </c>
      <c r="AA38" s="102">
        <f>+AA17+AA27+AA36</f>
        <v>-6817992</v>
      </c>
    </row>
    <row r="39" spans="1:27" ht="12.75">
      <c r="A39" s="249" t="s">
        <v>200</v>
      </c>
      <c r="B39" s="182"/>
      <c r="C39" s="153"/>
      <c r="D39" s="153"/>
      <c r="E39" s="99">
        <v>49259099</v>
      </c>
      <c r="F39" s="100">
        <v>49259099</v>
      </c>
      <c r="G39" s="100">
        <v>42139000</v>
      </c>
      <c r="H39" s="100">
        <v>46097655</v>
      </c>
      <c r="I39" s="100">
        <v>67607652</v>
      </c>
      <c r="J39" s="100">
        <v>42139000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42139000</v>
      </c>
      <c r="X39" s="100">
        <v>49259099</v>
      </c>
      <c r="Y39" s="100">
        <v>-7120099</v>
      </c>
      <c r="Z39" s="137">
        <v>-14.45</v>
      </c>
      <c r="AA39" s="102">
        <v>49259099</v>
      </c>
    </row>
    <row r="40" spans="1:27" ht="12.75">
      <c r="A40" s="269" t="s">
        <v>201</v>
      </c>
      <c r="B40" s="256"/>
      <c r="C40" s="257"/>
      <c r="D40" s="257"/>
      <c r="E40" s="258">
        <v>42441108</v>
      </c>
      <c r="F40" s="259">
        <v>42441108</v>
      </c>
      <c r="G40" s="259">
        <v>46097655</v>
      </c>
      <c r="H40" s="259">
        <v>67607652</v>
      </c>
      <c r="I40" s="259">
        <v>58803317</v>
      </c>
      <c r="J40" s="259">
        <v>58803317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58803317</v>
      </c>
      <c r="X40" s="259">
        <v>47554602</v>
      </c>
      <c r="Y40" s="259">
        <v>11248715</v>
      </c>
      <c r="Z40" s="260">
        <v>23.65</v>
      </c>
      <c r="AA40" s="261">
        <v>42441108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34241576</v>
      </c>
      <c r="F5" s="106">
        <f t="shared" si="0"/>
        <v>34241576</v>
      </c>
      <c r="G5" s="106">
        <f t="shared" si="0"/>
        <v>90595</v>
      </c>
      <c r="H5" s="106">
        <f t="shared" si="0"/>
        <v>3916302</v>
      </c>
      <c r="I5" s="106">
        <f t="shared" si="0"/>
        <v>4018717</v>
      </c>
      <c r="J5" s="106">
        <f t="shared" si="0"/>
        <v>8025614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8025614</v>
      </c>
      <c r="X5" s="106">
        <f t="shared" si="0"/>
        <v>8560394</v>
      </c>
      <c r="Y5" s="106">
        <f t="shared" si="0"/>
        <v>-534780</v>
      </c>
      <c r="Z5" s="201">
        <f>+IF(X5&lt;&gt;0,+(Y5/X5)*100,0)</f>
        <v>-6.247142362839842</v>
      </c>
      <c r="AA5" s="199">
        <f>SUM(AA11:AA18)</f>
        <v>34241576</v>
      </c>
    </row>
    <row r="6" spans="1:27" ht="12.75">
      <c r="A6" s="291" t="s">
        <v>205</v>
      </c>
      <c r="B6" s="142"/>
      <c r="C6" s="62"/>
      <c r="D6" s="156"/>
      <c r="E6" s="60">
        <v>18899000</v>
      </c>
      <c r="F6" s="60">
        <v>18899000</v>
      </c>
      <c r="G6" s="60"/>
      <c r="H6" s="60">
        <v>1498064</v>
      </c>
      <c r="I6" s="60">
        <v>2670704</v>
      </c>
      <c r="J6" s="60">
        <v>4168768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4168768</v>
      </c>
      <c r="X6" s="60">
        <v>4724750</v>
      </c>
      <c r="Y6" s="60">
        <v>-555982</v>
      </c>
      <c r="Z6" s="140">
        <v>-11.77</v>
      </c>
      <c r="AA6" s="155">
        <v>18899000</v>
      </c>
    </row>
    <row r="7" spans="1:27" ht="12.75">
      <c r="A7" s="291" t="s">
        <v>206</v>
      </c>
      <c r="B7" s="142"/>
      <c r="C7" s="62"/>
      <c r="D7" s="156"/>
      <c r="E7" s="60">
        <v>8800000</v>
      </c>
      <c r="F7" s="60">
        <v>8800000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2200000</v>
      </c>
      <c r="Y7" s="60">
        <v>-2200000</v>
      </c>
      <c r="Z7" s="140">
        <v>-100</v>
      </c>
      <c r="AA7" s="155">
        <v>8800000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>
        <v>1198317</v>
      </c>
      <c r="I10" s="60"/>
      <c r="J10" s="60">
        <v>1198317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1198317</v>
      </c>
      <c r="X10" s="60"/>
      <c r="Y10" s="60">
        <v>1198317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27699000</v>
      </c>
      <c r="F11" s="295">
        <f t="shared" si="1"/>
        <v>27699000</v>
      </c>
      <c r="G11" s="295">
        <f t="shared" si="1"/>
        <v>0</v>
      </c>
      <c r="H11" s="295">
        <f t="shared" si="1"/>
        <v>2696381</v>
      </c>
      <c r="I11" s="295">
        <f t="shared" si="1"/>
        <v>2670704</v>
      </c>
      <c r="J11" s="295">
        <f t="shared" si="1"/>
        <v>5367085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5367085</v>
      </c>
      <c r="X11" s="295">
        <f t="shared" si="1"/>
        <v>6924750</v>
      </c>
      <c r="Y11" s="295">
        <f t="shared" si="1"/>
        <v>-1557665</v>
      </c>
      <c r="Z11" s="296">
        <f>+IF(X11&lt;&gt;0,+(Y11/X11)*100,0)</f>
        <v>-22.49416946460161</v>
      </c>
      <c r="AA11" s="297">
        <f>SUM(AA6:AA10)</f>
        <v>27699000</v>
      </c>
    </row>
    <row r="12" spans="1:27" ht="12.75">
      <c r="A12" s="298" t="s">
        <v>211</v>
      </c>
      <c r="B12" s="136"/>
      <c r="C12" s="62"/>
      <c r="D12" s="156"/>
      <c r="E12" s="60">
        <v>3219976</v>
      </c>
      <c r="F12" s="60">
        <v>3219976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804994</v>
      </c>
      <c r="Y12" s="60">
        <v>-804994</v>
      </c>
      <c r="Z12" s="140">
        <v>-100</v>
      </c>
      <c r="AA12" s="155">
        <v>3219976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3322600</v>
      </c>
      <c r="F15" s="60">
        <v>3322600</v>
      </c>
      <c r="G15" s="60">
        <v>90595</v>
      </c>
      <c r="H15" s="60">
        <v>1219921</v>
      </c>
      <c r="I15" s="60">
        <v>1348013</v>
      </c>
      <c r="J15" s="60">
        <v>2658529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2658529</v>
      </c>
      <c r="X15" s="60">
        <v>830650</v>
      </c>
      <c r="Y15" s="60">
        <v>1827879</v>
      </c>
      <c r="Z15" s="140">
        <v>220.05</v>
      </c>
      <c r="AA15" s="155">
        <v>3322600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18899000</v>
      </c>
      <c r="F36" s="60">
        <f t="shared" si="4"/>
        <v>18899000</v>
      </c>
      <c r="G36" s="60">
        <f t="shared" si="4"/>
        <v>0</v>
      </c>
      <c r="H36" s="60">
        <f t="shared" si="4"/>
        <v>1498064</v>
      </c>
      <c r="I36" s="60">
        <f t="shared" si="4"/>
        <v>2670704</v>
      </c>
      <c r="J36" s="60">
        <f t="shared" si="4"/>
        <v>4168768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4168768</v>
      </c>
      <c r="X36" s="60">
        <f t="shared" si="4"/>
        <v>4724750</v>
      </c>
      <c r="Y36" s="60">
        <f t="shared" si="4"/>
        <v>-555982</v>
      </c>
      <c r="Z36" s="140">
        <f aca="true" t="shared" si="5" ref="Z36:Z49">+IF(X36&lt;&gt;0,+(Y36/X36)*100,0)</f>
        <v>-11.767437430551881</v>
      </c>
      <c r="AA36" s="155">
        <f>AA6+AA21</f>
        <v>18899000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8800000</v>
      </c>
      <c r="F37" s="60">
        <f t="shared" si="4"/>
        <v>8800000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2200000</v>
      </c>
      <c r="Y37" s="60">
        <f t="shared" si="4"/>
        <v>-2200000</v>
      </c>
      <c r="Z37" s="140">
        <f t="shared" si="5"/>
        <v>-100</v>
      </c>
      <c r="AA37" s="155">
        <f>AA7+AA22</f>
        <v>8800000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1198317</v>
      </c>
      <c r="I40" s="60">
        <f t="shared" si="4"/>
        <v>0</v>
      </c>
      <c r="J40" s="60">
        <f t="shared" si="4"/>
        <v>1198317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1198317</v>
      </c>
      <c r="X40" s="60">
        <f t="shared" si="4"/>
        <v>0</v>
      </c>
      <c r="Y40" s="60">
        <f t="shared" si="4"/>
        <v>1198317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27699000</v>
      </c>
      <c r="F41" s="295">
        <f t="shared" si="6"/>
        <v>27699000</v>
      </c>
      <c r="G41" s="295">
        <f t="shared" si="6"/>
        <v>0</v>
      </c>
      <c r="H41" s="295">
        <f t="shared" si="6"/>
        <v>2696381</v>
      </c>
      <c r="I41" s="295">
        <f t="shared" si="6"/>
        <v>2670704</v>
      </c>
      <c r="J41" s="295">
        <f t="shared" si="6"/>
        <v>5367085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5367085</v>
      </c>
      <c r="X41" s="295">
        <f t="shared" si="6"/>
        <v>6924750</v>
      </c>
      <c r="Y41" s="295">
        <f t="shared" si="6"/>
        <v>-1557665</v>
      </c>
      <c r="Z41" s="296">
        <f t="shared" si="5"/>
        <v>-22.49416946460161</v>
      </c>
      <c r="AA41" s="297">
        <f>SUM(AA36:AA40)</f>
        <v>27699000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3219976</v>
      </c>
      <c r="F42" s="54">
        <f t="shared" si="7"/>
        <v>3219976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804994</v>
      </c>
      <c r="Y42" s="54">
        <f t="shared" si="7"/>
        <v>-804994</v>
      </c>
      <c r="Z42" s="184">
        <f t="shared" si="5"/>
        <v>-100</v>
      </c>
      <c r="AA42" s="130">
        <f aca="true" t="shared" si="8" ref="AA42:AA48">AA12+AA27</f>
        <v>3219976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3322600</v>
      </c>
      <c r="F45" s="54">
        <f t="shared" si="7"/>
        <v>3322600</v>
      </c>
      <c r="G45" s="54">
        <f t="shared" si="7"/>
        <v>90595</v>
      </c>
      <c r="H45" s="54">
        <f t="shared" si="7"/>
        <v>1219921</v>
      </c>
      <c r="I45" s="54">
        <f t="shared" si="7"/>
        <v>1348013</v>
      </c>
      <c r="J45" s="54">
        <f t="shared" si="7"/>
        <v>2658529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2658529</v>
      </c>
      <c r="X45" s="54">
        <f t="shared" si="7"/>
        <v>830650</v>
      </c>
      <c r="Y45" s="54">
        <f t="shared" si="7"/>
        <v>1827879</v>
      </c>
      <c r="Z45" s="184">
        <f t="shared" si="5"/>
        <v>220.05405405405406</v>
      </c>
      <c r="AA45" s="130">
        <f t="shared" si="8"/>
        <v>3322600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34241576</v>
      </c>
      <c r="F49" s="220">
        <f t="shared" si="9"/>
        <v>34241576</v>
      </c>
      <c r="G49" s="220">
        <f t="shared" si="9"/>
        <v>90595</v>
      </c>
      <c r="H49" s="220">
        <f t="shared" si="9"/>
        <v>3916302</v>
      </c>
      <c r="I49" s="220">
        <f t="shared" si="9"/>
        <v>4018717</v>
      </c>
      <c r="J49" s="220">
        <f t="shared" si="9"/>
        <v>8025614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8025614</v>
      </c>
      <c r="X49" s="220">
        <f t="shared" si="9"/>
        <v>8560394</v>
      </c>
      <c r="Y49" s="220">
        <f t="shared" si="9"/>
        <v>-534780</v>
      </c>
      <c r="Z49" s="221">
        <f t="shared" si="5"/>
        <v>-6.247142362839842</v>
      </c>
      <c r="AA49" s="222">
        <f>SUM(AA41:AA48)</f>
        <v>34241576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10131194</v>
      </c>
      <c r="F51" s="54">
        <f t="shared" si="10"/>
        <v>10131194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2532799</v>
      </c>
      <c r="Y51" s="54">
        <f t="shared" si="10"/>
        <v>-2532799</v>
      </c>
      <c r="Z51" s="184">
        <f>+IF(X51&lt;&gt;0,+(Y51/X51)*100,0)</f>
        <v>-100</v>
      </c>
      <c r="AA51" s="130">
        <f>SUM(AA57:AA61)</f>
        <v>10131194</v>
      </c>
    </row>
    <row r="52" spans="1:27" ht="12.75">
      <c r="A52" s="310" t="s">
        <v>205</v>
      </c>
      <c r="B52" s="142"/>
      <c r="C52" s="62"/>
      <c r="D52" s="156"/>
      <c r="E52" s="60">
        <v>5000000</v>
      </c>
      <c r="F52" s="60">
        <v>5000000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1250000</v>
      </c>
      <c r="Y52" s="60">
        <v>-1250000</v>
      </c>
      <c r="Z52" s="140">
        <v>-100</v>
      </c>
      <c r="AA52" s="155">
        <v>5000000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500000</v>
      </c>
      <c r="F56" s="60">
        <v>500000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125000</v>
      </c>
      <c r="Y56" s="60">
        <v>-125000</v>
      </c>
      <c r="Z56" s="140">
        <v>-100</v>
      </c>
      <c r="AA56" s="155">
        <v>500000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5500000</v>
      </c>
      <c r="F57" s="295">
        <f t="shared" si="11"/>
        <v>5500000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1375000</v>
      </c>
      <c r="Y57" s="295">
        <f t="shared" si="11"/>
        <v>-1375000</v>
      </c>
      <c r="Z57" s="296">
        <f>+IF(X57&lt;&gt;0,+(Y57/X57)*100,0)</f>
        <v>-100</v>
      </c>
      <c r="AA57" s="297">
        <f>SUM(AA52:AA56)</f>
        <v>5500000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4631194</v>
      </c>
      <c r="F61" s="60">
        <v>4631194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1157799</v>
      </c>
      <c r="Y61" s="60">
        <v>-1157799</v>
      </c>
      <c r="Z61" s="140">
        <v>-100</v>
      </c>
      <c r="AA61" s="155">
        <v>4631194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8131194</v>
      </c>
      <c r="F66" s="275"/>
      <c r="G66" s="275">
        <v>1563350</v>
      </c>
      <c r="H66" s="275"/>
      <c r="I66" s="275"/>
      <c r="J66" s="275">
        <v>1563350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1563350</v>
      </c>
      <c r="X66" s="275"/>
      <c r="Y66" s="275">
        <v>1563350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>
        <v>76752</v>
      </c>
      <c r="I68" s="60">
        <v>97733</v>
      </c>
      <c r="J68" s="60">
        <v>174485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174485</v>
      </c>
      <c r="X68" s="60"/>
      <c r="Y68" s="60">
        <v>174485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8131194</v>
      </c>
      <c r="F69" s="220">
        <f t="shared" si="12"/>
        <v>0</v>
      </c>
      <c r="G69" s="220">
        <f t="shared" si="12"/>
        <v>1563350</v>
      </c>
      <c r="H69" s="220">
        <f t="shared" si="12"/>
        <v>76752</v>
      </c>
      <c r="I69" s="220">
        <f t="shared" si="12"/>
        <v>97733</v>
      </c>
      <c r="J69" s="220">
        <f t="shared" si="12"/>
        <v>1737835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1737835</v>
      </c>
      <c r="X69" s="220">
        <f t="shared" si="12"/>
        <v>0</v>
      </c>
      <c r="Y69" s="220">
        <f t="shared" si="12"/>
        <v>1737835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27699000</v>
      </c>
      <c r="F5" s="358">
        <f t="shared" si="0"/>
        <v>27699000</v>
      </c>
      <c r="G5" s="358">
        <f t="shared" si="0"/>
        <v>0</v>
      </c>
      <c r="H5" s="356">
        <f t="shared" si="0"/>
        <v>2696381</v>
      </c>
      <c r="I5" s="356">
        <f t="shared" si="0"/>
        <v>2670704</v>
      </c>
      <c r="J5" s="358">
        <f t="shared" si="0"/>
        <v>5367085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5367085</v>
      </c>
      <c r="X5" s="356">
        <f t="shared" si="0"/>
        <v>6924750</v>
      </c>
      <c r="Y5" s="358">
        <f t="shared" si="0"/>
        <v>-1557665</v>
      </c>
      <c r="Z5" s="359">
        <f>+IF(X5&lt;&gt;0,+(Y5/X5)*100,0)</f>
        <v>-22.49416946460161</v>
      </c>
      <c r="AA5" s="360">
        <f>+AA6+AA8+AA11+AA13+AA15</f>
        <v>27699000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18899000</v>
      </c>
      <c r="F6" s="59">
        <f t="shared" si="1"/>
        <v>18899000</v>
      </c>
      <c r="G6" s="59">
        <f t="shared" si="1"/>
        <v>0</v>
      </c>
      <c r="H6" s="60">
        <f t="shared" si="1"/>
        <v>1498064</v>
      </c>
      <c r="I6" s="60">
        <f t="shared" si="1"/>
        <v>2670704</v>
      </c>
      <c r="J6" s="59">
        <f t="shared" si="1"/>
        <v>4168768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4168768</v>
      </c>
      <c r="X6" s="60">
        <f t="shared" si="1"/>
        <v>4724750</v>
      </c>
      <c r="Y6" s="59">
        <f t="shared" si="1"/>
        <v>-555982</v>
      </c>
      <c r="Z6" s="61">
        <f>+IF(X6&lt;&gt;0,+(Y6/X6)*100,0)</f>
        <v>-11.767437430551881</v>
      </c>
      <c r="AA6" s="62">
        <f t="shared" si="1"/>
        <v>18899000</v>
      </c>
    </row>
    <row r="7" spans="1:27" ht="12.75">
      <c r="A7" s="291" t="s">
        <v>229</v>
      </c>
      <c r="B7" s="142"/>
      <c r="C7" s="60"/>
      <c r="D7" s="340"/>
      <c r="E7" s="60">
        <v>18899000</v>
      </c>
      <c r="F7" s="59">
        <v>18899000</v>
      </c>
      <c r="G7" s="59"/>
      <c r="H7" s="60">
        <v>1498064</v>
      </c>
      <c r="I7" s="60">
        <v>2670704</v>
      </c>
      <c r="J7" s="59">
        <v>4168768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4168768</v>
      </c>
      <c r="X7" s="60">
        <v>4724750</v>
      </c>
      <c r="Y7" s="59">
        <v>-555982</v>
      </c>
      <c r="Z7" s="61">
        <v>-11.77</v>
      </c>
      <c r="AA7" s="62">
        <v>18899000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8800000</v>
      </c>
      <c r="F8" s="59">
        <f t="shared" si="2"/>
        <v>8800000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2200000</v>
      </c>
      <c r="Y8" s="59">
        <f t="shared" si="2"/>
        <v>-2200000</v>
      </c>
      <c r="Z8" s="61">
        <f>+IF(X8&lt;&gt;0,+(Y8/X8)*100,0)</f>
        <v>-100</v>
      </c>
      <c r="AA8" s="62">
        <f>SUM(AA9:AA10)</f>
        <v>8800000</v>
      </c>
    </row>
    <row r="9" spans="1:27" ht="12.75">
      <c r="A9" s="291" t="s">
        <v>230</v>
      </c>
      <c r="B9" s="142"/>
      <c r="C9" s="60"/>
      <c r="D9" s="340"/>
      <c r="E9" s="60">
        <v>8800000</v>
      </c>
      <c r="F9" s="59">
        <v>8800000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2200000</v>
      </c>
      <c r="Y9" s="59">
        <v>-2200000</v>
      </c>
      <c r="Z9" s="61">
        <v>-100</v>
      </c>
      <c r="AA9" s="62">
        <v>8800000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1198317</v>
      </c>
      <c r="I15" s="60">
        <f t="shared" si="5"/>
        <v>0</v>
      </c>
      <c r="J15" s="59">
        <f t="shared" si="5"/>
        <v>1198317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1198317</v>
      </c>
      <c r="X15" s="60">
        <f t="shared" si="5"/>
        <v>0</v>
      </c>
      <c r="Y15" s="59">
        <f t="shared" si="5"/>
        <v>1198317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>
        <v>1198317</v>
      </c>
      <c r="I20" s="60"/>
      <c r="J20" s="59">
        <v>1198317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1198317</v>
      </c>
      <c r="X20" s="60"/>
      <c r="Y20" s="59">
        <v>1198317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3219976</v>
      </c>
      <c r="F22" s="345">
        <f t="shared" si="6"/>
        <v>3219976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804994</v>
      </c>
      <c r="Y22" s="345">
        <f t="shared" si="6"/>
        <v>-804994</v>
      </c>
      <c r="Z22" s="336">
        <f>+IF(X22&lt;&gt;0,+(Y22/X22)*100,0)</f>
        <v>-100</v>
      </c>
      <c r="AA22" s="350">
        <f>SUM(AA23:AA32)</f>
        <v>3219976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3219976</v>
      </c>
      <c r="F25" s="59">
        <v>3219976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804994</v>
      </c>
      <c r="Y25" s="59">
        <v>-804994</v>
      </c>
      <c r="Z25" s="61">
        <v>-100</v>
      </c>
      <c r="AA25" s="62">
        <v>3219976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3322600</v>
      </c>
      <c r="F40" s="345">
        <f t="shared" si="9"/>
        <v>3322600</v>
      </c>
      <c r="G40" s="345">
        <f t="shared" si="9"/>
        <v>90595</v>
      </c>
      <c r="H40" s="343">
        <f t="shared" si="9"/>
        <v>1219921</v>
      </c>
      <c r="I40" s="343">
        <f t="shared" si="9"/>
        <v>1348013</v>
      </c>
      <c r="J40" s="345">
        <f t="shared" si="9"/>
        <v>2658529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2658529</v>
      </c>
      <c r="X40" s="343">
        <f t="shared" si="9"/>
        <v>830650</v>
      </c>
      <c r="Y40" s="345">
        <f t="shared" si="9"/>
        <v>1827879</v>
      </c>
      <c r="Z40" s="336">
        <f>+IF(X40&lt;&gt;0,+(Y40/X40)*100,0)</f>
        <v>220.05405405405406</v>
      </c>
      <c r="AA40" s="350">
        <f>SUM(AA41:AA49)</f>
        <v>3322600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>
        <v>90595</v>
      </c>
      <c r="H41" s="362"/>
      <c r="I41" s="362"/>
      <c r="J41" s="364">
        <v>90595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90595</v>
      </c>
      <c r="X41" s="362"/>
      <c r="Y41" s="364">
        <v>90595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>
        <v>86030</v>
      </c>
      <c r="J44" s="53">
        <v>86030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86030</v>
      </c>
      <c r="X44" s="54"/>
      <c r="Y44" s="53">
        <v>86030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>
        <v>1219921</v>
      </c>
      <c r="I48" s="54">
        <v>1261983</v>
      </c>
      <c r="J48" s="53">
        <v>2481904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2481904</v>
      </c>
      <c r="X48" s="54"/>
      <c r="Y48" s="53">
        <v>2481904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3322600</v>
      </c>
      <c r="F49" s="53">
        <v>3322600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830650</v>
      </c>
      <c r="Y49" s="53">
        <v>-830650</v>
      </c>
      <c r="Z49" s="94">
        <v>-100</v>
      </c>
      <c r="AA49" s="95">
        <v>3322600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34241576</v>
      </c>
      <c r="F60" s="264">
        <f t="shared" si="14"/>
        <v>34241576</v>
      </c>
      <c r="G60" s="264">
        <f t="shared" si="14"/>
        <v>90595</v>
      </c>
      <c r="H60" s="219">
        <f t="shared" si="14"/>
        <v>3916302</v>
      </c>
      <c r="I60" s="219">
        <f t="shared" si="14"/>
        <v>4018717</v>
      </c>
      <c r="J60" s="264">
        <f t="shared" si="14"/>
        <v>8025614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8025614</v>
      </c>
      <c r="X60" s="219">
        <f t="shared" si="14"/>
        <v>8560394</v>
      </c>
      <c r="Y60" s="264">
        <f t="shared" si="14"/>
        <v>-534780</v>
      </c>
      <c r="Z60" s="337">
        <f>+IF(X60&lt;&gt;0,+(Y60/X60)*100,0)</f>
        <v>-6.247142362839842</v>
      </c>
      <c r="AA60" s="232">
        <f>+AA57+AA54+AA51+AA40+AA37+AA34+AA22+AA5</f>
        <v>34241576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2016-11-07T09:41:50Z</dcterms:created>
  <dcterms:modified xsi:type="dcterms:W3CDTF">2016-11-07T09:41:53Z</dcterms:modified>
  <cp:category/>
  <cp:version/>
  <cp:contentType/>
  <cp:contentStatus/>
</cp:coreProperties>
</file>