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<sst xmlns="http://schemas.openxmlformats.org/spreadsheetml/2006/main" count="857" uniqueCount="303">
  <si>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KwaDukuza(KZN292)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</si>
  <si>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</si>
  <si>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</si>
  <si>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</si>
  <si>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</si>
  <si>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</si>
  <si>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</si>
  <si>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</si>
  <si>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</si>
  <si>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</si>
  <si>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</si>
  <si>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</si>
  <si>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</si>
  <si>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</si>
  <si>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</si>
  <si>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</si>
  <si>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</si>
  <si>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</si>
  <si>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</si>
  <si>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</si>
  <si>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</si>
  <si>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</si>
  <si>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</si>
  <si>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</si>
  <si>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</si>
  <si>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</si>
  <si>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</si>
  <si>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</si>
  <si>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</si>
  <si>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</si>
  <si>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</si>
  <si>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</si>
  <si>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</si>
  <si>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</si>
  <si>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</si>
  <si>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</si>
  <si>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</si>
  <si>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</si>
  <si>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</si>
  <si>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</si>
  <si>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</si>
  <si>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</si>
  <si>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</si>
  <si>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</si>
  <si>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</si>
  <si>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</si>
  <si>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</si>
  <si>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</si>
  <si>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</si>
  <si>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</si>
  <si>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</si>
  <si>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</si>
  <si>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</si>
  <si>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</si>
  <si>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</si>
  <si>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</si>
  <si>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</si>
  <si>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</si>
  <si>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</si>
  <si>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</si>
  <si>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</si>
  <si>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</si>
  <si>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</si>
  <si>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</si>
  <si>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</si>
  <si>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</si>
  <si>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</si>
  <si>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</si>
  <si>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</si>
  <si>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</si>
  <si>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KwaDukuza(KZN292)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</si>
  <si>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</si>
  <si>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</si>
  <si>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</si>
  <si>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</si>
  <si>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</si>
  <si>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</si>
  <si>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</si>
  <si>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</si>
  <si>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</si>
  <si>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</si>
  <si>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</si>
  <si>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</si>
  <si>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</si>
  <si>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</si>
  <si>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</si>
  <si>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</si>
  <si>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</si>
  <si>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</si>
  <si>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</si>
  <si>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</si>
  <si>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</si>
  <si>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</si>
  <si>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</si>
  <si>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</si>
  <si>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</si>
  <si>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</si>
  <si>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</si>
  <si>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</si>
  <si>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</si>
  <si>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KwaDukuza(KZN292)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</si>
  <si>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</si>
  <si>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</si>
  <si>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</si>
  <si>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</si>
  <si>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</si>
  <si>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</si>
  <si>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</si>
  <si>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</si>
  <si>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</si>
  <si>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</si>
  <si>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</si>
  <si>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</si>
  <si>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</si>
  <si>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</si>
  <si>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</si>
  <si>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</si>
  <si>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</si>
  <si>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</si>
  <si>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</si>
  <si>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</si>
  <si>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</si>
  <si>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</si>
  <si>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</si>
  <si>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</si>
  <si>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</si>
  <si>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</si>
  <si>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</si>
  <si>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</si>
  <si>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KwaDukuza(KZN292)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</si>
  <si>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</si>
  <si>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</si>
  <si>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</si>
  <si>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</si>
  <si>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</si>
  <si>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</si>
  <si>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</si>
  <si>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</si>
  <si>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</si>
  <si>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</si>
  <si>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KwaDukuza(KZN292)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</si>
  <si>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</si>
  <si>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</si>
  <si>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</si>
  <si>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</si>
  <si>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</si>
  <si>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</si>
  <si>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</si>
  <si>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</si>
  <si>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</si>
  <si>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</si>
  <si>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</si>
  <si>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</si>
  <si>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</si>
  <si>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</si>
  <si>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</si>
  <si>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</si>
  <si>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</si>
  <si>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</si>
  <si>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</si>
  <si>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</si>
  <si>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</si>
  <si>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</si>
  <si>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</si>
  <si>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</si>
  <si>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</si>
  <si>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</si>
  <si>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</si>
  <si>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</si>
  <si>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</si>
  <si>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</si>
  <si>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</si>
  <si>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</si>
  <si>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</si>
  <si>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KwaDukuza(KZN292)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</si>
  <si>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</si>
  <si>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</si>
  <si>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</si>
  <si>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</si>
  <si>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</si>
  <si>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</si>
  <si>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</si>
  <si>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</si>
  <si>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</si>
  <si>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</si>
  <si>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</si>
  <si>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</si>
  <si>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</si>
  <si>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</si>
  <si>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</si>
  <si>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</si>
  <si>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</si>
  <si>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</si>
  <si>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</si>
  <si>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</si>
  <si>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</si>
  <si>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</si>
  <si>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</si>
  <si>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</si>
  <si>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</si>
  <si>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</si>
  <si>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</si>
  <si>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KwaDukuza(KZN292)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</si>
  <si>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</si>
  <si>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</si>
  <si>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</si>
  <si>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</si>
  <si>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</si>
  <si>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</si>
  <si>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</si>
  <si>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</si>
  <si>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</si>
  <si>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</si>
  <si>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</si>
  <si>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</si>
  <si>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</si>
  <si>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</si>
  <si>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</si>
  <si>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</si>
  <si>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</si>
  <si>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</si>
  <si>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</si>
  <si>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</si>
  <si>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</si>
  <si>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</si>
  <si>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</si>
  <si>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</si>
  <si>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KwaDukuza(KZN292)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</si>
  <si>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</si>
  <si>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</si>
  <si>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</si>
  <si>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</si>
  <si>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</si>
  <si>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</si>
  <si>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</si>
  <si>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</si>
  <si>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</si>
  <si>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</si>
  <si>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</si>
  <si>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</si>
  <si>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</si>
  <si>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</si>
  <si>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</si>
  <si>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</si>
  <si>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</si>
  <si>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</si>
  <si>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</si>
  <si>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</si>
  <si>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</si>
  <si>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</si>
  <si>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</si>
  <si>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</si>
  <si>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</si>
  <si>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</si>
  <si>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</si>
  <si>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</si>
  <si>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</si>
  <si>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</si>
  <si>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</si>
  <si>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</si>
  <si>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</si>
  <si>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</si>
  <si>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</si>
  <si>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KwaDukuza(KZN292)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</si>
  <si>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</si>
  <si>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</si>
  <si>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KwaDukuza(KZN292)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</si>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</sst>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322014782</v>
      </c>
      <c r="C5" s="19">
        <v>0</v>
      </c>
      <c r="D5" s="59">
        <v>358342384</v>
      </c>
      <c r="E5" s="60">
        <v>358342384</v>
      </c>
      <c r="F5" s="60">
        <v>4688352</v>
      </c>
      <c r="G5" s="60">
        <v>40220049</v>
      </c>
      <c r="H5" s="60">
        <v>32526788</v>
      </c>
      <c r="I5" s="60">
        <v>77435189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77435189</v>
      </c>
      <c r="W5" s="60">
        <v>76601718</v>
      </c>
      <c r="X5" s="60">
        <v>833471</v>
      </c>
      <c r="Y5" s="61">
        <v>1.09</v>
      </c>
      <c r="Z5" s="62">
        <v>358342384</v>
      </c>
    </row>
    <row r="6" spans="1:26" ht="12.75">
      <c r="A6" s="58" t="s">
        <v>32</v>
      </c>
      <c r="B6" s="19">
        <v>704094575</v>
      </c>
      <c r="C6" s="19">
        <v>0</v>
      </c>
      <c r="D6" s="59">
        <v>748700496</v>
      </c>
      <c r="E6" s="60">
        <v>748700496</v>
      </c>
      <c r="F6" s="60">
        <v>60783996</v>
      </c>
      <c r="G6" s="60">
        <v>66850945</v>
      </c>
      <c r="H6" s="60">
        <v>63480623</v>
      </c>
      <c r="I6" s="60">
        <v>191115564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191115564</v>
      </c>
      <c r="W6" s="60">
        <v>187175124</v>
      </c>
      <c r="X6" s="60">
        <v>3940440</v>
      </c>
      <c r="Y6" s="61">
        <v>2.11</v>
      </c>
      <c r="Z6" s="62">
        <v>748700496</v>
      </c>
    </row>
    <row r="7" spans="1:26" ht="12.75">
      <c r="A7" s="58" t="s">
        <v>33</v>
      </c>
      <c r="B7" s="19">
        <v>30409852</v>
      </c>
      <c r="C7" s="19">
        <v>0</v>
      </c>
      <c r="D7" s="59">
        <v>32500831</v>
      </c>
      <c r="E7" s="60">
        <v>32500831</v>
      </c>
      <c r="F7" s="60">
        <v>306721</v>
      </c>
      <c r="G7" s="60">
        <v>4694694</v>
      </c>
      <c r="H7" s="60">
        <v>3580704</v>
      </c>
      <c r="I7" s="60">
        <v>8582119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8582119</v>
      </c>
      <c r="W7" s="60">
        <v>8125209</v>
      </c>
      <c r="X7" s="60">
        <v>456910</v>
      </c>
      <c r="Y7" s="61">
        <v>5.62</v>
      </c>
      <c r="Z7" s="62">
        <v>32500831</v>
      </c>
    </row>
    <row r="8" spans="1:26" ht="12.75">
      <c r="A8" s="58" t="s">
        <v>34</v>
      </c>
      <c r="B8" s="19">
        <v>122592534</v>
      </c>
      <c r="C8" s="19">
        <v>0</v>
      </c>
      <c r="D8" s="59">
        <v>130487500</v>
      </c>
      <c r="E8" s="60">
        <v>130487500</v>
      </c>
      <c r="F8" s="60">
        <v>48601000</v>
      </c>
      <c r="G8" s="60">
        <v>0</v>
      </c>
      <c r="H8" s="60">
        <v>1691991</v>
      </c>
      <c r="I8" s="60">
        <v>50292991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50292991</v>
      </c>
      <c r="W8" s="60">
        <v>32592876</v>
      </c>
      <c r="X8" s="60">
        <v>17700115</v>
      </c>
      <c r="Y8" s="61">
        <v>54.31</v>
      </c>
      <c r="Z8" s="62">
        <v>130487500</v>
      </c>
    </row>
    <row r="9" spans="1:26" ht="12.75">
      <c r="A9" s="58" t="s">
        <v>35</v>
      </c>
      <c r="B9" s="19">
        <v>90007216</v>
      </c>
      <c r="C9" s="19">
        <v>0</v>
      </c>
      <c r="D9" s="59">
        <v>92389526</v>
      </c>
      <c r="E9" s="60">
        <v>92389526</v>
      </c>
      <c r="F9" s="60">
        <v>1448557</v>
      </c>
      <c r="G9" s="60">
        <v>3828138</v>
      </c>
      <c r="H9" s="60">
        <v>10995279</v>
      </c>
      <c r="I9" s="60">
        <v>16271974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16271974</v>
      </c>
      <c r="W9" s="60">
        <v>16247648</v>
      </c>
      <c r="X9" s="60">
        <v>24326</v>
      </c>
      <c r="Y9" s="61">
        <v>0.15</v>
      </c>
      <c r="Z9" s="62">
        <v>92389526</v>
      </c>
    </row>
    <row r="10" spans="1:26" ht="22.5">
      <c r="A10" s="63" t="s">
        <v>278</v>
      </c>
      <c r="B10" s="64">
        <f>SUM(B5:B9)</f>
        <v>1269118959</v>
      </c>
      <c r="C10" s="64">
        <f>SUM(C5:C9)</f>
        <v>0</v>
      </c>
      <c r="D10" s="65">
        <f aca="true" t="shared" si="0" ref="D10:Z10">SUM(D5:D9)</f>
        <v>1362420737</v>
      </c>
      <c r="E10" s="66">
        <f t="shared" si="0"/>
        <v>1362420737</v>
      </c>
      <c r="F10" s="66">
        <f t="shared" si="0"/>
        <v>115828626</v>
      </c>
      <c r="G10" s="66">
        <f t="shared" si="0"/>
        <v>115593826</v>
      </c>
      <c r="H10" s="66">
        <f t="shared" si="0"/>
        <v>112275385</v>
      </c>
      <c r="I10" s="66">
        <f t="shared" si="0"/>
        <v>343697837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343697837</v>
      </c>
      <c r="W10" s="66">
        <f t="shared" si="0"/>
        <v>320742575</v>
      </c>
      <c r="X10" s="66">
        <f t="shared" si="0"/>
        <v>22955262</v>
      </c>
      <c r="Y10" s="67">
        <f>+IF(W10&lt;&gt;0,(X10/W10)*100,0)</f>
        <v>7.156911426554458</v>
      </c>
      <c r="Z10" s="68">
        <f t="shared" si="0"/>
        <v>1362420737</v>
      </c>
    </row>
    <row r="11" spans="1:26" ht="12.75">
      <c r="A11" s="58" t="s">
        <v>37</v>
      </c>
      <c r="B11" s="19">
        <v>282807344</v>
      </c>
      <c r="C11" s="19">
        <v>0</v>
      </c>
      <c r="D11" s="59">
        <v>323610239</v>
      </c>
      <c r="E11" s="60">
        <v>323610239</v>
      </c>
      <c r="F11" s="60">
        <v>25380024</v>
      </c>
      <c r="G11" s="60">
        <v>25811042</v>
      </c>
      <c r="H11" s="60">
        <v>24785569</v>
      </c>
      <c r="I11" s="60">
        <v>75976635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75976635</v>
      </c>
      <c r="W11" s="60">
        <v>82237905</v>
      </c>
      <c r="X11" s="60">
        <v>-6261270</v>
      </c>
      <c r="Y11" s="61">
        <v>-7.61</v>
      </c>
      <c r="Z11" s="62">
        <v>323610239</v>
      </c>
    </row>
    <row r="12" spans="1:26" ht="12.75">
      <c r="A12" s="58" t="s">
        <v>38</v>
      </c>
      <c r="B12" s="19">
        <v>18544424</v>
      </c>
      <c r="C12" s="19">
        <v>0</v>
      </c>
      <c r="D12" s="59">
        <v>21234858</v>
      </c>
      <c r="E12" s="60">
        <v>21234858</v>
      </c>
      <c r="F12" s="60">
        <v>1544517</v>
      </c>
      <c r="G12" s="60">
        <v>1253427</v>
      </c>
      <c r="H12" s="60">
        <v>1360555</v>
      </c>
      <c r="I12" s="60">
        <v>4158499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4158499</v>
      </c>
      <c r="W12" s="60">
        <v>5408880</v>
      </c>
      <c r="X12" s="60">
        <v>-1250381</v>
      </c>
      <c r="Y12" s="61">
        <v>-23.12</v>
      </c>
      <c r="Z12" s="62">
        <v>21234858</v>
      </c>
    </row>
    <row r="13" spans="1:26" ht="12.75">
      <c r="A13" s="58" t="s">
        <v>279</v>
      </c>
      <c r="B13" s="19">
        <v>69200675</v>
      </c>
      <c r="C13" s="19">
        <v>0</v>
      </c>
      <c r="D13" s="59">
        <v>78750151</v>
      </c>
      <c r="E13" s="60">
        <v>78750151</v>
      </c>
      <c r="F13" s="60">
        <v>0</v>
      </c>
      <c r="G13" s="60">
        <v>0</v>
      </c>
      <c r="H13" s="60">
        <v>13855275</v>
      </c>
      <c r="I13" s="60">
        <v>13855275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13855275</v>
      </c>
      <c r="W13" s="60">
        <v>15937538</v>
      </c>
      <c r="X13" s="60">
        <v>-2082263</v>
      </c>
      <c r="Y13" s="61">
        <v>-13.07</v>
      </c>
      <c r="Z13" s="62">
        <v>78750151</v>
      </c>
    </row>
    <row r="14" spans="1:26" ht="12.75">
      <c r="A14" s="58" t="s">
        <v>40</v>
      </c>
      <c r="B14" s="19">
        <v>24880003</v>
      </c>
      <c r="C14" s="19">
        <v>0</v>
      </c>
      <c r="D14" s="59">
        <v>24697109</v>
      </c>
      <c r="E14" s="60">
        <v>24697109</v>
      </c>
      <c r="F14" s="60">
        <v>0</v>
      </c>
      <c r="G14" s="60">
        <v>0</v>
      </c>
      <c r="H14" s="60">
        <v>1107041</v>
      </c>
      <c r="I14" s="60">
        <v>1107041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1107041</v>
      </c>
      <c r="W14" s="60">
        <v>6174276</v>
      </c>
      <c r="X14" s="60">
        <v>-5067235</v>
      </c>
      <c r="Y14" s="61">
        <v>-82.07</v>
      </c>
      <c r="Z14" s="62">
        <v>24697109</v>
      </c>
    </row>
    <row r="15" spans="1:26" ht="12.75">
      <c r="A15" s="58" t="s">
        <v>41</v>
      </c>
      <c r="B15" s="19">
        <v>542336167</v>
      </c>
      <c r="C15" s="19">
        <v>0</v>
      </c>
      <c r="D15" s="59">
        <v>571398998</v>
      </c>
      <c r="E15" s="60">
        <v>571398998</v>
      </c>
      <c r="F15" s="60">
        <v>62586948</v>
      </c>
      <c r="G15" s="60">
        <v>65902792</v>
      </c>
      <c r="H15" s="60">
        <v>44489387</v>
      </c>
      <c r="I15" s="60">
        <v>172979127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172979127</v>
      </c>
      <c r="W15" s="60">
        <v>142512927</v>
      </c>
      <c r="X15" s="60">
        <v>30466200</v>
      </c>
      <c r="Y15" s="61">
        <v>21.38</v>
      </c>
      <c r="Z15" s="62">
        <v>571398998</v>
      </c>
    </row>
    <row r="16" spans="1:26" ht="12.75">
      <c r="A16" s="69" t="s">
        <v>42</v>
      </c>
      <c r="B16" s="19">
        <v>33079913</v>
      </c>
      <c r="C16" s="19">
        <v>0</v>
      </c>
      <c r="D16" s="59">
        <v>42335838</v>
      </c>
      <c r="E16" s="60">
        <v>42335838</v>
      </c>
      <c r="F16" s="60">
        <v>1356651</v>
      </c>
      <c r="G16" s="60">
        <v>2289953</v>
      </c>
      <c r="H16" s="60">
        <v>4603630</v>
      </c>
      <c r="I16" s="60">
        <v>8250234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8250234</v>
      </c>
      <c r="W16" s="60">
        <v>7333113</v>
      </c>
      <c r="X16" s="60">
        <v>917121</v>
      </c>
      <c r="Y16" s="61">
        <v>12.51</v>
      </c>
      <c r="Z16" s="62">
        <v>42335838</v>
      </c>
    </row>
    <row r="17" spans="1:26" ht="12.75">
      <c r="A17" s="58" t="s">
        <v>43</v>
      </c>
      <c r="B17" s="19">
        <v>265660069</v>
      </c>
      <c r="C17" s="19">
        <v>0</v>
      </c>
      <c r="D17" s="59">
        <v>276166253</v>
      </c>
      <c r="E17" s="60">
        <v>276166253</v>
      </c>
      <c r="F17" s="60">
        <v>6400857</v>
      </c>
      <c r="G17" s="60">
        <v>14596490</v>
      </c>
      <c r="H17" s="60">
        <v>20350341</v>
      </c>
      <c r="I17" s="60">
        <v>41347688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41347688</v>
      </c>
      <c r="W17" s="60">
        <v>55409988</v>
      </c>
      <c r="X17" s="60">
        <v>-14062300</v>
      </c>
      <c r="Y17" s="61">
        <v>-25.38</v>
      </c>
      <c r="Z17" s="62">
        <v>276166253</v>
      </c>
    </row>
    <row r="18" spans="1:26" ht="12.75">
      <c r="A18" s="70" t="s">
        <v>44</v>
      </c>
      <c r="B18" s="71">
        <f>SUM(B11:B17)</f>
        <v>1236508595</v>
      </c>
      <c r="C18" s="71">
        <f>SUM(C11:C17)</f>
        <v>0</v>
      </c>
      <c r="D18" s="72">
        <f aca="true" t="shared" si="1" ref="D18:Z18">SUM(D11:D17)</f>
        <v>1338193446</v>
      </c>
      <c r="E18" s="73">
        <f t="shared" si="1"/>
        <v>1338193446</v>
      </c>
      <c r="F18" s="73">
        <f t="shared" si="1"/>
        <v>97268997</v>
      </c>
      <c r="G18" s="73">
        <f t="shared" si="1"/>
        <v>109853704</v>
      </c>
      <c r="H18" s="73">
        <f t="shared" si="1"/>
        <v>110551798</v>
      </c>
      <c r="I18" s="73">
        <f t="shared" si="1"/>
        <v>317674499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317674499</v>
      </c>
      <c r="W18" s="73">
        <f t="shared" si="1"/>
        <v>315014627</v>
      </c>
      <c r="X18" s="73">
        <f t="shared" si="1"/>
        <v>2659872</v>
      </c>
      <c r="Y18" s="67">
        <f>+IF(W18&lt;&gt;0,(X18/W18)*100,0)</f>
        <v>0.8443646015205509</v>
      </c>
      <c r="Z18" s="74">
        <f t="shared" si="1"/>
        <v>1338193446</v>
      </c>
    </row>
    <row r="19" spans="1:26" ht="12.75">
      <c r="A19" s="70" t="s">
        <v>45</v>
      </c>
      <c r="B19" s="75">
        <f>+B10-B18</f>
        <v>32610364</v>
      </c>
      <c r="C19" s="75">
        <f>+C10-C18</f>
        <v>0</v>
      </c>
      <c r="D19" s="76">
        <f aca="true" t="shared" si="2" ref="D19:Z19">+D10-D18</f>
        <v>24227291</v>
      </c>
      <c r="E19" s="77">
        <f t="shared" si="2"/>
        <v>24227291</v>
      </c>
      <c r="F19" s="77">
        <f t="shared" si="2"/>
        <v>18559629</v>
      </c>
      <c r="G19" s="77">
        <f t="shared" si="2"/>
        <v>5740122</v>
      </c>
      <c r="H19" s="77">
        <f t="shared" si="2"/>
        <v>1723587</v>
      </c>
      <c r="I19" s="77">
        <f t="shared" si="2"/>
        <v>26023338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26023338</v>
      </c>
      <c r="W19" s="77">
        <f>IF(E10=E18,0,W10-W18)</f>
        <v>5727948</v>
      </c>
      <c r="X19" s="77">
        <f t="shared" si="2"/>
        <v>20295390</v>
      </c>
      <c r="Y19" s="78">
        <f>+IF(W19&lt;&gt;0,(X19/W19)*100,0)</f>
        <v>354.3221761091407</v>
      </c>
      <c r="Z19" s="79">
        <f t="shared" si="2"/>
        <v>24227291</v>
      </c>
    </row>
    <row r="20" spans="1:26" ht="12.75">
      <c r="A20" s="58" t="s">
        <v>46</v>
      </c>
      <c r="B20" s="19">
        <v>86262774</v>
      </c>
      <c r="C20" s="19">
        <v>0</v>
      </c>
      <c r="D20" s="59">
        <v>68248500</v>
      </c>
      <c r="E20" s="60">
        <v>68248500</v>
      </c>
      <c r="F20" s="60">
        <v>0</v>
      </c>
      <c r="G20" s="60">
        <v>0</v>
      </c>
      <c r="H20" s="60">
        <v>41123329</v>
      </c>
      <c r="I20" s="60">
        <v>41123329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41123329</v>
      </c>
      <c r="W20" s="60">
        <v>15986037</v>
      </c>
      <c r="X20" s="60">
        <v>25137292</v>
      </c>
      <c r="Y20" s="61">
        <v>157.25</v>
      </c>
      <c r="Z20" s="62">
        <v>68248500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118873138</v>
      </c>
      <c r="C22" s="86">
        <f>SUM(C19:C21)</f>
        <v>0</v>
      </c>
      <c r="D22" s="87">
        <f aca="true" t="shared" si="3" ref="D22:Z22">SUM(D19:D21)</f>
        <v>92475791</v>
      </c>
      <c r="E22" s="88">
        <f t="shared" si="3"/>
        <v>92475791</v>
      </c>
      <c r="F22" s="88">
        <f t="shared" si="3"/>
        <v>18559629</v>
      </c>
      <c r="G22" s="88">
        <f t="shared" si="3"/>
        <v>5740122</v>
      </c>
      <c r="H22" s="88">
        <f t="shared" si="3"/>
        <v>42846916</v>
      </c>
      <c r="I22" s="88">
        <f t="shared" si="3"/>
        <v>67146667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67146667</v>
      </c>
      <c r="W22" s="88">
        <f t="shared" si="3"/>
        <v>21713985</v>
      </c>
      <c r="X22" s="88">
        <f t="shared" si="3"/>
        <v>45432682</v>
      </c>
      <c r="Y22" s="89">
        <f>+IF(W22&lt;&gt;0,(X22/W22)*100,0)</f>
        <v>209.2323541717469</v>
      </c>
      <c r="Z22" s="90">
        <f t="shared" si="3"/>
        <v>92475791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118873138</v>
      </c>
      <c r="C24" s="75">
        <f>SUM(C22:C23)</f>
        <v>0</v>
      </c>
      <c r="D24" s="76">
        <f aca="true" t="shared" si="4" ref="D24:Z24">SUM(D22:D23)</f>
        <v>92475791</v>
      </c>
      <c r="E24" s="77">
        <f t="shared" si="4"/>
        <v>92475791</v>
      </c>
      <c r="F24" s="77">
        <f t="shared" si="4"/>
        <v>18559629</v>
      </c>
      <c r="G24" s="77">
        <f t="shared" si="4"/>
        <v>5740122</v>
      </c>
      <c r="H24" s="77">
        <f t="shared" si="4"/>
        <v>42846916</v>
      </c>
      <c r="I24" s="77">
        <f t="shared" si="4"/>
        <v>67146667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67146667</v>
      </c>
      <c r="W24" s="77">
        <f t="shared" si="4"/>
        <v>21713985</v>
      </c>
      <c r="X24" s="77">
        <f t="shared" si="4"/>
        <v>45432682</v>
      </c>
      <c r="Y24" s="78">
        <f>+IF(W24&lt;&gt;0,(X24/W24)*100,0)</f>
        <v>209.2323541717469</v>
      </c>
      <c r="Z24" s="79">
        <f t="shared" si="4"/>
        <v>92475791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303157807</v>
      </c>
      <c r="E27" s="100">
        <v>303157807</v>
      </c>
      <c r="F27" s="100">
        <v>0</v>
      </c>
      <c r="G27" s="100">
        <v>46704793</v>
      </c>
      <c r="H27" s="100">
        <v>25324925</v>
      </c>
      <c r="I27" s="100">
        <v>72029718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72029718</v>
      </c>
      <c r="W27" s="100">
        <v>75789452</v>
      </c>
      <c r="X27" s="100">
        <v>-3759734</v>
      </c>
      <c r="Y27" s="101">
        <v>-4.96</v>
      </c>
      <c r="Z27" s="102">
        <v>303157807</v>
      </c>
    </row>
    <row r="28" spans="1:26" ht="12.75">
      <c r="A28" s="103" t="s">
        <v>46</v>
      </c>
      <c r="B28" s="19">
        <v>0</v>
      </c>
      <c r="C28" s="19">
        <v>0</v>
      </c>
      <c r="D28" s="59">
        <v>68248500</v>
      </c>
      <c r="E28" s="60">
        <v>68248500</v>
      </c>
      <c r="F28" s="60">
        <v>0</v>
      </c>
      <c r="G28" s="60">
        <v>30826305</v>
      </c>
      <c r="H28" s="60">
        <v>10234327</v>
      </c>
      <c r="I28" s="60">
        <v>41060632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41060632</v>
      </c>
      <c r="W28" s="60">
        <v>17062125</v>
      </c>
      <c r="X28" s="60">
        <v>23998507</v>
      </c>
      <c r="Y28" s="61">
        <v>140.65</v>
      </c>
      <c r="Z28" s="62">
        <v>68248500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2186000</v>
      </c>
      <c r="E30" s="60">
        <v>2186000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546500</v>
      </c>
      <c r="X30" s="60">
        <v>-546500</v>
      </c>
      <c r="Y30" s="61">
        <v>-100</v>
      </c>
      <c r="Z30" s="62">
        <v>2186000</v>
      </c>
    </row>
    <row r="31" spans="1:26" ht="12.75">
      <c r="A31" s="58" t="s">
        <v>53</v>
      </c>
      <c r="B31" s="19">
        <v>0</v>
      </c>
      <c r="C31" s="19">
        <v>0</v>
      </c>
      <c r="D31" s="59">
        <v>232723307</v>
      </c>
      <c r="E31" s="60">
        <v>232723307</v>
      </c>
      <c r="F31" s="60">
        <v>0</v>
      </c>
      <c r="G31" s="60">
        <v>15878488</v>
      </c>
      <c r="H31" s="60">
        <v>15090598</v>
      </c>
      <c r="I31" s="60">
        <v>30969086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30969086</v>
      </c>
      <c r="W31" s="60">
        <v>58180827</v>
      </c>
      <c r="X31" s="60">
        <v>-27211741</v>
      </c>
      <c r="Y31" s="61">
        <v>-46.77</v>
      </c>
      <c r="Z31" s="62">
        <v>232723307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303157807</v>
      </c>
      <c r="E32" s="100">
        <f t="shared" si="5"/>
        <v>303157807</v>
      </c>
      <c r="F32" s="100">
        <f t="shared" si="5"/>
        <v>0</v>
      </c>
      <c r="G32" s="100">
        <f t="shared" si="5"/>
        <v>46704793</v>
      </c>
      <c r="H32" s="100">
        <f t="shared" si="5"/>
        <v>25324925</v>
      </c>
      <c r="I32" s="100">
        <f t="shared" si="5"/>
        <v>72029718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72029718</v>
      </c>
      <c r="W32" s="100">
        <f t="shared" si="5"/>
        <v>75789452</v>
      </c>
      <c r="X32" s="100">
        <f t="shared" si="5"/>
        <v>-3759734</v>
      </c>
      <c r="Y32" s="101">
        <f>+IF(W32&lt;&gt;0,(X32/W32)*100,0)</f>
        <v>-4.96076155821789</v>
      </c>
      <c r="Z32" s="102">
        <f t="shared" si="5"/>
        <v>303157807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616706323</v>
      </c>
      <c r="C35" s="19">
        <v>0</v>
      </c>
      <c r="D35" s="59">
        <v>434227338</v>
      </c>
      <c r="E35" s="60">
        <v>434227338</v>
      </c>
      <c r="F35" s="60">
        <v>611481728</v>
      </c>
      <c r="G35" s="60">
        <v>582988892</v>
      </c>
      <c r="H35" s="60">
        <v>580824356</v>
      </c>
      <c r="I35" s="60">
        <v>580824356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580824356</v>
      </c>
      <c r="W35" s="60">
        <v>108556835</v>
      </c>
      <c r="X35" s="60">
        <v>472267521</v>
      </c>
      <c r="Y35" s="61">
        <v>435.04</v>
      </c>
      <c r="Z35" s="62">
        <v>434227338</v>
      </c>
    </row>
    <row r="36" spans="1:26" ht="12.75">
      <c r="A36" s="58" t="s">
        <v>57</v>
      </c>
      <c r="B36" s="19">
        <v>1841927784</v>
      </c>
      <c r="C36" s="19">
        <v>0</v>
      </c>
      <c r="D36" s="59">
        <v>2167872025</v>
      </c>
      <c r="E36" s="60">
        <v>2167872025</v>
      </c>
      <c r="F36" s="60">
        <v>1841888220</v>
      </c>
      <c r="G36" s="60">
        <v>1888591934</v>
      </c>
      <c r="H36" s="60">
        <v>1900060495</v>
      </c>
      <c r="I36" s="60">
        <v>1900060495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1900060495</v>
      </c>
      <c r="W36" s="60">
        <v>541968006</v>
      </c>
      <c r="X36" s="60">
        <v>1358092489</v>
      </c>
      <c r="Y36" s="61">
        <v>250.59</v>
      </c>
      <c r="Z36" s="62">
        <v>2167872025</v>
      </c>
    </row>
    <row r="37" spans="1:26" ht="12.75">
      <c r="A37" s="58" t="s">
        <v>58</v>
      </c>
      <c r="B37" s="19">
        <v>282473030</v>
      </c>
      <c r="C37" s="19">
        <v>0</v>
      </c>
      <c r="D37" s="59">
        <v>274432644</v>
      </c>
      <c r="E37" s="60">
        <v>274432644</v>
      </c>
      <c r="F37" s="60">
        <v>238597395</v>
      </c>
      <c r="G37" s="60">
        <v>250798121</v>
      </c>
      <c r="H37" s="60">
        <v>218283470</v>
      </c>
      <c r="I37" s="60">
        <v>218283470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218283470</v>
      </c>
      <c r="W37" s="60">
        <v>68608161</v>
      </c>
      <c r="X37" s="60">
        <v>149675309</v>
      </c>
      <c r="Y37" s="61">
        <v>218.16</v>
      </c>
      <c r="Z37" s="62">
        <v>274432644</v>
      </c>
    </row>
    <row r="38" spans="1:26" ht="12.75">
      <c r="A38" s="58" t="s">
        <v>59</v>
      </c>
      <c r="B38" s="19">
        <v>345494338</v>
      </c>
      <c r="C38" s="19">
        <v>0</v>
      </c>
      <c r="D38" s="59">
        <v>387112497</v>
      </c>
      <c r="E38" s="60">
        <v>387112497</v>
      </c>
      <c r="F38" s="60">
        <v>365541436</v>
      </c>
      <c r="G38" s="60">
        <v>365541436</v>
      </c>
      <c r="H38" s="60">
        <v>364499914</v>
      </c>
      <c r="I38" s="60">
        <v>364499914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364499914</v>
      </c>
      <c r="W38" s="60">
        <v>96778124</v>
      </c>
      <c r="X38" s="60">
        <v>267721790</v>
      </c>
      <c r="Y38" s="61">
        <v>276.63</v>
      </c>
      <c r="Z38" s="62">
        <v>387112497</v>
      </c>
    </row>
    <row r="39" spans="1:26" ht="12.75">
      <c r="A39" s="58" t="s">
        <v>60</v>
      </c>
      <c r="B39" s="19">
        <v>1830666740</v>
      </c>
      <c r="C39" s="19">
        <v>0</v>
      </c>
      <c r="D39" s="59">
        <v>1940554224</v>
      </c>
      <c r="E39" s="60">
        <v>1940554224</v>
      </c>
      <c r="F39" s="60">
        <v>1849231117</v>
      </c>
      <c r="G39" s="60">
        <v>1855241269</v>
      </c>
      <c r="H39" s="60">
        <v>1898101467</v>
      </c>
      <c r="I39" s="60">
        <v>1898101467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1898101467</v>
      </c>
      <c r="W39" s="60">
        <v>485138556</v>
      </c>
      <c r="X39" s="60">
        <v>1412962911</v>
      </c>
      <c r="Y39" s="61">
        <v>291.25</v>
      </c>
      <c r="Z39" s="62">
        <v>1940554224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193494931</v>
      </c>
      <c r="C42" s="19">
        <v>0</v>
      </c>
      <c r="D42" s="59">
        <v>205673898</v>
      </c>
      <c r="E42" s="60">
        <v>205673898</v>
      </c>
      <c r="F42" s="60">
        <v>15959704</v>
      </c>
      <c r="G42" s="60">
        <v>-35694750</v>
      </c>
      <c r="H42" s="60">
        <v>14577802</v>
      </c>
      <c r="I42" s="60">
        <v>-5157244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-5157244</v>
      </c>
      <c r="W42" s="60">
        <v>38907351</v>
      </c>
      <c r="X42" s="60">
        <v>-44064595</v>
      </c>
      <c r="Y42" s="61">
        <v>-113.26</v>
      </c>
      <c r="Z42" s="62">
        <v>205673898</v>
      </c>
    </row>
    <row r="43" spans="1:26" ht="12.75">
      <c r="A43" s="58" t="s">
        <v>63</v>
      </c>
      <c r="B43" s="19">
        <v>-314391454</v>
      </c>
      <c r="C43" s="19">
        <v>0</v>
      </c>
      <c r="D43" s="59">
        <v>-298746215</v>
      </c>
      <c r="E43" s="60">
        <v>-298746215</v>
      </c>
      <c r="F43" s="60">
        <v>-124719</v>
      </c>
      <c r="G43" s="60">
        <v>-46547206</v>
      </c>
      <c r="H43" s="60">
        <v>-25323834</v>
      </c>
      <c r="I43" s="60">
        <v>-71995759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-71995759</v>
      </c>
      <c r="W43" s="60">
        <v>-30866628</v>
      </c>
      <c r="X43" s="60">
        <v>-41129131</v>
      </c>
      <c r="Y43" s="61">
        <v>133.25</v>
      </c>
      <c r="Z43" s="62">
        <v>-298746215</v>
      </c>
    </row>
    <row r="44" spans="1:26" ht="12.75">
      <c r="A44" s="58" t="s">
        <v>64</v>
      </c>
      <c r="B44" s="19">
        <v>32678642</v>
      </c>
      <c r="C44" s="19">
        <v>0</v>
      </c>
      <c r="D44" s="59">
        <v>2276427</v>
      </c>
      <c r="E44" s="60">
        <v>2276427</v>
      </c>
      <c r="F44" s="60">
        <v>144280</v>
      </c>
      <c r="G44" s="60">
        <v>73947</v>
      </c>
      <c r="H44" s="60">
        <v>-941858</v>
      </c>
      <c r="I44" s="60">
        <v>-723631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-723631</v>
      </c>
      <c r="W44" s="60">
        <v>747222</v>
      </c>
      <c r="X44" s="60">
        <v>-1470853</v>
      </c>
      <c r="Y44" s="61">
        <v>-196.84</v>
      </c>
      <c r="Z44" s="62">
        <v>2276427</v>
      </c>
    </row>
    <row r="45" spans="1:26" ht="12.75">
      <c r="A45" s="70" t="s">
        <v>65</v>
      </c>
      <c r="B45" s="22">
        <v>452173094</v>
      </c>
      <c r="C45" s="22">
        <v>0</v>
      </c>
      <c r="D45" s="99">
        <v>272489692</v>
      </c>
      <c r="E45" s="100">
        <v>272489692</v>
      </c>
      <c r="F45" s="100">
        <v>468152359</v>
      </c>
      <c r="G45" s="100">
        <v>385984350</v>
      </c>
      <c r="H45" s="100">
        <v>374296460</v>
      </c>
      <c r="I45" s="100">
        <v>374296460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374296460</v>
      </c>
      <c r="W45" s="100">
        <v>372073527</v>
      </c>
      <c r="X45" s="100">
        <v>2222933</v>
      </c>
      <c r="Y45" s="101">
        <v>0.6</v>
      </c>
      <c r="Z45" s="102">
        <v>272489692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31663676</v>
      </c>
      <c r="C49" s="52">
        <v>0</v>
      </c>
      <c r="D49" s="129">
        <v>15775761</v>
      </c>
      <c r="E49" s="54">
        <v>4860431</v>
      </c>
      <c r="F49" s="54">
        <v>0</v>
      </c>
      <c r="G49" s="54">
        <v>0</v>
      </c>
      <c r="H49" s="54">
        <v>0</v>
      </c>
      <c r="I49" s="54">
        <v>6541157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99279835</v>
      </c>
      <c r="W49" s="54">
        <v>0</v>
      </c>
      <c r="X49" s="54">
        <v>0</v>
      </c>
      <c r="Y49" s="54">
        <v>0</v>
      </c>
      <c r="Z49" s="130">
        <v>158120860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113670863</v>
      </c>
      <c r="C51" s="52">
        <v>0</v>
      </c>
      <c r="D51" s="129">
        <v>16128855</v>
      </c>
      <c r="E51" s="54">
        <v>142774</v>
      </c>
      <c r="F51" s="54">
        <v>0</v>
      </c>
      <c r="G51" s="54">
        <v>0</v>
      </c>
      <c r="H51" s="54">
        <v>0</v>
      </c>
      <c r="I51" s="54">
        <v>3608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129946100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95.59355839833212</v>
      </c>
      <c r="C58" s="5">
        <f>IF(C67=0,0,+(C76/C67)*100)</f>
        <v>0</v>
      </c>
      <c r="D58" s="6">
        <f aca="true" t="shared" si="6" ref="D58:Z58">IF(D67=0,0,+(D76/D67)*100)</f>
        <v>96.2393748916218</v>
      </c>
      <c r="E58" s="7">
        <f t="shared" si="6"/>
        <v>96.2393748916218</v>
      </c>
      <c r="F58" s="7">
        <f t="shared" si="6"/>
        <v>107.51789092403949</v>
      </c>
      <c r="G58" s="7">
        <f t="shared" si="6"/>
        <v>49.241899471820375</v>
      </c>
      <c r="H58" s="7">
        <f t="shared" si="6"/>
        <v>112.95932138495775</v>
      </c>
      <c r="I58" s="7">
        <f t="shared" si="6"/>
        <v>85.91650051723494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85.91650051723494</v>
      </c>
      <c r="W58" s="7">
        <f t="shared" si="6"/>
        <v>95.69032824661905</v>
      </c>
      <c r="X58" s="7">
        <f t="shared" si="6"/>
        <v>0</v>
      </c>
      <c r="Y58" s="7">
        <f t="shared" si="6"/>
        <v>0</v>
      </c>
      <c r="Z58" s="8">
        <f t="shared" si="6"/>
        <v>96.2393748916218</v>
      </c>
    </row>
    <row r="59" spans="1:26" ht="12.75">
      <c r="A59" s="37" t="s">
        <v>31</v>
      </c>
      <c r="B59" s="9">
        <f aca="true" t="shared" si="7" ref="B59:Z66">IF(B68=0,0,+(B77/B68)*100)</f>
        <v>93.45431956605296</v>
      </c>
      <c r="C59" s="9">
        <f t="shared" si="7"/>
        <v>0</v>
      </c>
      <c r="D59" s="2">
        <f t="shared" si="7"/>
        <v>95.77639459575794</v>
      </c>
      <c r="E59" s="10">
        <f t="shared" si="7"/>
        <v>95.77639459575794</v>
      </c>
      <c r="F59" s="10">
        <f t="shared" si="7"/>
        <v>4860.401262063846</v>
      </c>
      <c r="G59" s="10">
        <f t="shared" si="7"/>
        <v>41.62731130372682</v>
      </c>
      <c r="H59" s="10">
        <f t="shared" si="7"/>
        <v>108.76431117781473</v>
      </c>
      <c r="I59" s="10">
        <f t="shared" si="7"/>
        <v>89.5548141119978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89.5548141119978</v>
      </c>
      <c r="W59" s="10">
        <f t="shared" si="7"/>
        <v>96.2571125593234</v>
      </c>
      <c r="X59" s="10">
        <f t="shared" si="7"/>
        <v>0</v>
      </c>
      <c r="Y59" s="10">
        <f t="shared" si="7"/>
        <v>0</v>
      </c>
      <c r="Z59" s="11">
        <f t="shared" si="7"/>
        <v>95.77639459575794</v>
      </c>
    </row>
    <row r="60" spans="1:26" ht="12.75">
      <c r="A60" s="38" t="s">
        <v>32</v>
      </c>
      <c r="B60" s="12">
        <f t="shared" si="7"/>
        <v>96.51465202668264</v>
      </c>
      <c r="C60" s="12">
        <f t="shared" si="7"/>
        <v>0</v>
      </c>
      <c r="D60" s="3">
        <f t="shared" si="7"/>
        <v>96.69031019314296</v>
      </c>
      <c r="E60" s="13">
        <f t="shared" si="7"/>
        <v>96.69031019314296</v>
      </c>
      <c r="F60" s="13">
        <f t="shared" si="7"/>
        <v>86.51882479065706</v>
      </c>
      <c r="G60" s="13">
        <f t="shared" si="7"/>
        <v>53.33584140059651</v>
      </c>
      <c r="H60" s="13">
        <f t="shared" si="7"/>
        <v>113.70349657721539</v>
      </c>
      <c r="I60" s="13">
        <f t="shared" si="7"/>
        <v>83.94125399436334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83.94125399436334</v>
      </c>
      <c r="W60" s="13">
        <f t="shared" si="7"/>
        <v>95.70020266154599</v>
      </c>
      <c r="X60" s="13">
        <f t="shared" si="7"/>
        <v>0</v>
      </c>
      <c r="Y60" s="13">
        <f t="shared" si="7"/>
        <v>0</v>
      </c>
      <c r="Z60" s="14">
        <f t="shared" si="7"/>
        <v>96.69031019314296</v>
      </c>
    </row>
    <row r="61" spans="1:26" ht="12.75">
      <c r="A61" s="39" t="s">
        <v>103</v>
      </c>
      <c r="B61" s="12">
        <f t="shared" si="7"/>
        <v>97.5361232380502</v>
      </c>
      <c r="C61" s="12">
        <f t="shared" si="7"/>
        <v>0</v>
      </c>
      <c r="D61" s="3">
        <f t="shared" si="7"/>
        <v>97.85958962979848</v>
      </c>
      <c r="E61" s="13">
        <f t="shared" si="7"/>
        <v>97.85958962979848</v>
      </c>
      <c r="F61" s="13">
        <f t="shared" si="7"/>
        <v>88.00955294132623</v>
      </c>
      <c r="G61" s="13">
        <f t="shared" si="7"/>
        <v>52.18975309066003</v>
      </c>
      <c r="H61" s="13">
        <f t="shared" si="7"/>
        <v>115.85480526848127</v>
      </c>
      <c r="I61" s="13">
        <f t="shared" si="7"/>
        <v>84.64173234240428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84.64173234240428</v>
      </c>
      <c r="W61" s="13">
        <f t="shared" si="7"/>
        <v>96.77044977153102</v>
      </c>
      <c r="X61" s="13">
        <f t="shared" si="7"/>
        <v>0</v>
      </c>
      <c r="Y61" s="13">
        <f t="shared" si="7"/>
        <v>0</v>
      </c>
      <c r="Z61" s="14">
        <f t="shared" si="7"/>
        <v>97.85958962979848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85.00000122012442</v>
      </c>
      <c r="C64" s="12">
        <f t="shared" si="7"/>
        <v>0</v>
      </c>
      <c r="D64" s="3">
        <f t="shared" si="7"/>
        <v>84.99999588699869</v>
      </c>
      <c r="E64" s="13">
        <f t="shared" si="7"/>
        <v>84.99999588699869</v>
      </c>
      <c r="F64" s="13">
        <f t="shared" si="7"/>
        <v>70.47773464217063</v>
      </c>
      <c r="G64" s="13">
        <f t="shared" si="7"/>
        <v>67.57140534061958</v>
      </c>
      <c r="H64" s="13">
        <f t="shared" si="7"/>
        <v>89.36692160897411</v>
      </c>
      <c r="I64" s="13">
        <f t="shared" si="7"/>
        <v>75.89495608458542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75.89495608458542</v>
      </c>
      <c r="W64" s="13">
        <f t="shared" si="7"/>
        <v>85.00000088135748</v>
      </c>
      <c r="X64" s="13">
        <f t="shared" si="7"/>
        <v>0</v>
      </c>
      <c r="Y64" s="13">
        <f t="shared" si="7"/>
        <v>0</v>
      </c>
      <c r="Z64" s="14">
        <f t="shared" si="7"/>
        <v>84.99999588699869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</v>
      </c>
      <c r="F66" s="16">
        <f t="shared" si="7"/>
        <v>100</v>
      </c>
      <c r="G66" s="16">
        <f t="shared" si="7"/>
        <v>100</v>
      </c>
      <c r="H66" s="16">
        <f t="shared" si="7"/>
        <v>269.9396275214228</v>
      </c>
      <c r="I66" s="16">
        <f t="shared" si="7"/>
        <v>157.32335361624854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157.32335361624854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2.75" hidden="1">
      <c r="A67" s="41" t="s">
        <v>286</v>
      </c>
      <c r="B67" s="24">
        <v>1024282087</v>
      </c>
      <c r="C67" s="24"/>
      <c r="D67" s="25">
        <v>1100613244</v>
      </c>
      <c r="E67" s="26">
        <v>1100613244</v>
      </c>
      <c r="F67" s="26">
        <v>61588071</v>
      </c>
      <c r="G67" s="26">
        <v>106986141</v>
      </c>
      <c r="H67" s="26">
        <v>95895546</v>
      </c>
      <c r="I67" s="26">
        <v>264469758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264469758</v>
      </c>
      <c r="W67" s="26">
        <v>262169433</v>
      </c>
      <c r="X67" s="26"/>
      <c r="Y67" s="25"/>
      <c r="Z67" s="27">
        <v>1100613244</v>
      </c>
    </row>
    <row r="68" spans="1:26" ht="12.75" hidden="1">
      <c r="A68" s="37" t="s">
        <v>31</v>
      </c>
      <c r="B68" s="19">
        <v>314623456</v>
      </c>
      <c r="C68" s="19"/>
      <c r="D68" s="20">
        <v>346236748</v>
      </c>
      <c r="E68" s="21">
        <v>346236748</v>
      </c>
      <c r="F68" s="21">
        <v>269400</v>
      </c>
      <c r="G68" s="21">
        <v>39588209</v>
      </c>
      <c r="H68" s="21">
        <v>31864341</v>
      </c>
      <c r="I68" s="21">
        <v>71721950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71721950</v>
      </c>
      <c r="W68" s="21">
        <v>73575309</v>
      </c>
      <c r="X68" s="21"/>
      <c r="Y68" s="20"/>
      <c r="Z68" s="23">
        <v>346236748</v>
      </c>
    </row>
    <row r="69" spans="1:26" ht="12.75" hidden="1">
      <c r="A69" s="38" t="s">
        <v>32</v>
      </c>
      <c r="B69" s="19">
        <v>704094575</v>
      </c>
      <c r="C69" s="19"/>
      <c r="D69" s="20">
        <v>748700496</v>
      </c>
      <c r="E69" s="21">
        <v>748700496</v>
      </c>
      <c r="F69" s="21">
        <v>60783996</v>
      </c>
      <c r="G69" s="21">
        <v>66850945</v>
      </c>
      <c r="H69" s="21">
        <v>63480623</v>
      </c>
      <c r="I69" s="21">
        <v>191115564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191115564</v>
      </c>
      <c r="W69" s="21">
        <v>187175124</v>
      </c>
      <c r="X69" s="21"/>
      <c r="Y69" s="20"/>
      <c r="Z69" s="23">
        <v>748700496</v>
      </c>
    </row>
    <row r="70" spans="1:26" ht="12.75" hidden="1">
      <c r="A70" s="39" t="s">
        <v>103</v>
      </c>
      <c r="B70" s="19">
        <v>646723377</v>
      </c>
      <c r="C70" s="19"/>
      <c r="D70" s="20">
        <v>680623688</v>
      </c>
      <c r="E70" s="21">
        <v>680623688</v>
      </c>
      <c r="F70" s="21">
        <v>55615541</v>
      </c>
      <c r="G70" s="21">
        <v>61869875</v>
      </c>
      <c r="H70" s="21">
        <v>58324816</v>
      </c>
      <c r="I70" s="21">
        <v>175810232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175810232</v>
      </c>
      <c r="W70" s="21">
        <v>170155923</v>
      </c>
      <c r="X70" s="21"/>
      <c r="Y70" s="20"/>
      <c r="Z70" s="23">
        <v>680623688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57371198</v>
      </c>
      <c r="C73" s="19"/>
      <c r="D73" s="20">
        <v>68076808</v>
      </c>
      <c r="E73" s="21">
        <v>68076808</v>
      </c>
      <c r="F73" s="21">
        <v>5168455</v>
      </c>
      <c r="G73" s="21">
        <v>4981070</v>
      </c>
      <c r="H73" s="21">
        <v>5155807</v>
      </c>
      <c r="I73" s="21">
        <v>15305332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15305332</v>
      </c>
      <c r="W73" s="21">
        <v>17019201</v>
      </c>
      <c r="X73" s="21"/>
      <c r="Y73" s="20"/>
      <c r="Z73" s="23">
        <v>68076808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5564056</v>
      </c>
      <c r="C75" s="28"/>
      <c r="D75" s="29">
        <v>5676000</v>
      </c>
      <c r="E75" s="30">
        <v>5676000</v>
      </c>
      <c r="F75" s="30">
        <v>534675</v>
      </c>
      <c r="G75" s="30">
        <v>546987</v>
      </c>
      <c r="H75" s="30">
        <v>550582</v>
      </c>
      <c r="I75" s="30">
        <v>1632244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1632244</v>
      </c>
      <c r="W75" s="30">
        <v>1419000</v>
      </c>
      <c r="X75" s="30"/>
      <c r="Y75" s="29"/>
      <c r="Z75" s="31">
        <v>5676000</v>
      </c>
    </row>
    <row r="76" spans="1:26" ht="12.75" hidden="1">
      <c r="A76" s="42" t="s">
        <v>287</v>
      </c>
      <c r="B76" s="32">
        <v>979147695</v>
      </c>
      <c r="C76" s="32"/>
      <c r="D76" s="33">
        <v>1059223306</v>
      </c>
      <c r="E76" s="34">
        <v>1059223306</v>
      </c>
      <c r="F76" s="34">
        <v>66218195</v>
      </c>
      <c r="G76" s="34">
        <v>52682008</v>
      </c>
      <c r="H76" s="34">
        <v>108322958</v>
      </c>
      <c r="I76" s="34">
        <v>227223161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227223161</v>
      </c>
      <c r="W76" s="34">
        <v>250870791</v>
      </c>
      <c r="X76" s="34"/>
      <c r="Y76" s="33"/>
      <c r="Z76" s="35">
        <v>1059223306</v>
      </c>
    </row>
    <row r="77" spans="1:26" ht="12.75" hidden="1">
      <c r="A77" s="37" t="s">
        <v>31</v>
      </c>
      <c r="B77" s="19">
        <v>294029210</v>
      </c>
      <c r="C77" s="19"/>
      <c r="D77" s="20">
        <v>331613074</v>
      </c>
      <c r="E77" s="21">
        <v>331613074</v>
      </c>
      <c r="F77" s="21">
        <v>13093921</v>
      </c>
      <c r="G77" s="21">
        <v>16479507</v>
      </c>
      <c r="H77" s="21">
        <v>34657031</v>
      </c>
      <c r="I77" s="21">
        <v>64230459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64230459</v>
      </c>
      <c r="W77" s="21">
        <v>70821468</v>
      </c>
      <c r="X77" s="21"/>
      <c r="Y77" s="20"/>
      <c r="Z77" s="23">
        <v>331613074</v>
      </c>
    </row>
    <row r="78" spans="1:26" ht="12.75" hidden="1">
      <c r="A78" s="38" t="s">
        <v>32</v>
      </c>
      <c r="B78" s="19">
        <v>679554429</v>
      </c>
      <c r="C78" s="19"/>
      <c r="D78" s="20">
        <v>723920832</v>
      </c>
      <c r="E78" s="21">
        <v>723920832</v>
      </c>
      <c r="F78" s="21">
        <v>52589599</v>
      </c>
      <c r="G78" s="21">
        <v>35655514</v>
      </c>
      <c r="H78" s="21">
        <v>72179688</v>
      </c>
      <c r="I78" s="21">
        <v>160424801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160424801</v>
      </c>
      <c r="W78" s="21">
        <v>179126973</v>
      </c>
      <c r="X78" s="21"/>
      <c r="Y78" s="20"/>
      <c r="Z78" s="23">
        <v>723920832</v>
      </c>
    </row>
    <row r="79" spans="1:26" ht="12.75" hidden="1">
      <c r="A79" s="39" t="s">
        <v>103</v>
      </c>
      <c r="B79" s="19">
        <v>630788910</v>
      </c>
      <c r="C79" s="19"/>
      <c r="D79" s="20">
        <v>666055548</v>
      </c>
      <c r="E79" s="21">
        <v>666055548</v>
      </c>
      <c r="F79" s="21">
        <v>48946989</v>
      </c>
      <c r="G79" s="21">
        <v>32289735</v>
      </c>
      <c r="H79" s="21">
        <v>67572102</v>
      </c>
      <c r="I79" s="21">
        <v>148808826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148808826</v>
      </c>
      <c r="W79" s="21">
        <v>164660652</v>
      </c>
      <c r="X79" s="21"/>
      <c r="Y79" s="20"/>
      <c r="Z79" s="23">
        <v>666055548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48765519</v>
      </c>
      <c r="C82" s="19"/>
      <c r="D82" s="20">
        <v>57865284</v>
      </c>
      <c r="E82" s="21">
        <v>57865284</v>
      </c>
      <c r="F82" s="21">
        <v>3642610</v>
      </c>
      <c r="G82" s="21">
        <v>3365779</v>
      </c>
      <c r="H82" s="21">
        <v>4607586</v>
      </c>
      <c r="I82" s="21">
        <v>11615975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11615975</v>
      </c>
      <c r="W82" s="21">
        <v>14466321</v>
      </c>
      <c r="X82" s="21"/>
      <c r="Y82" s="20"/>
      <c r="Z82" s="23">
        <v>57865284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5564056</v>
      </c>
      <c r="C84" s="28"/>
      <c r="D84" s="29">
        <v>3689400</v>
      </c>
      <c r="E84" s="30">
        <v>3689400</v>
      </c>
      <c r="F84" s="30">
        <v>534675</v>
      </c>
      <c r="G84" s="30">
        <v>546987</v>
      </c>
      <c r="H84" s="30">
        <v>1486239</v>
      </c>
      <c r="I84" s="30">
        <v>2567901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2567901</v>
      </c>
      <c r="W84" s="30">
        <v>922350</v>
      </c>
      <c r="X84" s="30"/>
      <c r="Y84" s="29"/>
      <c r="Z84" s="31">
        <v>3689400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55367299</v>
      </c>
      <c r="F5" s="358">
        <f t="shared" si="0"/>
        <v>55367299</v>
      </c>
      <c r="G5" s="358">
        <f t="shared" si="0"/>
        <v>799224</v>
      </c>
      <c r="H5" s="356">
        <f t="shared" si="0"/>
        <v>2985733</v>
      </c>
      <c r="I5" s="356">
        <f t="shared" si="0"/>
        <v>6583908</v>
      </c>
      <c r="J5" s="358">
        <f t="shared" si="0"/>
        <v>10368865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10368865</v>
      </c>
      <c r="X5" s="356">
        <f t="shared" si="0"/>
        <v>13841825</v>
      </c>
      <c r="Y5" s="358">
        <f t="shared" si="0"/>
        <v>-3472960</v>
      </c>
      <c r="Z5" s="359">
        <f>+IF(X5&lt;&gt;0,+(Y5/X5)*100,0)</f>
        <v>-25.090333102751984</v>
      </c>
      <c r="AA5" s="360">
        <f>+AA6+AA8+AA11+AA13+AA15</f>
        <v>55367299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24693165</v>
      </c>
      <c r="F6" s="59">
        <f t="shared" si="1"/>
        <v>24693165</v>
      </c>
      <c r="G6" s="59">
        <f t="shared" si="1"/>
        <v>2525</v>
      </c>
      <c r="H6" s="60">
        <f t="shared" si="1"/>
        <v>1125314</v>
      </c>
      <c r="I6" s="60">
        <f t="shared" si="1"/>
        <v>3742081</v>
      </c>
      <c r="J6" s="59">
        <f t="shared" si="1"/>
        <v>4869920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4869920</v>
      </c>
      <c r="X6" s="60">
        <f t="shared" si="1"/>
        <v>6173291</v>
      </c>
      <c r="Y6" s="59">
        <f t="shared" si="1"/>
        <v>-1303371</v>
      </c>
      <c r="Z6" s="61">
        <f>+IF(X6&lt;&gt;0,+(Y6/X6)*100,0)</f>
        <v>-21.113065948130423</v>
      </c>
      <c r="AA6" s="62">
        <f t="shared" si="1"/>
        <v>24693165</v>
      </c>
    </row>
    <row r="7" spans="1:27" ht="12.75">
      <c r="A7" s="291" t="s">
        <v>229</v>
      </c>
      <c r="B7" s="142"/>
      <c r="C7" s="60"/>
      <c r="D7" s="340"/>
      <c r="E7" s="60">
        <v>24693165</v>
      </c>
      <c r="F7" s="59">
        <v>24693165</v>
      </c>
      <c r="G7" s="59">
        <v>2525</v>
      </c>
      <c r="H7" s="60">
        <v>1125314</v>
      </c>
      <c r="I7" s="60">
        <v>3742081</v>
      </c>
      <c r="J7" s="59">
        <v>4869920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4869920</v>
      </c>
      <c r="X7" s="60">
        <v>6173291</v>
      </c>
      <c r="Y7" s="59">
        <v>-1303371</v>
      </c>
      <c r="Z7" s="61">
        <v>-21.11</v>
      </c>
      <c r="AA7" s="62">
        <v>24693165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30503228</v>
      </c>
      <c r="F8" s="59">
        <f t="shared" si="2"/>
        <v>30503228</v>
      </c>
      <c r="G8" s="59">
        <f t="shared" si="2"/>
        <v>796699</v>
      </c>
      <c r="H8" s="60">
        <f t="shared" si="2"/>
        <v>1860419</v>
      </c>
      <c r="I8" s="60">
        <f t="shared" si="2"/>
        <v>2841827</v>
      </c>
      <c r="J8" s="59">
        <f t="shared" si="2"/>
        <v>5498945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5498945</v>
      </c>
      <c r="X8" s="60">
        <f t="shared" si="2"/>
        <v>7625807</v>
      </c>
      <c r="Y8" s="59">
        <f t="shared" si="2"/>
        <v>-2126862</v>
      </c>
      <c r="Z8" s="61">
        <f>+IF(X8&lt;&gt;0,+(Y8/X8)*100,0)</f>
        <v>-27.89032032937629</v>
      </c>
      <c r="AA8" s="62">
        <f>SUM(AA9:AA10)</f>
        <v>30503228</v>
      </c>
    </row>
    <row r="9" spans="1:27" ht="12.75">
      <c r="A9" s="291" t="s">
        <v>230</v>
      </c>
      <c r="B9" s="142"/>
      <c r="C9" s="60"/>
      <c r="D9" s="340"/>
      <c r="E9" s="60">
        <v>26901609</v>
      </c>
      <c r="F9" s="59">
        <v>26901609</v>
      </c>
      <c r="G9" s="59">
        <v>612680</v>
      </c>
      <c r="H9" s="60">
        <v>1751667</v>
      </c>
      <c r="I9" s="60">
        <v>2398112</v>
      </c>
      <c r="J9" s="59">
        <v>4762459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4762459</v>
      </c>
      <c r="X9" s="60">
        <v>6725402</v>
      </c>
      <c r="Y9" s="59">
        <v>-1962943</v>
      </c>
      <c r="Z9" s="61">
        <v>-29.19</v>
      </c>
      <c r="AA9" s="62">
        <v>26901609</v>
      </c>
    </row>
    <row r="10" spans="1:27" ht="12.75">
      <c r="A10" s="291" t="s">
        <v>231</v>
      </c>
      <c r="B10" s="142"/>
      <c r="C10" s="60"/>
      <c r="D10" s="340"/>
      <c r="E10" s="60">
        <v>3601619</v>
      </c>
      <c r="F10" s="59">
        <v>3601619</v>
      </c>
      <c r="G10" s="59">
        <v>184019</v>
      </c>
      <c r="H10" s="60">
        <v>108752</v>
      </c>
      <c r="I10" s="60">
        <v>443715</v>
      </c>
      <c r="J10" s="59">
        <v>736486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736486</v>
      </c>
      <c r="X10" s="60">
        <v>900405</v>
      </c>
      <c r="Y10" s="59">
        <v>-163919</v>
      </c>
      <c r="Z10" s="61">
        <v>-18.21</v>
      </c>
      <c r="AA10" s="62">
        <v>3601619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170906</v>
      </c>
      <c r="F15" s="59">
        <f t="shared" si="5"/>
        <v>170906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42727</v>
      </c>
      <c r="Y15" s="59">
        <f t="shared" si="5"/>
        <v>-42727</v>
      </c>
      <c r="Z15" s="61">
        <f>+IF(X15&lt;&gt;0,+(Y15/X15)*100,0)</f>
        <v>-100</v>
      </c>
      <c r="AA15" s="62">
        <f>SUM(AA16:AA20)</f>
        <v>170906</v>
      </c>
    </row>
    <row r="16" spans="1:27" ht="12.75">
      <c r="A16" s="291" t="s">
        <v>234</v>
      </c>
      <c r="B16" s="300"/>
      <c r="C16" s="60"/>
      <c r="D16" s="340"/>
      <c r="E16" s="60">
        <v>170906</v>
      </c>
      <c r="F16" s="59">
        <v>170906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42727</v>
      </c>
      <c r="Y16" s="59">
        <v>-42727</v>
      </c>
      <c r="Z16" s="61">
        <v>-100</v>
      </c>
      <c r="AA16" s="62">
        <v>170906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24473016</v>
      </c>
      <c r="F22" s="345">
        <f t="shared" si="6"/>
        <v>24473016</v>
      </c>
      <c r="G22" s="345">
        <f t="shared" si="6"/>
        <v>455678</v>
      </c>
      <c r="H22" s="343">
        <f t="shared" si="6"/>
        <v>231832</v>
      </c>
      <c r="I22" s="343">
        <f t="shared" si="6"/>
        <v>2384261</v>
      </c>
      <c r="J22" s="345">
        <f t="shared" si="6"/>
        <v>3071771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3071771</v>
      </c>
      <c r="X22" s="343">
        <f t="shared" si="6"/>
        <v>6118255</v>
      </c>
      <c r="Y22" s="345">
        <f t="shared" si="6"/>
        <v>-3046484</v>
      </c>
      <c r="Z22" s="336">
        <f>+IF(X22&lt;&gt;0,+(Y22/X22)*100,0)</f>
        <v>-49.79334793989463</v>
      </c>
      <c r="AA22" s="350">
        <f>SUM(AA23:AA32)</f>
        <v>24473016</v>
      </c>
    </row>
    <row r="23" spans="1:27" ht="12.75">
      <c r="A23" s="361" t="s">
        <v>237</v>
      </c>
      <c r="B23" s="142"/>
      <c r="C23" s="60"/>
      <c r="D23" s="340"/>
      <c r="E23" s="60">
        <v>22603566</v>
      </c>
      <c r="F23" s="59">
        <v>22603566</v>
      </c>
      <c r="G23" s="59">
        <v>390160</v>
      </c>
      <c r="H23" s="60">
        <v>142944</v>
      </c>
      <c r="I23" s="60">
        <v>917367</v>
      </c>
      <c r="J23" s="59">
        <v>1450471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1450471</v>
      </c>
      <c r="X23" s="60">
        <v>5650892</v>
      </c>
      <c r="Y23" s="59">
        <v>-4200421</v>
      </c>
      <c r="Z23" s="61">
        <v>-74.33</v>
      </c>
      <c r="AA23" s="62">
        <v>22603566</v>
      </c>
    </row>
    <row r="24" spans="1:27" ht="12.75">
      <c r="A24" s="361" t="s">
        <v>238</v>
      </c>
      <c r="B24" s="142"/>
      <c r="C24" s="60"/>
      <c r="D24" s="340"/>
      <c r="E24" s="60">
        <v>673500</v>
      </c>
      <c r="F24" s="59">
        <v>673500</v>
      </c>
      <c r="G24" s="59">
        <v>3321</v>
      </c>
      <c r="H24" s="60">
        <v>13977</v>
      </c>
      <c r="I24" s="60">
        <v>9565</v>
      </c>
      <c r="J24" s="59">
        <v>26863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26863</v>
      </c>
      <c r="X24" s="60">
        <v>168375</v>
      </c>
      <c r="Y24" s="59">
        <v>-141512</v>
      </c>
      <c r="Z24" s="61">
        <v>-84.05</v>
      </c>
      <c r="AA24" s="62">
        <v>673500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1195950</v>
      </c>
      <c r="F27" s="59">
        <v>1195950</v>
      </c>
      <c r="G27" s="59">
        <v>62197</v>
      </c>
      <c r="H27" s="60">
        <v>74911</v>
      </c>
      <c r="I27" s="60">
        <v>64782</v>
      </c>
      <c r="J27" s="59">
        <v>201890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201890</v>
      </c>
      <c r="X27" s="60">
        <v>298988</v>
      </c>
      <c r="Y27" s="59">
        <v>-97098</v>
      </c>
      <c r="Z27" s="61">
        <v>-32.48</v>
      </c>
      <c r="AA27" s="62">
        <v>1195950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1392547</v>
      </c>
      <c r="J32" s="59">
        <v>1392547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1392547</v>
      </c>
      <c r="X32" s="60"/>
      <c r="Y32" s="59">
        <v>1392547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15687328</v>
      </c>
      <c r="F40" s="345">
        <f t="shared" si="9"/>
        <v>15687328</v>
      </c>
      <c r="G40" s="345">
        <f t="shared" si="9"/>
        <v>515233</v>
      </c>
      <c r="H40" s="343">
        <f t="shared" si="9"/>
        <v>791742</v>
      </c>
      <c r="I40" s="343">
        <f t="shared" si="9"/>
        <v>919547</v>
      </c>
      <c r="J40" s="345">
        <f t="shared" si="9"/>
        <v>2226522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2226522</v>
      </c>
      <c r="X40" s="343">
        <f t="shared" si="9"/>
        <v>3921833</v>
      </c>
      <c r="Y40" s="345">
        <f t="shared" si="9"/>
        <v>-1695311</v>
      </c>
      <c r="Z40" s="336">
        <f>+IF(X40&lt;&gt;0,+(Y40/X40)*100,0)</f>
        <v>-43.22751631698749</v>
      </c>
      <c r="AA40" s="350">
        <f>SUM(AA41:AA49)</f>
        <v>15687328</v>
      </c>
    </row>
    <row r="41" spans="1:27" ht="12.75">
      <c r="A41" s="361" t="s">
        <v>248</v>
      </c>
      <c r="B41" s="142"/>
      <c r="C41" s="362"/>
      <c r="D41" s="363"/>
      <c r="E41" s="362">
        <v>9178592</v>
      </c>
      <c r="F41" s="364">
        <v>9178592</v>
      </c>
      <c r="G41" s="364">
        <v>445384</v>
      </c>
      <c r="H41" s="362">
        <v>610157</v>
      </c>
      <c r="I41" s="362">
        <v>603258</v>
      </c>
      <c r="J41" s="364">
        <v>1658799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1658799</v>
      </c>
      <c r="X41" s="362">
        <v>2294648</v>
      </c>
      <c r="Y41" s="364">
        <v>-635849</v>
      </c>
      <c r="Z41" s="365">
        <v>-27.71</v>
      </c>
      <c r="AA41" s="366">
        <v>9178592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2226497</v>
      </c>
      <c r="F43" s="370">
        <v>2226497</v>
      </c>
      <c r="G43" s="370">
        <v>49166</v>
      </c>
      <c r="H43" s="305">
        <v>69766</v>
      </c>
      <c r="I43" s="305">
        <v>128564</v>
      </c>
      <c r="J43" s="370">
        <v>247496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247496</v>
      </c>
      <c r="X43" s="305">
        <v>556624</v>
      </c>
      <c r="Y43" s="370">
        <v>-309128</v>
      </c>
      <c r="Z43" s="371">
        <v>-55.54</v>
      </c>
      <c r="AA43" s="303">
        <v>2226497</v>
      </c>
    </row>
    <row r="44" spans="1:27" ht="12.75">
      <c r="A44" s="361" t="s">
        <v>251</v>
      </c>
      <c r="B44" s="136"/>
      <c r="C44" s="60"/>
      <c r="D44" s="368"/>
      <c r="E44" s="54">
        <v>372786</v>
      </c>
      <c r="F44" s="53">
        <v>372786</v>
      </c>
      <c r="G44" s="53">
        <v>498</v>
      </c>
      <c r="H44" s="54">
        <v>2422</v>
      </c>
      <c r="I44" s="54">
        <v>11553</v>
      </c>
      <c r="J44" s="53">
        <v>14473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14473</v>
      </c>
      <c r="X44" s="54">
        <v>93197</v>
      </c>
      <c r="Y44" s="53">
        <v>-78724</v>
      </c>
      <c r="Z44" s="94">
        <v>-84.47</v>
      </c>
      <c r="AA44" s="95">
        <v>372786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285326</v>
      </c>
      <c r="F48" s="53">
        <v>285326</v>
      </c>
      <c r="G48" s="53">
        <v>11049</v>
      </c>
      <c r="H48" s="54">
        <v>10117</v>
      </c>
      <c r="I48" s="54">
        <v>52637</v>
      </c>
      <c r="J48" s="53">
        <v>73803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73803</v>
      </c>
      <c r="X48" s="54">
        <v>71332</v>
      </c>
      <c r="Y48" s="53">
        <v>2471</v>
      </c>
      <c r="Z48" s="94">
        <v>3.46</v>
      </c>
      <c r="AA48" s="95">
        <v>285326</v>
      </c>
    </row>
    <row r="49" spans="1:27" ht="12.75">
      <c r="A49" s="361" t="s">
        <v>93</v>
      </c>
      <c r="B49" s="136"/>
      <c r="C49" s="54"/>
      <c r="D49" s="368"/>
      <c r="E49" s="54">
        <v>3624127</v>
      </c>
      <c r="F49" s="53">
        <v>3624127</v>
      </c>
      <c r="G49" s="53">
        <v>9136</v>
      </c>
      <c r="H49" s="54">
        <v>99280</v>
      </c>
      <c r="I49" s="54">
        <v>123535</v>
      </c>
      <c r="J49" s="53">
        <v>231951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231951</v>
      </c>
      <c r="X49" s="54">
        <v>906032</v>
      </c>
      <c r="Y49" s="53">
        <v>-674081</v>
      </c>
      <c r="Z49" s="94">
        <v>-74.4</v>
      </c>
      <c r="AA49" s="95">
        <v>3624127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95527643</v>
      </c>
      <c r="F60" s="264">
        <f t="shared" si="14"/>
        <v>95527643</v>
      </c>
      <c r="G60" s="264">
        <f t="shared" si="14"/>
        <v>1770135</v>
      </c>
      <c r="H60" s="219">
        <f t="shared" si="14"/>
        <v>4009307</v>
      </c>
      <c r="I60" s="219">
        <f t="shared" si="14"/>
        <v>9887716</v>
      </c>
      <c r="J60" s="264">
        <f t="shared" si="14"/>
        <v>15667158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15667158</v>
      </c>
      <c r="X60" s="219">
        <f t="shared" si="14"/>
        <v>23881913</v>
      </c>
      <c r="Y60" s="264">
        <f t="shared" si="14"/>
        <v>-8214755</v>
      </c>
      <c r="Z60" s="337">
        <f>+IF(X60&lt;&gt;0,+(Y60/X60)*100,0)</f>
        <v>-34.397391029772194</v>
      </c>
      <c r="AA60" s="232">
        <f>+AA57+AA54+AA51+AA40+AA37+AA34+AA22+AA5</f>
        <v>95527643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525246635</v>
      </c>
      <c r="D5" s="153">
        <f>SUM(D6:D8)</f>
        <v>0</v>
      </c>
      <c r="E5" s="154">
        <f t="shared" si="0"/>
        <v>481095285</v>
      </c>
      <c r="F5" s="100">
        <f t="shared" si="0"/>
        <v>481095285</v>
      </c>
      <c r="G5" s="100">
        <f t="shared" si="0"/>
        <v>54322314</v>
      </c>
      <c r="H5" s="100">
        <f t="shared" si="0"/>
        <v>46297228</v>
      </c>
      <c r="I5" s="100">
        <f t="shared" si="0"/>
        <v>77531513</v>
      </c>
      <c r="J5" s="100">
        <f t="shared" si="0"/>
        <v>178151055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178151055</v>
      </c>
      <c r="X5" s="100">
        <f t="shared" si="0"/>
        <v>113540345</v>
      </c>
      <c r="Y5" s="100">
        <f t="shared" si="0"/>
        <v>64610710</v>
      </c>
      <c r="Z5" s="137">
        <f>+IF(X5&lt;&gt;0,+(Y5/X5)*100,0)</f>
        <v>56.90550790558193</v>
      </c>
      <c r="AA5" s="153">
        <f>SUM(AA6:AA8)</f>
        <v>481095285</v>
      </c>
    </row>
    <row r="6" spans="1:27" ht="12.75">
      <c r="A6" s="138" t="s">
        <v>75</v>
      </c>
      <c r="B6" s="136"/>
      <c r="C6" s="155">
        <v>159593033</v>
      </c>
      <c r="D6" s="155"/>
      <c r="E6" s="156">
        <v>86384386</v>
      </c>
      <c r="F6" s="60">
        <v>86384386</v>
      </c>
      <c r="G6" s="60">
        <v>48653014</v>
      </c>
      <c r="H6" s="60">
        <v>12608</v>
      </c>
      <c r="I6" s="60">
        <v>41755764</v>
      </c>
      <c r="J6" s="60">
        <v>90421386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90421386</v>
      </c>
      <c r="X6" s="60">
        <v>27846465</v>
      </c>
      <c r="Y6" s="60">
        <v>62574921</v>
      </c>
      <c r="Z6" s="140">
        <v>224.71</v>
      </c>
      <c r="AA6" s="155">
        <v>86384386</v>
      </c>
    </row>
    <row r="7" spans="1:27" ht="12.75">
      <c r="A7" s="138" t="s">
        <v>76</v>
      </c>
      <c r="B7" s="136"/>
      <c r="C7" s="157">
        <v>365066569</v>
      </c>
      <c r="D7" s="157"/>
      <c r="E7" s="158">
        <v>394524762</v>
      </c>
      <c r="F7" s="159">
        <v>394524762</v>
      </c>
      <c r="G7" s="159">
        <v>5660927</v>
      </c>
      <c r="H7" s="159">
        <v>46275157</v>
      </c>
      <c r="I7" s="159">
        <v>35769052</v>
      </c>
      <c r="J7" s="159">
        <v>87705136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87705136</v>
      </c>
      <c r="X7" s="159">
        <v>85647215</v>
      </c>
      <c r="Y7" s="159">
        <v>2057921</v>
      </c>
      <c r="Z7" s="141">
        <v>2.4</v>
      </c>
      <c r="AA7" s="157">
        <v>394524762</v>
      </c>
    </row>
    <row r="8" spans="1:27" ht="12.75">
      <c r="A8" s="138" t="s">
        <v>77</v>
      </c>
      <c r="B8" s="136"/>
      <c r="C8" s="155">
        <v>587033</v>
      </c>
      <c r="D8" s="155"/>
      <c r="E8" s="156">
        <v>186137</v>
      </c>
      <c r="F8" s="60">
        <v>186137</v>
      </c>
      <c r="G8" s="60">
        <v>8373</v>
      </c>
      <c r="H8" s="60">
        <v>9463</v>
      </c>
      <c r="I8" s="60">
        <v>6697</v>
      </c>
      <c r="J8" s="60">
        <v>24533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24533</v>
      </c>
      <c r="X8" s="60">
        <v>46665</v>
      </c>
      <c r="Y8" s="60">
        <v>-22132</v>
      </c>
      <c r="Z8" s="140">
        <v>-47.43</v>
      </c>
      <c r="AA8" s="155">
        <v>186137</v>
      </c>
    </row>
    <row r="9" spans="1:27" ht="12.75">
      <c r="A9" s="135" t="s">
        <v>78</v>
      </c>
      <c r="B9" s="136"/>
      <c r="C9" s="153">
        <f aca="true" t="shared" si="1" ref="C9:Y9">SUM(C10:C14)</f>
        <v>38286276</v>
      </c>
      <c r="D9" s="153">
        <f>SUM(D10:D14)</f>
        <v>0</v>
      </c>
      <c r="E9" s="154">
        <f t="shared" si="1"/>
        <v>70537291</v>
      </c>
      <c r="F9" s="100">
        <f t="shared" si="1"/>
        <v>70537291</v>
      </c>
      <c r="G9" s="100">
        <f t="shared" si="1"/>
        <v>250743</v>
      </c>
      <c r="H9" s="100">
        <f t="shared" si="1"/>
        <v>333598</v>
      </c>
      <c r="I9" s="100">
        <f t="shared" si="1"/>
        <v>4625712</v>
      </c>
      <c r="J9" s="100">
        <f t="shared" si="1"/>
        <v>5210053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5210053</v>
      </c>
      <c r="X9" s="100">
        <f t="shared" si="1"/>
        <v>12271373</v>
      </c>
      <c r="Y9" s="100">
        <f t="shared" si="1"/>
        <v>-7061320</v>
      </c>
      <c r="Z9" s="137">
        <f>+IF(X9&lt;&gt;0,+(Y9/X9)*100,0)</f>
        <v>-57.54303124841857</v>
      </c>
      <c r="AA9" s="153">
        <f>SUM(AA10:AA14)</f>
        <v>70537291</v>
      </c>
    </row>
    <row r="10" spans="1:27" ht="12.75">
      <c r="A10" s="138" t="s">
        <v>79</v>
      </c>
      <c r="B10" s="136"/>
      <c r="C10" s="155">
        <v>5061981</v>
      </c>
      <c r="D10" s="155"/>
      <c r="E10" s="156">
        <v>14369143</v>
      </c>
      <c r="F10" s="60">
        <v>14369143</v>
      </c>
      <c r="G10" s="60">
        <v>73983</v>
      </c>
      <c r="H10" s="60">
        <v>103503</v>
      </c>
      <c r="I10" s="60">
        <v>154457</v>
      </c>
      <c r="J10" s="60">
        <v>331943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331943</v>
      </c>
      <c r="X10" s="60">
        <v>5222318</v>
      </c>
      <c r="Y10" s="60">
        <v>-4890375</v>
      </c>
      <c r="Z10" s="140">
        <v>-93.64</v>
      </c>
      <c r="AA10" s="155">
        <v>14369143</v>
      </c>
    </row>
    <row r="11" spans="1:27" ht="12.75">
      <c r="A11" s="138" t="s">
        <v>80</v>
      </c>
      <c r="B11" s="136"/>
      <c r="C11" s="155">
        <v>12369701</v>
      </c>
      <c r="D11" s="155"/>
      <c r="E11" s="156">
        <v>12998878</v>
      </c>
      <c r="F11" s="60">
        <v>12998878</v>
      </c>
      <c r="G11" s="60">
        <v>60624</v>
      </c>
      <c r="H11" s="60">
        <v>63431</v>
      </c>
      <c r="I11" s="60">
        <v>109591</v>
      </c>
      <c r="J11" s="60">
        <v>233646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233646</v>
      </c>
      <c r="X11" s="60">
        <v>3250131</v>
      </c>
      <c r="Y11" s="60">
        <v>-3016485</v>
      </c>
      <c r="Z11" s="140">
        <v>-92.81</v>
      </c>
      <c r="AA11" s="155">
        <v>12998878</v>
      </c>
    </row>
    <row r="12" spans="1:27" ht="12.75">
      <c r="A12" s="138" t="s">
        <v>81</v>
      </c>
      <c r="B12" s="136"/>
      <c r="C12" s="155">
        <v>17265357</v>
      </c>
      <c r="D12" s="155"/>
      <c r="E12" s="156">
        <v>36067824</v>
      </c>
      <c r="F12" s="60">
        <v>36067824</v>
      </c>
      <c r="G12" s="60">
        <v>79911</v>
      </c>
      <c r="H12" s="60">
        <v>117607</v>
      </c>
      <c r="I12" s="60">
        <v>3762909</v>
      </c>
      <c r="J12" s="60">
        <v>3960427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3960427</v>
      </c>
      <c r="X12" s="60">
        <v>2163183</v>
      </c>
      <c r="Y12" s="60">
        <v>1797244</v>
      </c>
      <c r="Z12" s="140">
        <v>83.08</v>
      </c>
      <c r="AA12" s="155">
        <v>36067824</v>
      </c>
    </row>
    <row r="13" spans="1:27" ht="12.75">
      <c r="A13" s="138" t="s">
        <v>82</v>
      </c>
      <c r="B13" s="136"/>
      <c r="C13" s="155">
        <v>3589237</v>
      </c>
      <c r="D13" s="155"/>
      <c r="E13" s="156">
        <v>7078321</v>
      </c>
      <c r="F13" s="60">
        <v>7078321</v>
      </c>
      <c r="G13" s="60">
        <v>36225</v>
      </c>
      <c r="H13" s="60">
        <v>49057</v>
      </c>
      <c r="I13" s="60">
        <v>598755</v>
      </c>
      <c r="J13" s="60">
        <v>684037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684037</v>
      </c>
      <c r="X13" s="60">
        <v>1629762</v>
      </c>
      <c r="Y13" s="60">
        <v>-945725</v>
      </c>
      <c r="Z13" s="140">
        <v>-58.03</v>
      </c>
      <c r="AA13" s="155">
        <v>7078321</v>
      </c>
    </row>
    <row r="14" spans="1:27" ht="12.75">
      <c r="A14" s="138" t="s">
        <v>83</v>
      </c>
      <c r="B14" s="136"/>
      <c r="C14" s="157"/>
      <c r="D14" s="157"/>
      <c r="E14" s="158">
        <v>23125</v>
      </c>
      <c r="F14" s="159">
        <v>23125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5979</v>
      </c>
      <c r="Y14" s="159">
        <v>-5979</v>
      </c>
      <c r="Z14" s="141">
        <v>-100</v>
      </c>
      <c r="AA14" s="157">
        <v>23125</v>
      </c>
    </row>
    <row r="15" spans="1:27" ht="12.75">
      <c r="A15" s="135" t="s">
        <v>84</v>
      </c>
      <c r="B15" s="142"/>
      <c r="C15" s="153">
        <f aca="true" t="shared" si="2" ref="C15:Y15">SUM(C16:C18)</f>
        <v>25626539</v>
      </c>
      <c r="D15" s="153">
        <f>SUM(D16:D18)</f>
        <v>0</v>
      </c>
      <c r="E15" s="154">
        <f t="shared" si="2"/>
        <v>61306090</v>
      </c>
      <c r="F15" s="100">
        <f t="shared" si="2"/>
        <v>61306090</v>
      </c>
      <c r="G15" s="100">
        <f t="shared" si="2"/>
        <v>1076791</v>
      </c>
      <c r="H15" s="100">
        <f t="shared" si="2"/>
        <v>1735542</v>
      </c>
      <c r="I15" s="100">
        <f t="shared" si="2"/>
        <v>1634415</v>
      </c>
      <c r="J15" s="100">
        <f t="shared" si="2"/>
        <v>4446748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4446748</v>
      </c>
      <c r="X15" s="100">
        <f t="shared" si="2"/>
        <v>5812821</v>
      </c>
      <c r="Y15" s="100">
        <f t="shared" si="2"/>
        <v>-1366073</v>
      </c>
      <c r="Z15" s="137">
        <f>+IF(X15&lt;&gt;0,+(Y15/X15)*100,0)</f>
        <v>-23.501033319278193</v>
      </c>
      <c r="AA15" s="153">
        <f>SUM(AA16:AA18)</f>
        <v>61306090</v>
      </c>
    </row>
    <row r="16" spans="1:27" ht="12.75">
      <c r="A16" s="138" t="s">
        <v>85</v>
      </c>
      <c r="B16" s="136"/>
      <c r="C16" s="155">
        <v>8358578</v>
      </c>
      <c r="D16" s="155"/>
      <c r="E16" s="156">
        <v>10292674</v>
      </c>
      <c r="F16" s="60">
        <v>10292674</v>
      </c>
      <c r="G16" s="60">
        <v>442780</v>
      </c>
      <c r="H16" s="60">
        <v>1135207</v>
      </c>
      <c r="I16" s="60">
        <v>791800</v>
      </c>
      <c r="J16" s="60">
        <v>2369787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2369787</v>
      </c>
      <c r="X16" s="60">
        <v>2574777</v>
      </c>
      <c r="Y16" s="60">
        <v>-204990</v>
      </c>
      <c r="Z16" s="140">
        <v>-7.96</v>
      </c>
      <c r="AA16" s="155">
        <v>10292674</v>
      </c>
    </row>
    <row r="17" spans="1:27" ht="12.75">
      <c r="A17" s="138" t="s">
        <v>86</v>
      </c>
      <c r="B17" s="136"/>
      <c r="C17" s="155">
        <v>17267961</v>
      </c>
      <c r="D17" s="155"/>
      <c r="E17" s="156">
        <v>51013416</v>
      </c>
      <c r="F17" s="60">
        <v>51013416</v>
      </c>
      <c r="G17" s="60">
        <v>634011</v>
      </c>
      <c r="H17" s="60">
        <v>600335</v>
      </c>
      <c r="I17" s="60">
        <v>842615</v>
      </c>
      <c r="J17" s="60">
        <v>2076961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2076961</v>
      </c>
      <c r="X17" s="60">
        <v>3238044</v>
      </c>
      <c r="Y17" s="60">
        <v>-1161083</v>
      </c>
      <c r="Z17" s="140">
        <v>-35.86</v>
      </c>
      <c r="AA17" s="155">
        <v>51013416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766222283</v>
      </c>
      <c r="D19" s="153">
        <f>SUM(D20:D23)</f>
        <v>0</v>
      </c>
      <c r="E19" s="154">
        <f t="shared" si="3"/>
        <v>817730571</v>
      </c>
      <c r="F19" s="100">
        <f t="shared" si="3"/>
        <v>817730571</v>
      </c>
      <c r="G19" s="100">
        <f t="shared" si="3"/>
        <v>60178778</v>
      </c>
      <c r="H19" s="100">
        <f t="shared" si="3"/>
        <v>67227458</v>
      </c>
      <c r="I19" s="100">
        <f t="shared" si="3"/>
        <v>69607074</v>
      </c>
      <c r="J19" s="100">
        <f t="shared" si="3"/>
        <v>197013310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197013310</v>
      </c>
      <c r="X19" s="100">
        <f t="shared" si="3"/>
        <v>205104066</v>
      </c>
      <c r="Y19" s="100">
        <f t="shared" si="3"/>
        <v>-8090756</v>
      </c>
      <c r="Z19" s="137">
        <f>+IF(X19&lt;&gt;0,+(Y19/X19)*100,0)</f>
        <v>-3.9447077563055233</v>
      </c>
      <c r="AA19" s="153">
        <f>SUM(AA20:AA23)</f>
        <v>817730571</v>
      </c>
    </row>
    <row r="20" spans="1:27" ht="12.75">
      <c r="A20" s="138" t="s">
        <v>89</v>
      </c>
      <c r="B20" s="136"/>
      <c r="C20" s="155">
        <v>691843755</v>
      </c>
      <c r="D20" s="155"/>
      <c r="E20" s="156">
        <v>734195649</v>
      </c>
      <c r="F20" s="60">
        <v>734195649</v>
      </c>
      <c r="G20" s="60">
        <v>55010323</v>
      </c>
      <c r="H20" s="60">
        <v>62246388</v>
      </c>
      <c r="I20" s="60">
        <v>64451267</v>
      </c>
      <c r="J20" s="60">
        <v>181707978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181707978</v>
      </c>
      <c r="X20" s="60">
        <v>184220349</v>
      </c>
      <c r="Y20" s="60">
        <v>-2512371</v>
      </c>
      <c r="Z20" s="140">
        <v>-1.36</v>
      </c>
      <c r="AA20" s="155">
        <v>734195649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74378528</v>
      </c>
      <c r="D23" s="155"/>
      <c r="E23" s="156">
        <v>83534922</v>
      </c>
      <c r="F23" s="60">
        <v>83534922</v>
      </c>
      <c r="G23" s="60">
        <v>5168455</v>
      </c>
      <c r="H23" s="60">
        <v>4981070</v>
      </c>
      <c r="I23" s="60">
        <v>5155807</v>
      </c>
      <c r="J23" s="60">
        <v>15305332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15305332</v>
      </c>
      <c r="X23" s="60">
        <v>20883717</v>
      </c>
      <c r="Y23" s="60">
        <v>-5578385</v>
      </c>
      <c r="Z23" s="140">
        <v>-26.71</v>
      </c>
      <c r="AA23" s="155">
        <v>83534922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1355381733</v>
      </c>
      <c r="D25" s="168">
        <f>+D5+D9+D15+D19+D24</f>
        <v>0</v>
      </c>
      <c r="E25" s="169">
        <f t="shared" si="4"/>
        <v>1430669237</v>
      </c>
      <c r="F25" s="73">
        <f t="shared" si="4"/>
        <v>1430669237</v>
      </c>
      <c r="G25" s="73">
        <f t="shared" si="4"/>
        <v>115828626</v>
      </c>
      <c r="H25" s="73">
        <f t="shared" si="4"/>
        <v>115593826</v>
      </c>
      <c r="I25" s="73">
        <f t="shared" si="4"/>
        <v>153398714</v>
      </c>
      <c r="J25" s="73">
        <f t="shared" si="4"/>
        <v>384821166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384821166</v>
      </c>
      <c r="X25" s="73">
        <f t="shared" si="4"/>
        <v>336728605</v>
      </c>
      <c r="Y25" s="73">
        <f t="shared" si="4"/>
        <v>48092561</v>
      </c>
      <c r="Z25" s="170">
        <f>+IF(X25&lt;&gt;0,+(Y25/X25)*100,0)</f>
        <v>14.282291520793134</v>
      </c>
      <c r="AA25" s="168">
        <f>+AA5+AA9+AA15+AA19+AA24</f>
        <v>1430669237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152393334</v>
      </c>
      <c r="D28" s="153">
        <f>SUM(D29:D31)</f>
        <v>0</v>
      </c>
      <c r="E28" s="154">
        <f t="shared" si="5"/>
        <v>193866199</v>
      </c>
      <c r="F28" s="100">
        <f t="shared" si="5"/>
        <v>193866199</v>
      </c>
      <c r="G28" s="100">
        <f t="shared" si="5"/>
        <v>8700899</v>
      </c>
      <c r="H28" s="100">
        <f t="shared" si="5"/>
        <v>10749167</v>
      </c>
      <c r="I28" s="100">
        <f t="shared" si="5"/>
        <v>17078874</v>
      </c>
      <c r="J28" s="100">
        <f t="shared" si="5"/>
        <v>36528940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36528940</v>
      </c>
      <c r="X28" s="100">
        <f t="shared" si="5"/>
        <v>39298303</v>
      </c>
      <c r="Y28" s="100">
        <f t="shared" si="5"/>
        <v>-2769363</v>
      </c>
      <c r="Z28" s="137">
        <f>+IF(X28&lt;&gt;0,+(Y28/X28)*100,0)</f>
        <v>-7.047029486235067</v>
      </c>
      <c r="AA28" s="153">
        <f>SUM(AA29:AA31)</f>
        <v>193866199</v>
      </c>
    </row>
    <row r="29" spans="1:27" ht="12.75">
      <c r="A29" s="138" t="s">
        <v>75</v>
      </c>
      <c r="B29" s="136"/>
      <c r="C29" s="155">
        <v>78267558</v>
      </c>
      <c r="D29" s="155"/>
      <c r="E29" s="156">
        <v>103303085</v>
      </c>
      <c r="F29" s="60">
        <v>103303085</v>
      </c>
      <c r="G29" s="60">
        <v>4396767</v>
      </c>
      <c r="H29" s="60">
        <v>6078182</v>
      </c>
      <c r="I29" s="60">
        <v>9622215</v>
      </c>
      <c r="J29" s="60">
        <v>20097164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20097164</v>
      </c>
      <c r="X29" s="60">
        <v>21444298</v>
      </c>
      <c r="Y29" s="60">
        <v>-1347134</v>
      </c>
      <c r="Z29" s="140">
        <v>-6.28</v>
      </c>
      <c r="AA29" s="155">
        <v>103303085</v>
      </c>
    </row>
    <row r="30" spans="1:27" ht="12.75">
      <c r="A30" s="138" t="s">
        <v>76</v>
      </c>
      <c r="B30" s="136"/>
      <c r="C30" s="157">
        <v>36946979</v>
      </c>
      <c r="D30" s="157"/>
      <c r="E30" s="158">
        <v>52027499</v>
      </c>
      <c r="F30" s="159">
        <v>52027499</v>
      </c>
      <c r="G30" s="159">
        <v>1808129</v>
      </c>
      <c r="H30" s="159">
        <v>2171455</v>
      </c>
      <c r="I30" s="159">
        <v>4203141</v>
      </c>
      <c r="J30" s="159">
        <v>8182725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8182725</v>
      </c>
      <c r="X30" s="159">
        <v>8174727</v>
      </c>
      <c r="Y30" s="159">
        <v>7998</v>
      </c>
      <c r="Z30" s="141">
        <v>0.1</v>
      </c>
      <c r="AA30" s="157">
        <v>52027499</v>
      </c>
    </row>
    <row r="31" spans="1:27" ht="12.75">
      <c r="A31" s="138" t="s">
        <v>77</v>
      </c>
      <c r="B31" s="136"/>
      <c r="C31" s="155">
        <v>37178797</v>
      </c>
      <c r="D31" s="155"/>
      <c r="E31" s="156">
        <v>38535615</v>
      </c>
      <c r="F31" s="60">
        <v>38535615</v>
      </c>
      <c r="G31" s="60">
        <v>2496003</v>
      </c>
      <c r="H31" s="60">
        <v>2499530</v>
      </c>
      <c r="I31" s="60">
        <v>3253518</v>
      </c>
      <c r="J31" s="60">
        <v>8249051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8249051</v>
      </c>
      <c r="X31" s="60">
        <v>9679278</v>
      </c>
      <c r="Y31" s="60">
        <v>-1430227</v>
      </c>
      <c r="Z31" s="140">
        <v>-14.78</v>
      </c>
      <c r="AA31" s="155">
        <v>38535615</v>
      </c>
    </row>
    <row r="32" spans="1:27" ht="12.75">
      <c r="A32" s="135" t="s">
        <v>78</v>
      </c>
      <c r="B32" s="136"/>
      <c r="C32" s="153">
        <f aca="true" t="shared" si="6" ref="C32:Y32">SUM(C33:C37)</f>
        <v>208692669</v>
      </c>
      <c r="D32" s="153">
        <f>SUM(D33:D37)</f>
        <v>0</v>
      </c>
      <c r="E32" s="154">
        <f t="shared" si="6"/>
        <v>237753055</v>
      </c>
      <c r="F32" s="100">
        <f t="shared" si="6"/>
        <v>237753055</v>
      </c>
      <c r="G32" s="100">
        <f t="shared" si="6"/>
        <v>13139327</v>
      </c>
      <c r="H32" s="100">
        <f t="shared" si="6"/>
        <v>15567268</v>
      </c>
      <c r="I32" s="100">
        <f t="shared" si="6"/>
        <v>19939648</v>
      </c>
      <c r="J32" s="100">
        <f t="shared" si="6"/>
        <v>48646243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48646243</v>
      </c>
      <c r="X32" s="100">
        <f t="shared" si="6"/>
        <v>53769688</v>
      </c>
      <c r="Y32" s="100">
        <f t="shared" si="6"/>
        <v>-5123445</v>
      </c>
      <c r="Z32" s="137">
        <f>+IF(X32&lt;&gt;0,+(Y32/X32)*100,0)</f>
        <v>-9.528500518730926</v>
      </c>
      <c r="AA32" s="153">
        <f>SUM(AA33:AA37)</f>
        <v>237753055</v>
      </c>
    </row>
    <row r="33" spans="1:27" ht="12.75">
      <c r="A33" s="138" t="s">
        <v>79</v>
      </c>
      <c r="B33" s="136"/>
      <c r="C33" s="155">
        <v>24436708</v>
      </c>
      <c r="D33" s="155"/>
      <c r="E33" s="156">
        <v>29136925</v>
      </c>
      <c r="F33" s="60">
        <v>29136925</v>
      </c>
      <c r="G33" s="60">
        <v>1825335</v>
      </c>
      <c r="H33" s="60">
        <v>1775435</v>
      </c>
      <c r="I33" s="60">
        <v>2335077</v>
      </c>
      <c r="J33" s="60">
        <v>5935847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5935847</v>
      </c>
      <c r="X33" s="60">
        <v>7324806</v>
      </c>
      <c r="Y33" s="60">
        <v>-1388959</v>
      </c>
      <c r="Z33" s="140">
        <v>-18.96</v>
      </c>
      <c r="AA33" s="155">
        <v>29136925</v>
      </c>
    </row>
    <row r="34" spans="1:27" ht="12.75">
      <c r="A34" s="138" t="s">
        <v>80</v>
      </c>
      <c r="B34" s="136"/>
      <c r="C34" s="155">
        <v>68326548</v>
      </c>
      <c r="D34" s="155"/>
      <c r="E34" s="156">
        <v>70602544</v>
      </c>
      <c r="F34" s="60">
        <v>70602544</v>
      </c>
      <c r="G34" s="60">
        <v>2997654</v>
      </c>
      <c r="H34" s="60">
        <v>3511510</v>
      </c>
      <c r="I34" s="60">
        <v>7253531</v>
      </c>
      <c r="J34" s="60">
        <v>13762695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13762695</v>
      </c>
      <c r="X34" s="60">
        <v>17610494</v>
      </c>
      <c r="Y34" s="60">
        <v>-3847799</v>
      </c>
      <c r="Z34" s="140">
        <v>-21.85</v>
      </c>
      <c r="AA34" s="155">
        <v>70602544</v>
      </c>
    </row>
    <row r="35" spans="1:27" ht="12.75">
      <c r="A35" s="138" t="s">
        <v>81</v>
      </c>
      <c r="B35" s="136"/>
      <c r="C35" s="155">
        <v>103904901</v>
      </c>
      <c r="D35" s="155"/>
      <c r="E35" s="156">
        <v>114288478</v>
      </c>
      <c r="F35" s="60">
        <v>114288478</v>
      </c>
      <c r="G35" s="60">
        <v>7057794</v>
      </c>
      <c r="H35" s="60">
        <v>8813142</v>
      </c>
      <c r="I35" s="60">
        <v>7802505</v>
      </c>
      <c r="J35" s="60">
        <v>23673441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23673441</v>
      </c>
      <c r="X35" s="60">
        <v>22811767</v>
      </c>
      <c r="Y35" s="60">
        <v>861674</v>
      </c>
      <c r="Z35" s="140">
        <v>3.78</v>
      </c>
      <c r="AA35" s="155">
        <v>114288478</v>
      </c>
    </row>
    <row r="36" spans="1:27" ht="12.75">
      <c r="A36" s="138" t="s">
        <v>82</v>
      </c>
      <c r="B36" s="136"/>
      <c r="C36" s="155">
        <v>7993787</v>
      </c>
      <c r="D36" s="155"/>
      <c r="E36" s="156">
        <v>17554646</v>
      </c>
      <c r="F36" s="60">
        <v>17554646</v>
      </c>
      <c r="G36" s="60">
        <v>832979</v>
      </c>
      <c r="H36" s="60">
        <v>1066765</v>
      </c>
      <c r="I36" s="60">
        <v>2132378</v>
      </c>
      <c r="J36" s="60">
        <v>4032122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4032122</v>
      </c>
      <c r="X36" s="60">
        <v>4435327</v>
      </c>
      <c r="Y36" s="60">
        <v>-403205</v>
      </c>
      <c r="Z36" s="140">
        <v>-9.09</v>
      </c>
      <c r="AA36" s="155">
        <v>17554646</v>
      </c>
    </row>
    <row r="37" spans="1:27" ht="12.75">
      <c r="A37" s="138" t="s">
        <v>83</v>
      </c>
      <c r="B37" s="136"/>
      <c r="C37" s="157">
        <v>4030725</v>
      </c>
      <c r="D37" s="157"/>
      <c r="E37" s="158">
        <v>6170462</v>
      </c>
      <c r="F37" s="159">
        <v>6170462</v>
      </c>
      <c r="G37" s="159">
        <v>425565</v>
      </c>
      <c r="H37" s="159">
        <v>400416</v>
      </c>
      <c r="I37" s="159">
        <v>416157</v>
      </c>
      <c r="J37" s="159">
        <v>1242138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1242138</v>
      </c>
      <c r="X37" s="159">
        <v>1587294</v>
      </c>
      <c r="Y37" s="159">
        <v>-345156</v>
      </c>
      <c r="Z37" s="141">
        <v>-21.74</v>
      </c>
      <c r="AA37" s="157">
        <v>6170462</v>
      </c>
    </row>
    <row r="38" spans="1:27" ht="12.75">
      <c r="A38" s="135" t="s">
        <v>84</v>
      </c>
      <c r="B38" s="142"/>
      <c r="C38" s="153">
        <f aca="true" t="shared" si="7" ref="C38:Y38">SUM(C39:C41)</f>
        <v>145337081</v>
      </c>
      <c r="D38" s="153">
        <f>SUM(D39:D41)</f>
        <v>0</v>
      </c>
      <c r="E38" s="154">
        <f t="shared" si="7"/>
        <v>142112946</v>
      </c>
      <c r="F38" s="100">
        <f t="shared" si="7"/>
        <v>142112946</v>
      </c>
      <c r="G38" s="100">
        <f t="shared" si="7"/>
        <v>5287874</v>
      </c>
      <c r="H38" s="100">
        <f t="shared" si="7"/>
        <v>5939848</v>
      </c>
      <c r="I38" s="100">
        <f t="shared" si="7"/>
        <v>13260271</v>
      </c>
      <c r="J38" s="100">
        <f t="shared" si="7"/>
        <v>24487993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24487993</v>
      </c>
      <c r="X38" s="100">
        <f t="shared" si="7"/>
        <v>34185000</v>
      </c>
      <c r="Y38" s="100">
        <f t="shared" si="7"/>
        <v>-9697007</v>
      </c>
      <c r="Z38" s="137">
        <f>+IF(X38&lt;&gt;0,+(Y38/X38)*100,0)</f>
        <v>-28.36626298083955</v>
      </c>
      <c r="AA38" s="153">
        <f>SUM(AA39:AA41)</f>
        <v>142112946</v>
      </c>
    </row>
    <row r="39" spans="1:27" ht="12.75">
      <c r="A39" s="138" t="s">
        <v>85</v>
      </c>
      <c r="B39" s="136"/>
      <c r="C39" s="155">
        <v>36609139</v>
      </c>
      <c r="D39" s="155"/>
      <c r="E39" s="156">
        <v>42916883</v>
      </c>
      <c r="F39" s="60">
        <v>42916883</v>
      </c>
      <c r="G39" s="60">
        <v>2676477</v>
      </c>
      <c r="H39" s="60">
        <v>2370337</v>
      </c>
      <c r="I39" s="60">
        <v>2870908</v>
      </c>
      <c r="J39" s="60">
        <v>7917722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7917722</v>
      </c>
      <c r="X39" s="60">
        <v>11122095</v>
      </c>
      <c r="Y39" s="60">
        <v>-3204373</v>
      </c>
      <c r="Z39" s="140">
        <v>-28.81</v>
      </c>
      <c r="AA39" s="155">
        <v>42916883</v>
      </c>
    </row>
    <row r="40" spans="1:27" ht="12.75">
      <c r="A40" s="138" t="s">
        <v>86</v>
      </c>
      <c r="B40" s="136"/>
      <c r="C40" s="155">
        <v>108727942</v>
      </c>
      <c r="D40" s="155"/>
      <c r="E40" s="156">
        <v>99196063</v>
      </c>
      <c r="F40" s="60">
        <v>99196063</v>
      </c>
      <c r="G40" s="60">
        <v>2611397</v>
      </c>
      <c r="H40" s="60">
        <v>3569511</v>
      </c>
      <c r="I40" s="60">
        <v>10389363</v>
      </c>
      <c r="J40" s="60">
        <v>16570271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16570271</v>
      </c>
      <c r="X40" s="60">
        <v>23062905</v>
      </c>
      <c r="Y40" s="60">
        <v>-6492634</v>
      </c>
      <c r="Z40" s="140">
        <v>-28.15</v>
      </c>
      <c r="AA40" s="155">
        <v>99196063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730085511</v>
      </c>
      <c r="D42" s="153">
        <f>SUM(D43:D46)</f>
        <v>0</v>
      </c>
      <c r="E42" s="154">
        <f t="shared" si="8"/>
        <v>764461246</v>
      </c>
      <c r="F42" s="100">
        <f t="shared" si="8"/>
        <v>764461246</v>
      </c>
      <c r="G42" s="100">
        <f t="shared" si="8"/>
        <v>70140897</v>
      </c>
      <c r="H42" s="100">
        <f t="shared" si="8"/>
        <v>77597421</v>
      </c>
      <c r="I42" s="100">
        <f t="shared" si="8"/>
        <v>60273005</v>
      </c>
      <c r="J42" s="100">
        <f t="shared" si="8"/>
        <v>208011323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208011323</v>
      </c>
      <c r="X42" s="100">
        <f t="shared" si="8"/>
        <v>187761637</v>
      </c>
      <c r="Y42" s="100">
        <f t="shared" si="8"/>
        <v>20249686</v>
      </c>
      <c r="Z42" s="137">
        <f>+IF(X42&lt;&gt;0,+(Y42/X42)*100,0)</f>
        <v>10.784783475231418</v>
      </c>
      <c r="AA42" s="153">
        <f>SUM(AA43:AA46)</f>
        <v>764461246</v>
      </c>
    </row>
    <row r="43" spans="1:27" ht="12.75">
      <c r="A43" s="138" t="s">
        <v>89</v>
      </c>
      <c r="B43" s="136"/>
      <c r="C43" s="155">
        <v>658925743</v>
      </c>
      <c r="D43" s="155"/>
      <c r="E43" s="156">
        <v>690107129</v>
      </c>
      <c r="F43" s="60">
        <v>690107129</v>
      </c>
      <c r="G43" s="60">
        <v>67231659</v>
      </c>
      <c r="H43" s="60">
        <v>71088498</v>
      </c>
      <c r="I43" s="60">
        <v>53916324</v>
      </c>
      <c r="J43" s="60">
        <v>192236481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192236481</v>
      </c>
      <c r="X43" s="60">
        <v>169645923</v>
      </c>
      <c r="Y43" s="60">
        <v>22590558</v>
      </c>
      <c r="Z43" s="140">
        <v>13.32</v>
      </c>
      <c r="AA43" s="155">
        <v>690107129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71159768</v>
      </c>
      <c r="D46" s="155"/>
      <c r="E46" s="156">
        <v>74354117</v>
      </c>
      <c r="F46" s="60">
        <v>74354117</v>
      </c>
      <c r="G46" s="60">
        <v>2909238</v>
      </c>
      <c r="H46" s="60">
        <v>6508923</v>
      </c>
      <c r="I46" s="60">
        <v>6356681</v>
      </c>
      <c r="J46" s="60">
        <v>15774842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15774842</v>
      </c>
      <c r="X46" s="60">
        <v>18115714</v>
      </c>
      <c r="Y46" s="60">
        <v>-2340872</v>
      </c>
      <c r="Z46" s="140">
        <v>-12.92</v>
      </c>
      <c r="AA46" s="155">
        <v>74354117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1236508595</v>
      </c>
      <c r="D48" s="168">
        <f>+D28+D32+D38+D42+D47</f>
        <v>0</v>
      </c>
      <c r="E48" s="169">
        <f t="shared" si="9"/>
        <v>1338193446</v>
      </c>
      <c r="F48" s="73">
        <f t="shared" si="9"/>
        <v>1338193446</v>
      </c>
      <c r="G48" s="73">
        <f t="shared" si="9"/>
        <v>97268997</v>
      </c>
      <c r="H48" s="73">
        <f t="shared" si="9"/>
        <v>109853704</v>
      </c>
      <c r="I48" s="73">
        <f t="shared" si="9"/>
        <v>110551798</v>
      </c>
      <c r="J48" s="73">
        <f t="shared" si="9"/>
        <v>317674499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317674499</v>
      </c>
      <c r="X48" s="73">
        <f t="shared" si="9"/>
        <v>315014628</v>
      </c>
      <c r="Y48" s="73">
        <f t="shared" si="9"/>
        <v>2659871</v>
      </c>
      <c r="Z48" s="170">
        <f>+IF(X48&lt;&gt;0,+(Y48/X48)*100,0)</f>
        <v>0.844364281394577</v>
      </c>
      <c r="AA48" s="168">
        <f>+AA28+AA32+AA38+AA42+AA47</f>
        <v>1338193446</v>
      </c>
    </row>
    <row r="49" spans="1:27" ht="12.75">
      <c r="A49" s="148" t="s">
        <v>49</v>
      </c>
      <c r="B49" s="149"/>
      <c r="C49" s="171">
        <f aca="true" t="shared" si="10" ref="C49:Y49">+C25-C48</f>
        <v>118873138</v>
      </c>
      <c r="D49" s="171">
        <f>+D25-D48</f>
        <v>0</v>
      </c>
      <c r="E49" s="172">
        <f t="shared" si="10"/>
        <v>92475791</v>
      </c>
      <c r="F49" s="173">
        <f t="shared" si="10"/>
        <v>92475791</v>
      </c>
      <c r="G49" s="173">
        <f t="shared" si="10"/>
        <v>18559629</v>
      </c>
      <c r="H49" s="173">
        <f t="shared" si="10"/>
        <v>5740122</v>
      </c>
      <c r="I49" s="173">
        <f t="shared" si="10"/>
        <v>42846916</v>
      </c>
      <c r="J49" s="173">
        <f t="shared" si="10"/>
        <v>67146667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67146667</v>
      </c>
      <c r="X49" s="173">
        <f>IF(F25=F48,0,X25-X48)</f>
        <v>21713977</v>
      </c>
      <c r="Y49" s="173">
        <f t="shared" si="10"/>
        <v>45432690</v>
      </c>
      <c r="Z49" s="174">
        <f>+IF(X49&lt;&gt;0,+(Y49/X49)*100,0)</f>
        <v>209.23246810107608</v>
      </c>
      <c r="AA49" s="171">
        <f>+AA25-AA48</f>
        <v>92475791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314623456</v>
      </c>
      <c r="D5" s="155">
        <v>0</v>
      </c>
      <c r="E5" s="156">
        <v>346236748</v>
      </c>
      <c r="F5" s="60">
        <v>346236748</v>
      </c>
      <c r="G5" s="60">
        <v>269400</v>
      </c>
      <c r="H5" s="60">
        <v>39588209</v>
      </c>
      <c r="I5" s="60">
        <v>31864341</v>
      </c>
      <c r="J5" s="60">
        <v>71721950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71721950</v>
      </c>
      <c r="X5" s="60">
        <v>73575309</v>
      </c>
      <c r="Y5" s="60">
        <v>-1853359</v>
      </c>
      <c r="Z5" s="140">
        <v>-2.52</v>
      </c>
      <c r="AA5" s="155">
        <v>346236748</v>
      </c>
    </row>
    <row r="6" spans="1:27" ht="12.75">
      <c r="A6" s="181" t="s">
        <v>102</v>
      </c>
      <c r="B6" s="182"/>
      <c r="C6" s="155">
        <v>7391326</v>
      </c>
      <c r="D6" s="155">
        <v>0</v>
      </c>
      <c r="E6" s="156">
        <v>12105636</v>
      </c>
      <c r="F6" s="60">
        <v>12105636</v>
      </c>
      <c r="G6" s="60">
        <v>4418952</v>
      </c>
      <c r="H6" s="60">
        <v>631840</v>
      </c>
      <c r="I6" s="60">
        <v>662447</v>
      </c>
      <c r="J6" s="60">
        <v>5713239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5713239</v>
      </c>
      <c r="X6" s="60">
        <v>3026409</v>
      </c>
      <c r="Y6" s="60">
        <v>2686830</v>
      </c>
      <c r="Z6" s="140">
        <v>88.78</v>
      </c>
      <c r="AA6" s="155">
        <v>12105636</v>
      </c>
    </row>
    <row r="7" spans="1:27" ht="12.75">
      <c r="A7" s="183" t="s">
        <v>103</v>
      </c>
      <c r="B7" s="182"/>
      <c r="C7" s="155">
        <v>646723377</v>
      </c>
      <c r="D7" s="155">
        <v>0</v>
      </c>
      <c r="E7" s="156">
        <v>680623688</v>
      </c>
      <c r="F7" s="60">
        <v>680623688</v>
      </c>
      <c r="G7" s="60">
        <v>55615541</v>
      </c>
      <c r="H7" s="60">
        <v>61869875</v>
      </c>
      <c r="I7" s="60">
        <v>58324816</v>
      </c>
      <c r="J7" s="60">
        <v>175810232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175810232</v>
      </c>
      <c r="X7" s="60">
        <v>170155923</v>
      </c>
      <c r="Y7" s="60">
        <v>5654309</v>
      </c>
      <c r="Z7" s="140">
        <v>3.32</v>
      </c>
      <c r="AA7" s="155">
        <v>680623688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57371198</v>
      </c>
      <c r="D10" s="155">
        <v>0</v>
      </c>
      <c r="E10" s="156">
        <v>68076808</v>
      </c>
      <c r="F10" s="54">
        <v>68076808</v>
      </c>
      <c r="G10" s="54">
        <v>5168455</v>
      </c>
      <c r="H10" s="54">
        <v>4981070</v>
      </c>
      <c r="I10" s="54">
        <v>5155807</v>
      </c>
      <c r="J10" s="54">
        <v>15305332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15305332</v>
      </c>
      <c r="X10" s="54">
        <v>17019201</v>
      </c>
      <c r="Y10" s="54">
        <v>-1713869</v>
      </c>
      <c r="Z10" s="184">
        <v>-10.07</v>
      </c>
      <c r="AA10" s="130">
        <v>68076808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1016506</v>
      </c>
      <c r="D12" s="155">
        <v>0</v>
      </c>
      <c r="E12" s="156">
        <v>1132679</v>
      </c>
      <c r="F12" s="60">
        <v>1132679</v>
      </c>
      <c r="G12" s="60">
        <v>89204</v>
      </c>
      <c r="H12" s="60">
        <v>89197</v>
      </c>
      <c r="I12" s="60">
        <v>87289</v>
      </c>
      <c r="J12" s="60">
        <v>265690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265690</v>
      </c>
      <c r="X12" s="60">
        <v>283170</v>
      </c>
      <c r="Y12" s="60">
        <v>-17480</v>
      </c>
      <c r="Z12" s="140">
        <v>-6.17</v>
      </c>
      <c r="AA12" s="155">
        <v>1132679</v>
      </c>
    </row>
    <row r="13" spans="1:27" ht="12.75">
      <c r="A13" s="181" t="s">
        <v>109</v>
      </c>
      <c r="B13" s="185"/>
      <c r="C13" s="155">
        <v>30409852</v>
      </c>
      <c r="D13" s="155">
        <v>0</v>
      </c>
      <c r="E13" s="156">
        <v>32500831</v>
      </c>
      <c r="F13" s="60">
        <v>32500831</v>
      </c>
      <c r="G13" s="60">
        <v>306721</v>
      </c>
      <c r="H13" s="60">
        <v>4694694</v>
      </c>
      <c r="I13" s="60">
        <v>3580704</v>
      </c>
      <c r="J13" s="60">
        <v>8582119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8582119</v>
      </c>
      <c r="X13" s="60">
        <v>8125209</v>
      </c>
      <c r="Y13" s="60">
        <v>456910</v>
      </c>
      <c r="Z13" s="140">
        <v>5.62</v>
      </c>
      <c r="AA13" s="155">
        <v>32500831</v>
      </c>
    </row>
    <row r="14" spans="1:27" ht="12.75">
      <c r="A14" s="181" t="s">
        <v>110</v>
      </c>
      <c r="B14" s="185"/>
      <c r="C14" s="155">
        <v>5564056</v>
      </c>
      <c r="D14" s="155">
        <v>0</v>
      </c>
      <c r="E14" s="156">
        <v>5676000</v>
      </c>
      <c r="F14" s="60">
        <v>5676000</v>
      </c>
      <c r="G14" s="60">
        <v>534675</v>
      </c>
      <c r="H14" s="60">
        <v>546987</v>
      </c>
      <c r="I14" s="60">
        <v>550582</v>
      </c>
      <c r="J14" s="60">
        <v>1632244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1632244</v>
      </c>
      <c r="X14" s="60">
        <v>1419000</v>
      </c>
      <c r="Y14" s="60">
        <v>213244</v>
      </c>
      <c r="Z14" s="140">
        <v>15.03</v>
      </c>
      <c r="AA14" s="155">
        <v>5676000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16076516</v>
      </c>
      <c r="D16" s="155">
        <v>0</v>
      </c>
      <c r="E16" s="156">
        <v>33948521</v>
      </c>
      <c r="F16" s="60">
        <v>33948521</v>
      </c>
      <c r="G16" s="60">
        <v>70067</v>
      </c>
      <c r="H16" s="60">
        <v>91882</v>
      </c>
      <c r="I16" s="60">
        <v>3756522</v>
      </c>
      <c r="J16" s="60">
        <v>3918471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3918471</v>
      </c>
      <c r="X16" s="60">
        <v>1629630</v>
      </c>
      <c r="Y16" s="60">
        <v>2288841</v>
      </c>
      <c r="Z16" s="140">
        <v>140.45</v>
      </c>
      <c r="AA16" s="155">
        <v>33948521</v>
      </c>
    </row>
    <row r="17" spans="1:27" ht="12.75">
      <c r="A17" s="181" t="s">
        <v>113</v>
      </c>
      <c r="B17" s="185"/>
      <c r="C17" s="155">
        <v>139151</v>
      </c>
      <c r="D17" s="155">
        <v>0</v>
      </c>
      <c r="E17" s="156">
        <v>193052</v>
      </c>
      <c r="F17" s="60">
        <v>193052</v>
      </c>
      <c r="G17" s="60">
        <v>11489</v>
      </c>
      <c r="H17" s="60">
        <v>32111</v>
      </c>
      <c r="I17" s="60">
        <v>5517</v>
      </c>
      <c r="J17" s="60">
        <v>49117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49117</v>
      </c>
      <c r="X17" s="60">
        <v>48264</v>
      </c>
      <c r="Y17" s="60">
        <v>853</v>
      </c>
      <c r="Z17" s="140">
        <v>1.77</v>
      </c>
      <c r="AA17" s="155">
        <v>193052</v>
      </c>
    </row>
    <row r="18" spans="1:27" ht="12.75">
      <c r="A18" s="183" t="s">
        <v>114</v>
      </c>
      <c r="B18" s="182"/>
      <c r="C18" s="155">
        <v>8459054</v>
      </c>
      <c r="D18" s="155">
        <v>0</v>
      </c>
      <c r="E18" s="156">
        <v>10293536</v>
      </c>
      <c r="F18" s="60">
        <v>10293536</v>
      </c>
      <c r="G18" s="60">
        <v>634011</v>
      </c>
      <c r="H18" s="60">
        <v>600335</v>
      </c>
      <c r="I18" s="60">
        <v>842615</v>
      </c>
      <c r="J18" s="60">
        <v>2076961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2076961</v>
      </c>
      <c r="X18" s="60">
        <v>2573385</v>
      </c>
      <c r="Y18" s="60">
        <v>-496424</v>
      </c>
      <c r="Z18" s="140">
        <v>-19.29</v>
      </c>
      <c r="AA18" s="155">
        <v>10293536</v>
      </c>
    </row>
    <row r="19" spans="1:27" ht="12.75">
      <c r="A19" s="181" t="s">
        <v>34</v>
      </c>
      <c r="B19" s="185"/>
      <c r="C19" s="155">
        <v>122592534</v>
      </c>
      <c r="D19" s="155">
        <v>0</v>
      </c>
      <c r="E19" s="156">
        <v>130487500</v>
      </c>
      <c r="F19" s="60">
        <v>130487500</v>
      </c>
      <c r="G19" s="60">
        <v>48601000</v>
      </c>
      <c r="H19" s="60">
        <v>0</v>
      </c>
      <c r="I19" s="60">
        <v>1691991</v>
      </c>
      <c r="J19" s="60">
        <v>50292991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50292991</v>
      </c>
      <c r="X19" s="60">
        <v>32592876</v>
      </c>
      <c r="Y19" s="60">
        <v>17700115</v>
      </c>
      <c r="Z19" s="140">
        <v>54.31</v>
      </c>
      <c r="AA19" s="155">
        <v>130487500</v>
      </c>
    </row>
    <row r="20" spans="1:27" ht="12.75">
      <c r="A20" s="181" t="s">
        <v>35</v>
      </c>
      <c r="B20" s="185"/>
      <c r="C20" s="155">
        <v>58701933</v>
      </c>
      <c r="D20" s="155">
        <v>0</v>
      </c>
      <c r="E20" s="156">
        <v>41145738</v>
      </c>
      <c r="F20" s="54">
        <v>41145738</v>
      </c>
      <c r="G20" s="54">
        <v>109111</v>
      </c>
      <c r="H20" s="54">
        <v>2467626</v>
      </c>
      <c r="I20" s="54">
        <v>5752754</v>
      </c>
      <c r="J20" s="54">
        <v>8329491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8329491</v>
      </c>
      <c r="X20" s="54">
        <v>10294199</v>
      </c>
      <c r="Y20" s="54">
        <v>-1964708</v>
      </c>
      <c r="Z20" s="184">
        <v>-19.09</v>
      </c>
      <c r="AA20" s="130">
        <v>41145738</v>
      </c>
    </row>
    <row r="21" spans="1:27" ht="12.75">
      <c r="A21" s="181" t="s">
        <v>115</v>
      </c>
      <c r="B21" s="185"/>
      <c r="C21" s="155">
        <v>50000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1269118959</v>
      </c>
      <c r="D22" s="188">
        <f>SUM(D5:D21)</f>
        <v>0</v>
      </c>
      <c r="E22" s="189">
        <f t="shared" si="0"/>
        <v>1362420737</v>
      </c>
      <c r="F22" s="190">
        <f t="shared" si="0"/>
        <v>1362420737</v>
      </c>
      <c r="G22" s="190">
        <f t="shared" si="0"/>
        <v>115828626</v>
      </c>
      <c r="H22" s="190">
        <f t="shared" si="0"/>
        <v>115593826</v>
      </c>
      <c r="I22" s="190">
        <f t="shared" si="0"/>
        <v>112275385</v>
      </c>
      <c r="J22" s="190">
        <f t="shared" si="0"/>
        <v>343697837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343697837</v>
      </c>
      <c r="X22" s="190">
        <f t="shared" si="0"/>
        <v>320742575</v>
      </c>
      <c r="Y22" s="190">
        <f t="shared" si="0"/>
        <v>22955262</v>
      </c>
      <c r="Z22" s="191">
        <f>+IF(X22&lt;&gt;0,+(Y22/X22)*100,0)</f>
        <v>7.156911426554458</v>
      </c>
      <c r="AA22" s="188">
        <f>SUM(AA5:AA21)</f>
        <v>1362420737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282807344</v>
      </c>
      <c r="D25" s="155">
        <v>0</v>
      </c>
      <c r="E25" s="156">
        <v>323610239</v>
      </c>
      <c r="F25" s="60">
        <v>323610239</v>
      </c>
      <c r="G25" s="60">
        <v>25380024</v>
      </c>
      <c r="H25" s="60">
        <v>25811042</v>
      </c>
      <c r="I25" s="60">
        <v>24785569</v>
      </c>
      <c r="J25" s="60">
        <v>75976635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75976635</v>
      </c>
      <c r="X25" s="60">
        <v>82237905</v>
      </c>
      <c r="Y25" s="60">
        <v>-6261270</v>
      </c>
      <c r="Z25" s="140">
        <v>-7.61</v>
      </c>
      <c r="AA25" s="155">
        <v>323610239</v>
      </c>
    </row>
    <row r="26" spans="1:27" ht="12.75">
      <c r="A26" s="183" t="s">
        <v>38</v>
      </c>
      <c r="B26" s="182"/>
      <c r="C26" s="155">
        <v>18544424</v>
      </c>
      <c r="D26" s="155">
        <v>0</v>
      </c>
      <c r="E26" s="156">
        <v>21234858</v>
      </c>
      <c r="F26" s="60">
        <v>21234858</v>
      </c>
      <c r="G26" s="60">
        <v>1544517</v>
      </c>
      <c r="H26" s="60">
        <v>1253427</v>
      </c>
      <c r="I26" s="60">
        <v>1360555</v>
      </c>
      <c r="J26" s="60">
        <v>4158499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4158499</v>
      </c>
      <c r="X26" s="60">
        <v>5408880</v>
      </c>
      <c r="Y26" s="60">
        <v>-1250381</v>
      </c>
      <c r="Z26" s="140">
        <v>-23.12</v>
      </c>
      <c r="AA26" s="155">
        <v>21234858</v>
      </c>
    </row>
    <row r="27" spans="1:27" ht="12.75">
      <c r="A27" s="183" t="s">
        <v>118</v>
      </c>
      <c r="B27" s="182"/>
      <c r="C27" s="155">
        <v>21408992</v>
      </c>
      <c r="D27" s="155">
        <v>0</v>
      </c>
      <c r="E27" s="156">
        <v>35976789</v>
      </c>
      <c r="F27" s="60">
        <v>35976789</v>
      </c>
      <c r="G27" s="60">
        <v>153477</v>
      </c>
      <c r="H27" s="60">
        <v>75297</v>
      </c>
      <c r="I27" s="60">
        <v>589759</v>
      </c>
      <c r="J27" s="60">
        <v>818533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818533</v>
      </c>
      <c r="X27" s="60">
        <v>1331697</v>
      </c>
      <c r="Y27" s="60">
        <v>-513164</v>
      </c>
      <c r="Z27" s="140">
        <v>-38.53</v>
      </c>
      <c r="AA27" s="155">
        <v>35976789</v>
      </c>
    </row>
    <row r="28" spans="1:27" ht="12.75">
      <c r="A28" s="183" t="s">
        <v>39</v>
      </c>
      <c r="B28" s="182"/>
      <c r="C28" s="155">
        <v>69200675</v>
      </c>
      <c r="D28" s="155">
        <v>0</v>
      </c>
      <c r="E28" s="156">
        <v>78750151</v>
      </c>
      <c r="F28" s="60">
        <v>78750151</v>
      </c>
      <c r="G28" s="60">
        <v>0</v>
      </c>
      <c r="H28" s="60">
        <v>0</v>
      </c>
      <c r="I28" s="60">
        <v>13855275</v>
      </c>
      <c r="J28" s="60">
        <v>13855275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13855275</v>
      </c>
      <c r="X28" s="60">
        <v>15937538</v>
      </c>
      <c r="Y28" s="60">
        <v>-2082263</v>
      </c>
      <c r="Z28" s="140">
        <v>-13.07</v>
      </c>
      <c r="AA28" s="155">
        <v>78750151</v>
      </c>
    </row>
    <row r="29" spans="1:27" ht="12.75">
      <c r="A29" s="183" t="s">
        <v>40</v>
      </c>
      <c r="B29" s="182"/>
      <c r="C29" s="155">
        <v>24880003</v>
      </c>
      <c r="D29" s="155">
        <v>0</v>
      </c>
      <c r="E29" s="156">
        <v>24697109</v>
      </c>
      <c r="F29" s="60">
        <v>24697109</v>
      </c>
      <c r="G29" s="60">
        <v>0</v>
      </c>
      <c r="H29" s="60">
        <v>0</v>
      </c>
      <c r="I29" s="60">
        <v>1107041</v>
      </c>
      <c r="J29" s="60">
        <v>1107041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1107041</v>
      </c>
      <c r="X29" s="60">
        <v>6174276</v>
      </c>
      <c r="Y29" s="60">
        <v>-5067235</v>
      </c>
      <c r="Z29" s="140">
        <v>-82.07</v>
      </c>
      <c r="AA29" s="155">
        <v>24697109</v>
      </c>
    </row>
    <row r="30" spans="1:27" ht="12.75">
      <c r="A30" s="183" t="s">
        <v>119</v>
      </c>
      <c r="B30" s="182"/>
      <c r="C30" s="155">
        <v>488650902</v>
      </c>
      <c r="D30" s="155">
        <v>0</v>
      </c>
      <c r="E30" s="156">
        <v>528514000</v>
      </c>
      <c r="F30" s="60">
        <v>528514000</v>
      </c>
      <c r="G30" s="60">
        <v>62128032</v>
      </c>
      <c r="H30" s="60">
        <v>63272793</v>
      </c>
      <c r="I30" s="60">
        <v>38716543</v>
      </c>
      <c r="J30" s="60">
        <v>164117368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164117368</v>
      </c>
      <c r="X30" s="60">
        <v>131804178</v>
      </c>
      <c r="Y30" s="60">
        <v>32313190</v>
      </c>
      <c r="Z30" s="140">
        <v>24.52</v>
      </c>
      <c r="AA30" s="155">
        <v>528514000</v>
      </c>
    </row>
    <row r="31" spans="1:27" ht="12.75">
      <c r="A31" s="183" t="s">
        <v>120</v>
      </c>
      <c r="B31" s="182"/>
      <c r="C31" s="155">
        <v>53685265</v>
      </c>
      <c r="D31" s="155">
        <v>0</v>
      </c>
      <c r="E31" s="156">
        <v>42884998</v>
      </c>
      <c r="F31" s="60">
        <v>42884998</v>
      </c>
      <c r="G31" s="60">
        <v>458916</v>
      </c>
      <c r="H31" s="60">
        <v>2629999</v>
      </c>
      <c r="I31" s="60">
        <v>5772844</v>
      </c>
      <c r="J31" s="60">
        <v>8861759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8861759</v>
      </c>
      <c r="X31" s="60">
        <v>10708749</v>
      </c>
      <c r="Y31" s="60">
        <v>-1846990</v>
      </c>
      <c r="Z31" s="140">
        <v>-17.25</v>
      </c>
      <c r="AA31" s="155">
        <v>42884998</v>
      </c>
    </row>
    <row r="32" spans="1:27" ht="12.75">
      <c r="A32" s="183" t="s">
        <v>121</v>
      </c>
      <c r="B32" s="182"/>
      <c r="C32" s="155">
        <v>30462775</v>
      </c>
      <c r="D32" s="155">
        <v>0</v>
      </c>
      <c r="E32" s="156">
        <v>30296625</v>
      </c>
      <c r="F32" s="60">
        <v>30296625</v>
      </c>
      <c r="G32" s="60">
        <v>297948</v>
      </c>
      <c r="H32" s="60">
        <v>526108</v>
      </c>
      <c r="I32" s="60">
        <v>6516942</v>
      </c>
      <c r="J32" s="60">
        <v>7340998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7340998</v>
      </c>
      <c r="X32" s="60">
        <v>6956055</v>
      </c>
      <c r="Y32" s="60">
        <v>384943</v>
      </c>
      <c r="Z32" s="140">
        <v>5.53</v>
      </c>
      <c r="AA32" s="155">
        <v>30296625</v>
      </c>
    </row>
    <row r="33" spans="1:27" ht="12.75">
      <c r="A33" s="183" t="s">
        <v>42</v>
      </c>
      <c r="B33" s="182"/>
      <c r="C33" s="155">
        <v>33079913</v>
      </c>
      <c r="D33" s="155">
        <v>0</v>
      </c>
      <c r="E33" s="156">
        <v>42335838</v>
      </c>
      <c r="F33" s="60">
        <v>42335838</v>
      </c>
      <c r="G33" s="60">
        <v>1356651</v>
      </c>
      <c r="H33" s="60">
        <v>2289953</v>
      </c>
      <c r="I33" s="60">
        <v>4603630</v>
      </c>
      <c r="J33" s="60">
        <v>8250234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8250234</v>
      </c>
      <c r="X33" s="60">
        <v>7333113</v>
      </c>
      <c r="Y33" s="60">
        <v>917121</v>
      </c>
      <c r="Z33" s="140">
        <v>12.51</v>
      </c>
      <c r="AA33" s="155">
        <v>42335838</v>
      </c>
    </row>
    <row r="34" spans="1:27" ht="12.75">
      <c r="A34" s="183" t="s">
        <v>43</v>
      </c>
      <c r="B34" s="182"/>
      <c r="C34" s="155">
        <v>203650968</v>
      </c>
      <c r="D34" s="155">
        <v>0</v>
      </c>
      <c r="E34" s="156">
        <v>209398888</v>
      </c>
      <c r="F34" s="60">
        <v>209398888</v>
      </c>
      <c r="G34" s="60">
        <v>5949432</v>
      </c>
      <c r="H34" s="60">
        <v>13995085</v>
      </c>
      <c r="I34" s="60">
        <v>13243640</v>
      </c>
      <c r="J34" s="60">
        <v>33188157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33188157</v>
      </c>
      <c r="X34" s="60">
        <v>46998747</v>
      </c>
      <c r="Y34" s="60">
        <v>-13810590</v>
      </c>
      <c r="Z34" s="140">
        <v>-29.39</v>
      </c>
      <c r="AA34" s="155">
        <v>209398888</v>
      </c>
    </row>
    <row r="35" spans="1:27" ht="12.75">
      <c r="A35" s="181" t="s">
        <v>122</v>
      </c>
      <c r="B35" s="185"/>
      <c r="C35" s="155">
        <v>10137334</v>
      </c>
      <c r="D35" s="155">
        <v>0</v>
      </c>
      <c r="E35" s="156">
        <v>493951</v>
      </c>
      <c r="F35" s="60">
        <v>493951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123489</v>
      </c>
      <c r="Y35" s="60">
        <v>-123489</v>
      </c>
      <c r="Z35" s="140">
        <v>-100</v>
      </c>
      <c r="AA35" s="155">
        <v>493951</v>
      </c>
    </row>
    <row r="36" spans="1:27" ht="12.75">
      <c r="A36" s="193" t="s">
        <v>44</v>
      </c>
      <c r="B36" s="187"/>
      <c r="C36" s="188">
        <f aca="true" t="shared" si="1" ref="C36:Y36">SUM(C25:C35)</f>
        <v>1236508595</v>
      </c>
      <c r="D36" s="188">
        <f>SUM(D25:D35)</f>
        <v>0</v>
      </c>
      <c r="E36" s="189">
        <f t="shared" si="1"/>
        <v>1338193446</v>
      </c>
      <c r="F36" s="190">
        <f t="shared" si="1"/>
        <v>1338193446</v>
      </c>
      <c r="G36" s="190">
        <f t="shared" si="1"/>
        <v>97268997</v>
      </c>
      <c r="H36" s="190">
        <f t="shared" si="1"/>
        <v>109853704</v>
      </c>
      <c r="I36" s="190">
        <f t="shared" si="1"/>
        <v>110551798</v>
      </c>
      <c r="J36" s="190">
        <f t="shared" si="1"/>
        <v>317674499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317674499</v>
      </c>
      <c r="X36" s="190">
        <f t="shared" si="1"/>
        <v>315014627</v>
      </c>
      <c r="Y36" s="190">
        <f t="shared" si="1"/>
        <v>2659872</v>
      </c>
      <c r="Z36" s="191">
        <f>+IF(X36&lt;&gt;0,+(Y36/X36)*100,0)</f>
        <v>0.8443646015205509</v>
      </c>
      <c r="AA36" s="188">
        <f>SUM(AA25:AA35)</f>
        <v>1338193446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32610364</v>
      </c>
      <c r="D38" s="199">
        <f>+D22-D36</f>
        <v>0</v>
      </c>
      <c r="E38" s="200">
        <f t="shared" si="2"/>
        <v>24227291</v>
      </c>
      <c r="F38" s="106">
        <f t="shared" si="2"/>
        <v>24227291</v>
      </c>
      <c r="G38" s="106">
        <f t="shared" si="2"/>
        <v>18559629</v>
      </c>
      <c r="H38" s="106">
        <f t="shared" si="2"/>
        <v>5740122</v>
      </c>
      <c r="I38" s="106">
        <f t="shared" si="2"/>
        <v>1723587</v>
      </c>
      <c r="J38" s="106">
        <f t="shared" si="2"/>
        <v>26023338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26023338</v>
      </c>
      <c r="X38" s="106">
        <f>IF(F22=F36,0,X22-X36)</f>
        <v>5727948</v>
      </c>
      <c r="Y38" s="106">
        <f t="shared" si="2"/>
        <v>20295390</v>
      </c>
      <c r="Z38" s="201">
        <f>+IF(X38&lt;&gt;0,+(Y38/X38)*100,0)</f>
        <v>354.3221761091407</v>
      </c>
      <c r="AA38" s="199">
        <f>+AA22-AA36</f>
        <v>24227291</v>
      </c>
    </row>
    <row r="39" spans="1:27" ht="12.75">
      <c r="A39" s="181" t="s">
        <v>46</v>
      </c>
      <c r="B39" s="185"/>
      <c r="C39" s="155">
        <v>86262774</v>
      </c>
      <c r="D39" s="155">
        <v>0</v>
      </c>
      <c r="E39" s="156">
        <v>68248500</v>
      </c>
      <c r="F39" s="60">
        <v>68248500</v>
      </c>
      <c r="G39" s="60">
        <v>0</v>
      </c>
      <c r="H39" s="60">
        <v>0</v>
      </c>
      <c r="I39" s="60">
        <v>41123329</v>
      </c>
      <c r="J39" s="60">
        <v>41123329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41123329</v>
      </c>
      <c r="X39" s="60">
        <v>15986037</v>
      </c>
      <c r="Y39" s="60">
        <v>25137292</v>
      </c>
      <c r="Z39" s="140">
        <v>157.25</v>
      </c>
      <c r="AA39" s="155">
        <v>68248500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118873138</v>
      </c>
      <c r="D42" s="206">
        <f>SUM(D38:D41)</f>
        <v>0</v>
      </c>
      <c r="E42" s="207">
        <f t="shared" si="3"/>
        <v>92475791</v>
      </c>
      <c r="F42" s="88">
        <f t="shared" si="3"/>
        <v>92475791</v>
      </c>
      <c r="G42" s="88">
        <f t="shared" si="3"/>
        <v>18559629</v>
      </c>
      <c r="H42" s="88">
        <f t="shared" si="3"/>
        <v>5740122</v>
      </c>
      <c r="I42" s="88">
        <f t="shared" si="3"/>
        <v>42846916</v>
      </c>
      <c r="J42" s="88">
        <f t="shared" si="3"/>
        <v>67146667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67146667</v>
      </c>
      <c r="X42" s="88">
        <f t="shared" si="3"/>
        <v>21713985</v>
      </c>
      <c r="Y42" s="88">
        <f t="shared" si="3"/>
        <v>45432682</v>
      </c>
      <c r="Z42" s="208">
        <f>+IF(X42&lt;&gt;0,+(Y42/X42)*100,0)</f>
        <v>209.2323541717469</v>
      </c>
      <c r="AA42" s="206">
        <f>SUM(AA38:AA41)</f>
        <v>92475791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118873138</v>
      </c>
      <c r="D44" s="210">
        <f>+D42-D43</f>
        <v>0</v>
      </c>
      <c r="E44" s="211">
        <f t="shared" si="4"/>
        <v>92475791</v>
      </c>
      <c r="F44" s="77">
        <f t="shared" si="4"/>
        <v>92475791</v>
      </c>
      <c r="G44" s="77">
        <f t="shared" si="4"/>
        <v>18559629</v>
      </c>
      <c r="H44" s="77">
        <f t="shared" si="4"/>
        <v>5740122</v>
      </c>
      <c r="I44" s="77">
        <f t="shared" si="4"/>
        <v>42846916</v>
      </c>
      <c r="J44" s="77">
        <f t="shared" si="4"/>
        <v>67146667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67146667</v>
      </c>
      <c r="X44" s="77">
        <f t="shared" si="4"/>
        <v>21713985</v>
      </c>
      <c r="Y44" s="77">
        <f t="shared" si="4"/>
        <v>45432682</v>
      </c>
      <c r="Z44" s="212">
        <f>+IF(X44&lt;&gt;0,+(Y44/X44)*100,0)</f>
        <v>209.2323541717469</v>
      </c>
      <c r="AA44" s="210">
        <f>+AA42-AA43</f>
        <v>92475791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118873138</v>
      </c>
      <c r="D46" s="206">
        <f>SUM(D44:D45)</f>
        <v>0</v>
      </c>
      <c r="E46" s="207">
        <f t="shared" si="5"/>
        <v>92475791</v>
      </c>
      <c r="F46" s="88">
        <f t="shared" si="5"/>
        <v>92475791</v>
      </c>
      <c r="G46" s="88">
        <f t="shared" si="5"/>
        <v>18559629</v>
      </c>
      <c r="H46" s="88">
        <f t="shared" si="5"/>
        <v>5740122</v>
      </c>
      <c r="I46" s="88">
        <f t="shared" si="5"/>
        <v>42846916</v>
      </c>
      <c r="J46" s="88">
        <f t="shared" si="5"/>
        <v>67146667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67146667</v>
      </c>
      <c r="X46" s="88">
        <f t="shared" si="5"/>
        <v>21713985</v>
      </c>
      <c r="Y46" s="88">
        <f t="shared" si="5"/>
        <v>45432682</v>
      </c>
      <c r="Z46" s="208">
        <f>+IF(X46&lt;&gt;0,+(Y46/X46)*100,0)</f>
        <v>209.2323541717469</v>
      </c>
      <c r="AA46" s="206">
        <f>SUM(AA44:AA45)</f>
        <v>92475791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118873138</v>
      </c>
      <c r="D48" s="217">
        <f>SUM(D46:D47)</f>
        <v>0</v>
      </c>
      <c r="E48" s="218">
        <f t="shared" si="6"/>
        <v>92475791</v>
      </c>
      <c r="F48" s="219">
        <f t="shared" si="6"/>
        <v>92475791</v>
      </c>
      <c r="G48" s="219">
        <f t="shared" si="6"/>
        <v>18559629</v>
      </c>
      <c r="H48" s="220">
        <f t="shared" si="6"/>
        <v>5740122</v>
      </c>
      <c r="I48" s="220">
        <f t="shared" si="6"/>
        <v>42846916</v>
      </c>
      <c r="J48" s="220">
        <f t="shared" si="6"/>
        <v>67146667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67146667</v>
      </c>
      <c r="X48" s="220">
        <f t="shared" si="6"/>
        <v>21713985</v>
      </c>
      <c r="Y48" s="220">
        <f t="shared" si="6"/>
        <v>45432682</v>
      </c>
      <c r="Z48" s="221">
        <f>+IF(X48&lt;&gt;0,+(Y48/X48)*100,0)</f>
        <v>209.2323541717469</v>
      </c>
      <c r="AA48" s="222">
        <f>SUM(AA46:AA47)</f>
        <v>92475791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18650000</v>
      </c>
      <c r="F5" s="100">
        <f t="shared" si="0"/>
        <v>18650000</v>
      </c>
      <c r="G5" s="100">
        <f t="shared" si="0"/>
        <v>0</v>
      </c>
      <c r="H5" s="100">
        <f t="shared" si="0"/>
        <v>1031035</v>
      </c>
      <c r="I5" s="100">
        <f t="shared" si="0"/>
        <v>90062</v>
      </c>
      <c r="J5" s="100">
        <f t="shared" si="0"/>
        <v>1121097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1121097</v>
      </c>
      <c r="X5" s="100">
        <f t="shared" si="0"/>
        <v>9050000</v>
      </c>
      <c r="Y5" s="100">
        <f t="shared" si="0"/>
        <v>-7928903</v>
      </c>
      <c r="Z5" s="137">
        <f>+IF(X5&lt;&gt;0,+(Y5/X5)*100,0)</f>
        <v>-87.61218784530386</v>
      </c>
      <c r="AA5" s="153">
        <f>SUM(AA6:AA8)</f>
        <v>18650000</v>
      </c>
    </row>
    <row r="6" spans="1:27" ht="12.75">
      <c r="A6" s="138" t="s">
        <v>75</v>
      </c>
      <c r="B6" s="136"/>
      <c r="C6" s="155"/>
      <c r="D6" s="155"/>
      <c r="E6" s="156">
        <v>13650000</v>
      </c>
      <c r="F6" s="60">
        <v>13650000</v>
      </c>
      <c r="G6" s="60"/>
      <c r="H6" s="60"/>
      <c r="I6" s="60">
        <v>11149</v>
      </c>
      <c r="J6" s="60">
        <v>11149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11149</v>
      </c>
      <c r="X6" s="60">
        <v>9050000</v>
      </c>
      <c r="Y6" s="60">
        <v>-9038851</v>
      </c>
      <c r="Z6" s="140">
        <v>-99.88</v>
      </c>
      <c r="AA6" s="62">
        <v>13650000</v>
      </c>
    </row>
    <row r="7" spans="1:27" ht="12.75">
      <c r="A7" s="138" t="s">
        <v>76</v>
      </c>
      <c r="B7" s="136"/>
      <c r="C7" s="157"/>
      <c r="D7" s="157"/>
      <c r="E7" s="158">
        <v>1660000</v>
      </c>
      <c r="F7" s="159">
        <v>1660000</v>
      </c>
      <c r="G7" s="159"/>
      <c r="H7" s="159">
        <v>1031035</v>
      </c>
      <c r="I7" s="159">
        <v>70694</v>
      </c>
      <c r="J7" s="159">
        <v>1101729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1101729</v>
      </c>
      <c r="X7" s="159"/>
      <c r="Y7" s="159">
        <v>1101729</v>
      </c>
      <c r="Z7" s="141"/>
      <c r="AA7" s="225">
        <v>1660000</v>
      </c>
    </row>
    <row r="8" spans="1:27" ht="12.75">
      <c r="A8" s="138" t="s">
        <v>77</v>
      </c>
      <c r="B8" s="136"/>
      <c r="C8" s="155"/>
      <c r="D8" s="155"/>
      <c r="E8" s="156">
        <v>3340000</v>
      </c>
      <c r="F8" s="60">
        <v>3340000</v>
      </c>
      <c r="G8" s="60"/>
      <c r="H8" s="60"/>
      <c r="I8" s="60">
        <v>8219</v>
      </c>
      <c r="J8" s="60">
        <v>8219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8219</v>
      </c>
      <c r="X8" s="60"/>
      <c r="Y8" s="60">
        <v>8219</v>
      </c>
      <c r="Z8" s="140"/>
      <c r="AA8" s="62">
        <v>3340000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34921000</v>
      </c>
      <c r="F9" s="100">
        <f t="shared" si="1"/>
        <v>34921000</v>
      </c>
      <c r="G9" s="100">
        <f t="shared" si="1"/>
        <v>0</v>
      </c>
      <c r="H9" s="100">
        <f t="shared" si="1"/>
        <v>31930</v>
      </c>
      <c r="I9" s="100">
        <f t="shared" si="1"/>
        <v>436880</v>
      </c>
      <c r="J9" s="100">
        <f t="shared" si="1"/>
        <v>468810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468810</v>
      </c>
      <c r="X9" s="100">
        <f t="shared" si="1"/>
        <v>4752000</v>
      </c>
      <c r="Y9" s="100">
        <f t="shared" si="1"/>
        <v>-4283190</v>
      </c>
      <c r="Z9" s="137">
        <f>+IF(X9&lt;&gt;0,+(Y9/X9)*100,0)</f>
        <v>-90.1344696969697</v>
      </c>
      <c r="AA9" s="102">
        <f>SUM(AA10:AA14)</f>
        <v>34921000</v>
      </c>
    </row>
    <row r="10" spans="1:27" ht="12.75">
      <c r="A10" s="138" t="s">
        <v>79</v>
      </c>
      <c r="B10" s="136"/>
      <c r="C10" s="155"/>
      <c r="D10" s="155"/>
      <c r="E10" s="156">
        <v>21203000</v>
      </c>
      <c r="F10" s="60">
        <v>21203000</v>
      </c>
      <c r="G10" s="60"/>
      <c r="H10" s="60">
        <v>31930</v>
      </c>
      <c r="I10" s="60">
        <v>1562</v>
      </c>
      <c r="J10" s="60">
        <v>33492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33492</v>
      </c>
      <c r="X10" s="60">
        <v>4155000</v>
      </c>
      <c r="Y10" s="60">
        <v>-4121508</v>
      </c>
      <c r="Z10" s="140">
        <v>-99.19</v>
      </c>
      <c r="AA10" s="62">
        <v>21203000</v>
      </c>
    </row>
    <row r="11" spans="1:27" ht="12.75">
      <c r="A11" s="138" t="s">
        <v>80</v>
      </c>
      <c r="B11" s="136"/>
      <c r="C11" s="155"/>
      <c r="D11" s="155"/>
      <c r="E11" s="156">
        <v>5757000</v>
      </c>
      <c r="F11" s="60">
        <v>5757000</v>
      </c>
      <c r="G11" s="60"/>
      <c r="H11" s="60"/>
      <c r="I11" s="60">
        <v>361190</v>
      </c>
      <c r="J11" s="60">
        <v>361190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361190</v>
      </c>
      <c r="X11" s="60">
        <v>350000</v>
      </c>
      <c r="Y11" s="60">
        <v>11190</v>
      </c>
      <c r="Z11" s="140">
        <v>3.2</v>
      </c>
      <c r="AA11" s="62">
        <v>5757000</v>
      </c>
    </row>
    <row r="12" spans="1:27" ht="12.75">
      <c r="A12" s="138" t="s">
        <v>81</v>
      </c>
      <c r="B12" s="136"/>
      <c r="C12" s="155"/>
      <c r="D12" s="155"/>
      <c r="E12" s="156">
        <v>6826000</v>
      </c>
      <c r="F12" s="60">
        <v>6826000</v>
      </c>
      <c r="G12" s="60"/>
      <c r="H12" s="60"/>
      <c r="I12" s="60">
        <v>74128</v>
      </c>
      <c r="J12" s="60">
        <v>74128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74128</v>
      </c>
      <c r="X12" s="60">
        <v>232000</v>
      </c>
      <c r="Y12" s="60">
        <v>-157872</v>
      </c>
      <c r="Z12" s="140">
        <v>-68.05</v>
      </c>
      <c r="AA12" s="62">
        <v>6826000</v>
      </c>
    </row>
    <row r="13" spans="1:27" ht="12.75">
      <c r="A13" s="138" t="s">
        <v>82</v>
      </c>
      <c r="B13" s="136"/>
      <c r="C13" s="155"/>
      <c r="D13" s="155"/>
      <c r="E13" s="156">
        <v>1135000</v>
      </c>
      <c r="F13" s="60">
        <v>1135000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15000</v>
      </c>
      <c r="Y13" s="60">
        <v>-15000</v>
      </c>
      <c r="Z13" s="140">
        <v>-100</v>
      </c>
      <c r="AA13" s="62">
        <v>1135000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192679427</v>
      </c>
      <c r="F15" s="100">
        <f t="shared" si="2"/>
        <v>192679427</v>
      </c>
      <c r="G15" s="100">
        <f t="shared" si="2"/>
        <v>0</v>
      </c>
      <c r="H15" s="100">
        <f t="shared" si="2"/>
        <v>41944792</v>
      </c>
      <c r="I15" s="100">
        <f t="shared" si="2"/>
        <v>23578472</v>
      </c>
      <c r="J15" s="100">
        <f t="shared" si="2"/>
        <v>65523264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65523264</v>
      </c>
      <c r="X15" s="100">
        <f t="shared" si="2"/>
        <v>12306088</v>
      </c>
      <c r="Y15" s="100">
        <f t="shared" si="2"/>
        <v>53217176</v>
      </c>
      <c r="Z15" s="137">
        <f>+IF(X15&lt;&gt;0,+(Y15/X15)*100,0)</f>
        <v>432.44592432623597</v>
      </c>
      <c r="AA15" s="102">
        <f>SUM(AA16:AA18)</f>
        <v>192679427</v>
      </c>
    </row>
    <row r="16" spans="1:27" ht="12.75">
      <c r="A16" s="138" t="s">
        <v>85</v>
      </c>
      <c r="B16" s="136"/>
      <c r="C16" s="155"/>
      <c r="D16" s="155"/>
      <c r="E16" s="156">
        <v>5000000</v>
      </c>
      <c r="F16" s="60">
        <v>5000000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250000</v>
      </c>
      <c r="Y16" s="60">
        <v>-250000</v>
      </c>
      <c r="Z16" s="140">
        <v>-100</v>
      </c>
      <c r="AA16" s="62">
        <v>5000000</v>
      </c>
    </row>
    <row r="17" spans="1:27" ht="12.75">
      <c r="A17" s="138" t="s">
        <v>86</v>
      </c>
      <c r="B17" s="136"/>
      <c r="C17" s="155"/>
      <c r="D17" s="155"/>
      <c r="E17" s="156">
        <v>187679427</v>
      </c>
      <c r="F17" s="60">
        <v>187679427</v>
      </c>
      <c r="G17" s="60"/>
      <c r="H17" s="60">
        <v>41944792</v>
      </c>
      <c r="I17" s="60">
        <v>23578472</v>
      </c>
      <c r="J17" s="60">
        <v>65523264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65523264</v>
      </c>
      <c r="X17" s="60">
        <v>12056088</v>
      </c>
      <c r="Y17" s="60">
        <v>53467176</v>
      </c>
      <c r="Z17" s="140">
        <v>443.49</v>
      </c>
      <c r="AA17" s="62">
        <v>187679427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56907380</v>
      </c>
      <c r="F19" s="100">
        <f t="shared" si="3"/>
        <v>56907380</v>
      </c>
      <c r="G19" s="100">
        <f t="shared" si="3"/>
        <v>0</v>
      </c>
      <c r="H19" s="100">
        <f t="shared" si="3"/>
        <v>3697036</v>
      </c>
      <c r="I19" s="100">
        <f t="shared" si="3"/>
        <v>1219511</v>
      </c>
      <c r="J19" s="100">
        <f t="shared" si="3"/>
        <v>4916547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4916547</v>
      </c>
      <c r="X19" s="100">
        <f t="shared" si="3"/>
        <v>5736438</v>
      </c>
      <c r="Y19" s="100">
        <f t="shared" si="3"/>
        <v>-819891</v>
      </c>
      <c r="Z19" s="137">
        <f>+IF(X19&lt;&gt;0,+(Y19/X19)*100,0)</f>
        <v>-14.292684763611147</v>
      </c>
      <c r="AA19" s="102">
        <f>SUM(AA20:AA23)</f>
        <v>56907380</v>
      </c>
    </row>
    <row r="20" spans="1:27" ht="12.75">
      <c r="A20" s="138" t="s">
        <v>89</v>
      </c>
      <c r="B20" s="136"/>
      <c r="C20" s="155"/>
      <c r="D20" s="155"/>
      <c r="E20" s="156">
        <v>56587380</v>
      </c>
      <c r="F20" s="60">
        <v>56587380</v>
      </c>
      <c r="G20" s="60"/>
      <c r="H20" s="60">
        <v>3697036</v>
      </c>
      <c r="I20" s="60">
        <v>1219511</v>
      </c>
      <c r="J20" s="60">
        <v>4916547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4916547</v>
      </c>
      <c r="X20" s="60">
        <v>5736438</v>
      </c>
      <c r="Y20" s="60">
        <v>-819891</v>
      </c>
      <c r="Z20" s="140">
        <v>-14.29</v>
      </c>
      <c r="AA20" s="62">
        <v>56587380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320000</v>
      </c>
      <c r="F23" s="60">
        <v>320000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320000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303157807</v>
      </c>
      <c r="F25" s="219">
        <f t="shared" si="4"/>
        <v>303157807</v>
      </c>
      <c r="G25" s="219">
        <f t="shared" si="4"/>
        <v>0</v>
      </c>
      <c r="H25" s="219">
        <f t="shared" si="4"/>
        <v>46704793</v>
      </c>
      <c r="I25" s="219">
        <f t="shared" si="4"/>
        <v>25324925</v>
      </c>
      <c r="J25" s="219">
        <f t="shared" si="4"/>
        <v>72029718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72029718</v>
      </c>
      <c r="X25" s="219">
        <f t="shared" si="4"/>
        <v>31844526</v>
      </c>
      <c r="Y25" s="219">
        <f t="shared" si="4"/>
        <v>40185192</v>
      </c>
      <c r="Z25" s="231">
        <f>+IF(X25&lt;&gt;0,+(Y25/X25)*100,0)</f>
        <v>126.19183592181588</v>
      </c>
      <c r="AA25" s="232">
        <f>+AA5+AA9+AA15+AA19+AA24</f>
        <v>303157807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67863500</v>
      </c>
      <c r="F28" s="60">
        <v>67863500</v>
      </c>
      <c r="G28" s="60"/>
      <c r="H28" s="60">
        <v>30826305</v>
      </c>
      <c r="I28" s="60">
        <v>10173695</v>
      </c>
      <c r="J28" s="60">
        <v>41000000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41000000</v>
      </c>
      <c r="X28" s="60">
        <v>15971037</v>
      </c>
      <c r="Y28" s="60">
        <v>25028963</v>
      </c>
      <c r="Z28" s="140">
        <v>156.71</v>
      </c>
      <c r="AA28" s="155">
        <v>67863500</v>
      </c>
    </row>
    <row r="29" spans="1:27" ht="12.75">
      <c r="A29" s="234" t="s">
        <v>134</v>
      </c>
      <c r="B29" s="136"/>
      <c r="C29" s="155"/>
      <c r="D29" s="155"/>
      <c r="E29" s="156">
        <v>385000</v>
      </c>
      <c r="F29" s="60">
        <v>385000</v>
      </c>
      <c r="G29" s="60"/>
      <c r="H29" s="60"/>
      <c r="I29" s="60">
        <v>60632</v>
      </c>
      <c r="J29" s="60">
        <v>60632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60632</v>
      </c>
      <c r="X29" s="60">
        <v>15000</v>
      </c>
      <c r="Y29" s="60">
        <v>45632</v>
      </c>
      <c r="Z29" s="140">
        <v>304.21</v>
      </c>
      <c r="AA29" s="62">
        <v>385000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68248500</v>
      </c>
      <c r="F32" s="77">
        <f t="shared" si="5"/>
        <v>68248500</v>
      </c>
      <c r="G32" s="77">
        <f t="shared" si="5"/>
        <v>0</v>
      </c>
      <c r="H32" s="77">
        <f t="shared" si="5"/>
        <v>30826305</v>
      </c>
      <c r="I32" s="77">
        <f t="shared" si="5"/>
        <v>10234327</v>
      </c>
      <c r="J32" s="77">
        <f t="shared" si="5"/>
        <v>41060632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41060632</v>
      </c>
      <c r="X32" s="77">
        <f t="shared" si="5"/>
        <v>15986037</v>
      </c>
      <c r="Y32" s="77">
        <f t="shared" si="5"/>
        <v>25074595</v>
      </c>
      <c r="Z32" s="212">
        <f>+IF(X32&lt;&gt;0,+(Y32/X32)*100,0)</f>
        <v>156.8531024918809</v>
      </c>
      <c r="AA32" s="79">
        <f>SUM(AA28:AA31)</f>
        <v>68248500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2186000</v>
      </c>
      <c r="F34" s="60">
        <v>2186000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2186000</v>
      </c>
    </row>
    <row r="35" spans="1:27" ht="12.75">
      <c r="A35" s="237" t="s">
        <v>53</v>
      </c>
      <c r="B35" s="136"/>
      <c r="C35" s="155"/>
      <c r="D35" s="155"/>
      <c r="E35" s="156">
        <v>232723307</v>
      </c>
      <c r="F35" s="60">
        <v>232723307</v>
      </c>
      <c r="G35" s="60"/>
      <c r="H35" s="60">
        <v>15878488</v>
      </c>
      <c r="I35" s="60">
        <v>15090598</v>
      </c>
      <c r="J35" s="60">
        <v>30969086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30969086</v>
      </c>
      <c r="X35" s="60">
        <v>15858489</v>
      </c>
      <c r="Y35" s="60">
        <v>15110597</v>
      </c>
      <c r="Z35" s="140">
        <v>95.28</v>
      </c>
      <c r="AA35" s="62">
        <v>232723307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303157807</v>
      </c>
      <c r="F36" s="220">
        <f t="shared" si="6"/>
        <v>303157807</v>
      </c>
      <c r="G36" s="220">
        <f t="shared" si="6"/>
        <v>0</v>
      </c>
      <c r="H36" s="220">
        <f t="shared" si="6"/>
        <v>46704793</v>
      </c>
      <c r="I36" s="220">
        <f t="shared" si="6"/>
        <v>25324925</v>
      </c>
      <c r="J36" s="220">
        <f t="shared" si="6"/>
        <v>72029718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72029718</v>
      </c>
      <c r="X36" s="220">
        <f t="shared" si="6"/>
        <v>31844526</v>
      </c>
      <c r="Y36" s="220">
        <f t="shared" si="6"/>
        <v>40185192</v>
      </c>
      <c r="Z36" s="221">
        <f>+IF(X36&lt;&gt;0,+(Y36/X36)*100,0)</f>
        <v>126.19183592181588</v>
      </c>
      <c r="AA36" s="239">
        <f>SUM(AA32:AA35)</f>
        <v>303157807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69643135</v>
      </c>
      <c r="D6" s="155"/>
      <c r="E6" s="59">
        <v>46069889</v>
      </c>
      <c r="F6" s="60">
        <v>46069889</v>
      </c>
      <c r="G6" s="60">
        <v>105622398</v>
      </c>
      <c r="H6" s="60">
        <v>66350810</v>
      </c>
      <c r="I6" s="60">
        <v>76634240</v>
      </c>
      <c r="J6" s="60">
        <v>76634240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76634240</v>
      </c>
      <c r="X6" s="60">
        <v>11517472</v>
      </c>
      <c r="Y6" s="60">
        <v>65116768</v>
      </c>
      <c r="Z6" s="140">
        <v>565.37</v>
      </c>
      <c r="AA6" s="62">
        <v>46069889</v>
      </c>
    </row>
    <row r="7" spans="1:27" ht="12.75">
      <c r="A7" s="249" t="s">
        <v>144</v>
      </c>
      <c r="B7" s="182"/>
      <c r="C7" s="155">
        <v>382529971</v>
      </c>
      <c r="D7" s="155"/>
      <c r="E7" s="59">
        <v>226419795</v>
      </c>
      <c r="F7" s="60">
        <v>226419795</v>
      </c>
      <c r="G7" s="60">
        <v>362529970</v>
      </c>
      <c r="H7" s="60">
        <v>319633550</v>
      </c>
      <c r="I7" s="60">
        <v>297662220</v>
      </c>
      <c r="J7" s="60">
        <v>297662220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297662220</v>
      </c>
      <c r="X7" s="60">
        <v>56604949</v>
      </c>
      <c r="Y7" s="60">
        <v>241057271</v>
      </c>
      <c r="Z7" s="140">
        <v>425.86</v>
      </c>
      <c r="AA7" s="62">
        <v>226419795</v>
      </c>
    </row>
    <row r="8" spans="1:27" ht="12.75">
      <c r="A8" s="249" t="s">
        <v>145</v>
      </c>
      <c r="B8" s="182"/>
      <c r="C8" s="155">
        <v>60488594</v>
      </c>
      <c r="D8" s="155"/>
      <c r="E8" s="59">
        <v>114424455</v>
      </c>
      <c r="F8" s="60">
        <v>114424455</v>
      </c>
      <c r="G8" s="60">
        <v>72475645</v>
      </c>
      <c r="H8" s="60">
        <v>121376550</v>
      </c>
      <c r="I8" s="60">
        <v>114754805</v>
      </c>
      <c r="J8" s="60">
        <v>114754805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114754805</v>
      </c>
      <c r="X8" s="60">
        <v>28606114</v>
      </c>
      <c r="Y8" s="60">
        <v>86148691</v>
      </c>
      <c r="Z8" s="140">
        <v>301.15</v>
      </c>
      <c r="AA8" s="62">
        <v>114424455</v>
      </c>
    </row>
    <row r="9" spans="1:27" ht="12.75">
      <c r="A9" s="249" t="s">
        <v>146</v>
      </c>
      <c r="B9" s="182"/>
      <c r="C9" s="155">
        <v>82809582</v>
      </c>
      <c r="D9" s="155"/>
      <c r="E9" s="59">
        <v>37293036</v>
      </c>
      <c r="F9" s="60">
        <v>37293036</v>
      </c>
      <c r="G9" s="60">
        <v>49658944</v>
      </c>
      <c r="H9" s="60">
        <v>44705565</v>
      </c>
      <c r="I9" s="60">
        <v>58325582</v>
      </c>
      <c r="J9" s="60">
        <v>58325582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58325582</v>
      </c>
      <c r="X9" s="60">
        <v>9323259</v>
      </c>
      <c r="Y9" s="60">
        <v>49002323</v>
      </c>
      <c r="Z9" s="140">
        <v>525.59</v>
      </c>
      <c r="AA9" s="62">
        <v>37293036</v>
      </c>
    </row>
    <row r="10" spans="1:27" ht="12.75">
      <c r="A10" s="249" t="s">
        <v>147</v>
      </c>
      <c r="B10" s="182"/>
      <c r="C10" s="155">
        <v>14385963</v>
      </c>
      <c r="D10" s="155"/>
      <c r="E10" s="59">
        <v>4811433</v>
      </c>
      <c r="F10" s="60">
        <v>4811433</v>
      </c>
      <c r="G10" s="159">
        <v>14308993</v>
      </c>
      <c r="H10" s="159">
        <v>24007129</v>
      </c>
      <c r="I10" s="159">
        <v>26666659</v>
      </c>
      <c r="J10" s="60">
        <v>26666659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26666659</v>
      </c>
      <c r="X10" s="60">
        <v>1202858</v>
      </c>
      <c r="Y10" s="159">
        <v>25463801</v>
      </c>
      <c r="Z10" s="141">
        <v>2116.94</v>
      </c>
      <c r="AA10" s="225">
        <v>4811433</v>
      </c>
    </row>
    <row r="11" spans="1:27" ht="12.75">
      <c r="A11" s="249" t="s">
        <v>148</v>
      </c>
      <c r="B11" s="182"/>
      <c r="C11" s="155">
        <v>6849078</v>
      </c>
      <c r="D11" s="155"/>
      <c r="E11" s="59">
        <v>5208730</v>
      </c>
      <c r="F11" s="60">
        <v>5208730</v>
      </c>
      <c r="G11" s="60">
        <v>6885778</v>
      </c>
      <c r="H11" s="60">
        <v>6915288</v>
      </c>
      <c r="I11" s="60">
        <v>6780850</v>
      </c>
      <c r="J11" s="60">
        <v>6780850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6780850</v>
      </c>
      <c r="X11" s="60">
        <v>1302183</v>
      </c>
      <c r="Y11" s="60">
        <v>5478667</v>
      </c>
      <c r="Z11" s="140">
        <v>420.73</v>
      </c>
      <c r="AA11" s="62">
        <v>5208730</v>
      </c>
    </row>
    <row r="12" spans="1:27" ht="12.75">
      <c r="A12" s="250" t="s">
        <v>56</v>
      </c>
      <c r="B12" s="251"/>
      <c r="C12" s="168">
        <f aca="true" t="shared" si="0" ref="C12:Y12">SUM(C6:C11)</f>
        <v>616706323</v>
      </c>
      <c r="D12" s="168">
        <f>SUM(D6:D11)</f>
        <v>0</v>
      </c>
      <c r="E12" s="72">
        <f t="shared" si="0"/>
        <v>434227338</v>
      </c>
      <c r="F12" s="73">
        <f t="shared" si="0"/>
        <v>434227338</v>
      </c>
      <c r="G12" s="73">
        <f t="shared" si="0"/>
        <v>611481728</v>
      </c>
      <c r="H12" s="73">
        <f t="shared" si="0"/>
        <v>582988892</v>
      </c>
      <c r="I12" s="73">
        <f t="shared" si="0"/>
        <v>580824356</v>
      </c>
      <c r="J12" s="73">
        <f t="shared" si="0"/>
        <v>580824356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580824356</v>
      </c>
      <c r="X12" s="73">
        <f t="shared" si="0"/>
        <v>108556835</v>
      </c>
      <c r="Y12" s="73">
        <f t="shared" si="0"/>
        <v>472267521</v>
      </c>
      <c r="Z12" s="170">
        <f>+IF(X12&lt;&gt;0,+(Y12/X12)*100,0)</f>
        <v>435.0417189299964</v>
      </c>
      <c r="AA12" s="74">
        <f>SUM(AA6:AA11)</f>
        <v>434227338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1082896</v>
      </c>
      <c r="D15" s="155"/>
      <c r="E15" s="59">
        <v>943818</v>
      </c>
      <c r="F15" s="60">
        <v>943818</v>
      </c>
      <c r="G15" s="60">
        <v>1043330</v>
      </c>
      <c r="H15" s="60">
        <v>1042251</v>
      </c>
      <c r="I15" s="60">
        <v>1041160</v>
      </c>
      <c r="J15" s="60">
        <v>1041160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1041160</v>
      </c>
      <c r="X15" s="60">
        <v>235955</v>
      </c>
      <c r="Y15" s="60">
        <v>805205</v>
      </c>
      <c r="Z15" s="140">
        <v>341.25</v>
      </c>
      <c r="AA15" s="62">
        <v>943818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89470000</v>
      </c>
      <c r="D17" s="155"/>
      <c r="E17" s="59">
        <v>87175000</v>
      </c>
      <c r="F17" s="60">
        <v>87175000</v>
      </c>
      <c r="G17" s="60">
        <v>89470000</v>
      </c>
      <c r="H17" s="60">
        <v>89470000</v>
      </c>
      <c r="I17" s="60">
        <v>89470000</v>
      </c>
      <c r="J17" s="60">
        <v>89470000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89470000</v>
      </c>
      <c r="X17" s="60">
        <v>21793750</v>
      </c>
      <c r="Y17" s="60">
        <v>67676250</v>
      </c>
      <c r="Z17" s="140">
        <v>310.53</v>
      </c>
      <c r="AA17" s="62">
        <v>87175000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1741761801</v>
      </c>
      <c r="D19" s="155"/>
      <c r="E19" s="59">
        <v>2074393871</v>
      </c>
      <c r="F19" s="60">
        <v>2074393871</v>
      </c>
      <c r="G19" s="60">
        <v>1743567226</v>
      </c>
      <c r="H19" s="60">
        <v>1790272019</v>
      </c>
      <c r="I19" s="60">
        <v>1802396438</v>
      </c>
      <c r="J19" s="60">
        <v>1802396438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1802396438</v>
      </c>
      <c r="X19" s="60">
        <v>518598468</v>
      </c>
      <c r="Y19" s="60">
        <v>1283797970</v>
      </c>
      <c r="Z19" s="140">
        <v>247.55</v>
      </c>
      <c r="AA19" s="62">
        <v>2074393871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9507701</v>
      </c>
      <c r="D22" s="155"/>
      <c r="E22" s="59">
        <v>5253950</v>
      </c>
      <c r="F22" s="60">
        <v>5253950</v>
      </c>
      <c r="G22" s="60">
        <v>7702278</v>
      </c>
      <c r="H22" s="60">
        <v>7702278</v>
      </c>
      <c r="I22" s="60">
        <v>7047511</v>
      </c>
      <c r="J22" s="60">
        <v>7047511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7047511</v>
      </c>
      <c r="X22" s="60">
        <v>1313488</v>
      </c>
      <c r="Y22" s="60">
        <v>5734023</v>
      </c>
      <c r="Z22" s="140">
        <v>436.55</v>
      </c>
      <c r="AA22" s="62">
        <v>5253950</v>
      </c>
    </row>
    <row r="23" spans="1:27" ht="12.75">
      <c r="A23" s="249" t="s">
        <v>158</v>
      </c>
      <c r="B23" s="182"/>
      <c r="C23" s="155">
        <v>105386</v>
      </c>
      <c r="D23" s="155"/>
      <c r="E23" s="59">
        <v>105386</v>
      </c>
      <c r="F23" s="60">
        <v>105386</v>
      </c>
      <c r="G23" s="159">
        <v>105386</v>
      </c>
      <c r="H23" s="159">
        <v>105386</v>
      </c>
      <c r="I23" s="159">
        <v>105386</v>
      </c>
      <c r="J23" s="60">
        <v>105386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105386</v>
      </c>
      <c r="X23" s="60">
        <v>26347</v>
      </c>
      <c r="Y23" s="159">
        <v>79039</v>
      </c>
      <c r="Z23" s="141">
        <v>299.99</v>
      </c>
      <c r="AA23" s="225">
        <v>105386</v>
      </c>
    </row>
    <row r="24" spans="1:27" ht="12.75">
      <c r="A24" s="250" t="s">
        <v>57</v>
      </c>
      <c r="B24" s="253"/>
      <c r="C24" s="168">
        <f aca="true" t="shared" si="1" ref="C24:Y24">SUM(C15:C23)</f>
        <v>1841927784</v>
      </c>
      <c r="D24" s="168">
        <f>SUM(D15:D23)</f>
        <v>0</v>
      </c>
      <c r="E24" s="76">
        <f t="shared" si="1"/>
        <v>2167872025</v>
      </c>
      <c r="F24" s="77">
        <f t="shared" si="1"/>
        <v>2167872025</v>
      </c>
      <c r="G24" s="77">
        <f t="shared" si="1"/>
        <v>1841888220</v>
      </c>
      <c r="H24" s="77">
        <f t="shared" si="1"/>
        <v>1888591934</v>
      </c>
      <c r="I24" s="77">
        <f t="shared" si="1"/>
        <v>1900060495</v>
      </c>
      <c r="J24" s="77">
        <f t="shared" si="1"/>
        <v>1900060495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1900060495</v>
      </c>
      <c r="X24" s="77">
        <f t="shared" si="1"/>
        <v>541968008</v>
      </c>
      <c r="Y24" s="77">
        <f t="shared" si="1"/>
        <v>1358092487</v>
      </c>
      <c r="Z24" s="212">
        <f>+IF(X24&lt;&gt;0,+(Y24/X24)*100,0)</f>
        <v>250.58536056615358</v>
      </c>
      <c r="AA24" s="79">
        <f>SUM(AA15:AA23)</f>
        <v>2167872025</v>
      </c>
    </row>
    <row r="25" spans="1:27" ht="12.75">
      <c r="A25" s="250" t="s">
        <v>159</v>
      </c>
      <c r="B25" s="251"/>
      <c r="C25" s="168">
        <f aca="true" t="shared" si="2" ref="C25:Y25">+C12+C24</f>
        <v>2458634107</v>
      </c>
      <c r="D25" s="168">
        <f>+D12+D24</f>
        <v>0</v>
      </c>
      <c r="E25" s="72">
        <f t="shared" si="2"/>
        <v>2602099363</v>
      </c>
      <c r="F25" s="73">
        <f t="shared" si="2"/>
        <v>2602099363</v>
      </c>
      <c r="G25" s="73">
        <f t="shared" si="2"/>
        <v>2453369948</v>
      </c>
      <c r="H25" s="73">
        <f t="shared" si="2"/>
        <v>2471580826</v>
      </c>
      <c r="I25" s="73">
        <f t="shared" si="2"/>
        <v>2480884851</v>
      </c>
      <c r="J25" s="73">
        <f t="shared" si="2"/>
        <v>2480884851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2480884851</v>
      </c>
      <c r="X25" s="73">
        <f t="shared" si="2"/>
        <v>650524843</v>
      </c>
      <c r="Y25" s="73">
        <f t="shared" si="2"/>
        <v>1830360008</v>
      </c>
      <c r="Z25" s="170">
        <f>+IF(X25&lt;&gt;0,+(Y25/X25)*100,0)</f>
        <v>281.36665766045155</v>
      </c>
      <c r="AA25" s="74">
        <f>+AA12+AA24</f>
        <v>2602099363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13443041</v>
      </c>
      <c r="D30" s="155"/>
      <c r="E30" s="59">
        <v>9668369</v>
      </c>
      <c r="F30" s="60">
        <v>9668369</v>
      </c>
      <c r="G30" s="60">
        <v>12678923</v>
      </c>
      <c r="H30" s="60">
        <v>12678923</v>
      </c>
      <c r="I30" s="60">
        <v>12678923</v>
      </c>
      <c r="J30" s="60">
        <v>12678923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12678923</v>
      </c>
      <c r="X30" s="60">
        <v>2417092</v>
      </c>
      <c r="Y30" s="60">
        <v>10261831</v>
      </c>
      <c r="Z30" s="140">
        <v>424.55</v>
      </c>
      <c r="AA30" s="62">
        <v>9668369</v>
      </c>
    </row>
    <row r="31" spans="1:27" ht="12.75">
      <c r="A31" s="249" t="s">
        <v>163</v>
      </c>
      <c r="B31" s="182"/>
      <c r="C31" s="155">
        <v>30167576</v>
      </c>
      <c r="D31" s="155"/>
      <c r="E31" s="59">
        <v>30936742</v>
      </c>
      <c r="F31" s="60">
        <v>30936742</v>
      </c>
      <c r="G31" s="60">
        <v>30311856</v>
      </c>
      <c r="H31" s="60">
        <v>30385803</v>
      </c>
      <c r="I31" s="60">
        <v>30485468</v>
      </c>
      <c r="J31" s="60">
        <v>30485468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30485468</v>
      </c>
      <c r="X31" s="60">
        <v>7734186</v>
      </c>
      <c r="Y31" s="60">
        <v>22751282</v>
      </c>
      <c r="Z31" s="140">
        <v>294.17</v>
      </c>
      <c r="AA31" s="62">
        <v>30936742</v>
      </c>
    </row>
    <row r="32" spans="1:27" ht="12.75">
      <c r="A32" s="249" t="s">
        <v>164</v>
      </c>
      <c r="B32" s="182"/>
      <c r="C32" s="155">
        <v>221263414</v>
      </c>
      <c r="D32" s="155"/>
      <c r="E32" s="59">
        <v>232428625</v>
      </c>
      <c r="F32" s="60">
        <v>232428625</v>
      </c>
      <c r="G32" s="60">
        <v>194286708</v>
      </c>
      <c r="H32" s="60">
        <v>206413487</v>
      </c>
      <c r="I32" s="60">
        <v>173799171</v>
      </c>
      <c r="J32" s="60">
        <v>173799171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173799171</v>
      </c>
      <c r="X32" s="60">
        <v>58107156</v>
      </c>
      <c r="Y32" s="60">
        <v>115692015</v>
      </c>
      <c r="Z32" s="140">
        <v>199.1</v>
      </c>
      <c r="AA32" s="62">
        <v>232428625</v>
      </c>
    </row>
    <row r="33" spans="1:27" ht="12.75">
      <c r="A33" s="249" t="s">
        <v>165</v>
      </c>
      <c r="B33" s="182"/>
      <c r="C33" s="155">
        <v>17598999</v>
      </c>
      <c r="D33" s="155"/>
      <c r="E33" s="59">
        <v>1398908</v>
      </c>
      <c r="F33" s="60">
        <v>1398908</v>
      </c>
      <c r="G33" s="60">
        <v>1319908</v>
      </c>
      <c r="H33" s="60">
        <v>1319908</v>
      </c>
      <c r="I33" s="60">
        <v>1319908</v>
      </c>
      <c r="J33" s="60">
        <v>1319908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1319908</v>
      </c>
      <c r="X33" s="60">
        <v>349727</v>
      </c>
      <c r="Y33" s="60">
        <v>970181</v>
      </c>
      <c r="Z33" s="140">
        <v>277.41</v>
      </c>
      <c r="AA33" s="62">
        <v>1398908</v>
      </c>
    </row>
    <row r="34" spans="1:27" ht="12.75">
      <c r="A34" s="250" t="s">
        <v>58</v>
      </c>
      <c r="B34" s="251"/>
      <c r="C34" s="168">
        <f aca="true" t="shared" si="3" ref="C34:Y34">SUM(C29:C33)</f>
        <v>282473030</v>
      </c>
      <c r="D34" s="168">
        <f>SUM(D29:D33)</f>
        <v>0</v>
      </c>
      <c r="E34" s="72">
        <f t="shared" si="3"/>
        <v>274432644</v>
      </c>
      <c r="F34" s="73">
        <f t="shared" si="3"/>
        <v>274432644</v>
      </c>
      <c r="G34" s="73">
        <f t="shared" si="3"/>
        <v>238597395</v>
      </c>
      <c r="H34" s="73">
        <f t="shared" si="3"/>
        <v>250798121</v>
      </c>
      <c r="I34" s="73">
        <f t="shared" si="3"/>
        <v>218283470</v>
      </c>
      <c r="J34" s="73">
        <f t="shared" si="3"/>
        <v>218283470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218283470</v>
      </c>
      <c r="X34" s="73">
        <f t="shared" si="3"/>
        <v>68608161</v>
      </c>
      <c r="Y34" s="73">
        <f t="shared" si="3"/>
        <v>149675309</v>
      </c>
      <c r="Z34" s="170">
        <f>+IF(X34&lt;&gt;0,+(Y34/X34)*100,0)</f>
        <v>218.15962826929584</v>
      </c>
      <c r="AA34" s="74">
        <f>SUM(AA29:AA33)</f>
        <v>274432644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240237910</v>
      </c>
      <c r="D37" s="155"/>
      <c r="E37" s="59">
        <v>240791898</v>
      </c>
      <c r="F37" s="60">
        <v>240791898</v>
      </c>
      <c r="G37" s="60">
        <v>241002029</v>
      </c>
      <c r="H37" s="60">
        <v>241002029</v>
      </c>
      <c r="I37" s="60">
        <v>239960507</v>
      </c>
      <c r="J37" s="60">
        <v>239960507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239960507</v>
      </c>
      <c r="X37" s="60">
        <v>60197975</v>
      </c>
      <c r="Y37" s="60">
        <v>179762532</v>
      </c>
      <c r="Z37" s="140">
        <v>298.62</v>
      </c>
      <c r="AA37" s="62">
        <v>240791898</v>
      </c>
    </row>
    <row r="38" spans="1:27" ht="12.75">
      <c r="A38" s="249" t="s">
        <v>165</v>
      </c>
      <c r="B38" s="182"/>
      <c r="C38" s="155">
        <v>105256428</v>
      </c>
      <c r="D38" s="155"/>
      <c r="E38" s="59">
        <v>146320599</v>
      </c>
      <c r="F38" s="60">
        <v>146320599</v>
      </c>
      <c r="G38" s="60">
        <v>124539407</v>
      </c>
      <c r="H38" s="60">
        <v>124539407</v>
      </c>
      <c r="I38" s="60">
        <v>124539407</v>
      </c>
      <c r="J38" s="60">
        <v>124539407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124539407</v>
      </c>
      <c r="X38" s="60">
        <v>36580150</v>
      </c>
      <c r="Y38" s="60">
        <v>87959257</v>
      </c>
      <c r="Z38" s="140">
        <v>240.46</v>
      </c>
      <c r="AA38" s="62">
        <v>146320599</v>
      </c>
    </row>
    <row r="39" spans="1:27" ht="12.75">
      <c r="A39" s="250" t="s">
        <v>59</v>
      </c>
      <c r="B39" s="253"/>
      <c r="C39" s="168">
        <f aca="true" t="shared" si="4" ref="C39:Y39">SUM(C37:C38)</f>
        <v>345494338</v>
      </c>
      <c r="D39" s="168">
        <f>SUM(D37:D38)</f>
        <v>0</v>
      </c>
      <c r="E39" s="76">
        <f t="shared" si="4"/>
        <v>387112497</v>
      </c>
      <c r="F39" s="77">
        <f t="shared" si="4"/>
        <v>387112497</v>
      </c>
      <c r="G39" s="77">
        <f t="shared" si="4"/>
        <v>365541436</v>
      </c>
      <c r="H39" s="77">
        <f t="shared" si="4"/>
        <v>365541436</v>
      </c>
      <c r="I39" s="77">
        <f t="shared" si="4"/>
        <v>364499914</v>
      </c>
      <c r="J39" s="77">
        <f t="shared" si="4"/>
        <v>364499914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364499914</v>
      </c>
      <c r="X39" s="77">
        <f t="shared" si="4"/>
        <v>96778125</v>
      </c>
      <c r="Y39" s="77">
        <f t="shared" si="4"/>
        <v>267721789</v>
      </c>
      <c r="Z39" s="212">
        <f>+IF(X39&lt;&gt;0,+(Y39/X39)*100,0)</f>
        <v>276.6346103522878</v>
      </c>
      <c r="AA39" s="79">
        <f>SUM(AA37:AA38)</f>
        <v>387112497</v>
      </c>
    </row>
    <row r="40" spans="1:27" ht="12.75">
      <c r="A40" s="250" t="s">
        <v>167</v>
      </c>
      <c r="B40" s="251"/>
      <c r="C40" s="168">
        <f aca="true" t="shared" si="5" ref="C40:Y40">+C34+C39</f>
        <v>627967368</v>
      </c>
      <c r="D40" s="168">
        <f>+D34+D39</f>
        <v>0</v>
      </c>
      <c r="E40" s="72">
        <f t="shared" si="5"/>
        <v>661545141</v>
      </c>
      <c r="F40" s="73">
        <f t="shared" si="5"/>
        <v>661545141</v>
      </c>
      <c r="G40" s="73">
        <f t="shared" si="5"/>
        <v>604138831</v>
      </c>
      <c r="H40" s="73">
        <f t="shared" si="5"/>
        <v>616339557</v>
      </c>
      <c r="I40" s="73">
        <f t="shared" si="5"/>
        <v>582783384</v>
      </c>
      <c r="J40" s="73">
        <f t="shared" si="5"/>
        <v>582783384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582783384</v>
      </c>
      <c r="X40" s="73">
        <f t="shared" si="5"/>
        <v>165386286</v>
      </c>
      <c r="Y40" s="73">
        <f t="shared" si="5"/>
        <v>417397098</v>
      </c>
      <c r="Z40" s="170">
        <f>+IF(X40&lt;&gt;0,+(Y40/X40)*100,0)</f>
        <v>252.37709129038666</v>
      </c>
      <c r="AA40" s="74">
        <f>+AA34+AA39</f>
        <v>661545141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1830666739</v>
      </c>
      <c r="D42" s="257">
        <f>+D25-D40</f>
        <v>0</v>
      </c>
      <c r="E42" s="258">
        <f t="shared" si="6"/>
        <v>1940554222</v>
      </c>
      <c r="F42" s="259">
        <f t="shared" si="6"/>
        <v>1940554222</v>
      </c>
      <c r="G42" s="259">
        <f t="shared" si="6"/>
        <v>1849231117</v>
      </c>
      <c r="H42" s="259">
        <f t="shared" si="6"/>
        <v>1855241269</v>
      </c>
      <c r="I42" s="259">
        <f t="shared" si="6"/>
        <v>1898101467</v>
      </c>
      <c r="J42" s="259">
        <f t="shared" si="6"/>
        <v>1898101467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1898101467</v>
      </c>
      <c r="X42" s="259">
        <f t="shared" si="6"/>
        <v>485138557</v>
      </c>
      <c r="Y42" s="259">
        <f t="shared" si="6"/>
        <v>1412962910</v>
      </c>
      <c r="Z42" s="260">
        <f>+IF(X42&lt;&gt;0,+(Y42/X42)*100,0)</f>
        <v>291.2493533264972</v>
      </c>
      <c r="AA42" s="261">
        <f>+AA25-AA40</f>
        <v>1940554222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1812125447</v>
      </c>
      <c r="D45" s="155"/>
      <c r="E45" s="59">
        <v>1922013224</v>
      </c>
      <c r="F45" s="60">
        <v>1922013224</v>
      </c>
      <c r="G45" s="60">
        <v>1830689824</v>
      </c>
      <c r="H45" s="60">
        <v>1836699976</v>
      </c>
      <c r="I45" s="60">
        <v>1879560174</v>
      </c>
      <c r="J45" s="60">
        <v>1879560174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1879560174</v>
      </c>
      <c r="X45" s="60">
        <v>480503306</v>
      </c>
      <c r="Y45" s="60">
        <v>1399056868</v>
      </c>
      <c r="Z45" s="139">
        <v>291.16</v>
      </c>
      <c r="AA45" s="62">
        <v>1922013224</v>
      </c>
    </row>
    <row r="46" spans="1:27" ht="12.75">
      <c r="A46" s="249" t="s">
        <v>171</v>
      </c>
      <c r="B46" s="182"/>
      <c r="C46" s="155">
        <v>18541293</v>
      </c>
      <c r="D46" s="155"/>
      <c r="E46" s="59">
        <v>18541000</v>
      </c>
      <c r="F46" s="60">
        <v>18541000</v>
      </c>
      <c r="G46" s="60">
        <v>18541293</v>
      </c>
      <c r="H46" s="60">
        <v>18541293</v>
      </c>
      <c r="I46" s="60">
        <v>18541293</v>
      </c>
      <c r="J46" s="60">
        <v>18541293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18541293</v>
      </c>
      <c r="X46" s="60">
        <v>4635250</v>
      </c>
      <c r="Y46" s="60">
        <v>13906043</v>
      </c>
      <c r="Z46" s="139">
        <v>300.01</v>
      </c>
      <c r="AA46" s="62">
        <v>18541000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1830666740</v>
      </c>
      <c r="D48" s="217">
        <f>SUM(D45:D47)</f>
        <v>0</v>
      </c>
      <c r="E48" s="264">
        <f t="shared" si="7"/>
        <v>1940554224</v>
      </c>
      <c r="F48" s="219">
        <f t="shared" si="7"/>
        <v>1940554224</v>
      </c>
      <c r="G48" s="219">
        <f t="shared" si="7"/>
        <v>1849231117</v>
      </c>
      <c r="H48" s="219">
        <f t="shared" si="7"/>
        <v>1855241269</v>
      </c>
      <c r="I48" s="219">
        <f t="shared" si="7"/>
        <v>1898101467</v>
      </c>
      <c r="J48" s="219">
        <f t="shared" si="7"/>
        <v>1898101467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1898101467</v>
      </c>
      <c r="X48" s="219">
        <f t="shared" si="7"/>
        <v>485138556</v>
      </c>
      <c r="Y48" s="219">
        <f t="shared" si="7"/>
        <v>1412962911</v>
      </c>
      <c r="Z48" s="265">
        <f>+IF(X48&lt;&gt;0,+(Y48/X48)*100,0)</f>
        <v>291.2493541329665</v>
      </c>
      <c r="AA48" s="232">
        <f>SUM(AA45:AA47)</f>
        <v>1940554224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301420536</v>
      </c>
      <c r="D6" s="155"/>
      <c r="E6" s="59">
        <v>342508150</v>
      </c>
      <c r="F6" s="60">
        <v>342508150</v>
      </c>
      <c r="G6" s="60">
        <v>13790073</v>
      </c>
      <c r="H6" s="60">
        <v>17755769</v>
      </c>
      <c r="I6" s="60">
        <v>36067385</v>
      </c>
      <c r="J6" s="60">
        <v>67613227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67613227</v>
      </c>
      <c r="X6" s="60">
        <v>73545237</v>
      </c>
      <c r="Y6" s="60">
        <v>-5932010</v>
      </c>
      <c r="Z6" s="140">
        <v>-8.07</v>
      </c>
      <c r="AA6" s="62">
        <v>342508150</v>
      </c>
    </row>
    <row r="7" spans="1:27" ht="12.75">
      <c r="A7" s="249" t="s">
        <v>32</v>
      </c>
      <c r="B7" s="182"/>
      <c r="C7" s="155">
        <v>679554429</v>
      </c>
      <c r="D7" s="155"/>
      <c r="E7" s="59">
        <v>723920832</v>
      </c>
      <c r="F7" s="60">
        <v>723920832</v>
      </c>
      <c r="G7" s="60">
        <v>52589599</v>
      </c>
      <c r="H7" s="60">
        <v>35655514</v>
      </c>
      <c r="I7" s="60">
        <v>72179688</v>
      </c>
      <c r="J7" s="60">
        <v>160424801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160424801</v>
      </c>
      <c r="X7" s="60">
        <v>179126973</v>
      </c>
      <c r="Y7" s="60">
        <v>-18702172</v>
      </c>
      <c r="Z7" s="140">
        <v>-10.44</v>
      </c>
      <c r="AA7" s="62">
        <v>723920832</v>
      </c>
    </row>
    <row r="8" spans="1:27" ht="12.75">
      <c r="A8" s="249" t="s">
        <v>178</v>
      </c>
      <c r="B8" s="182"/>
      <c r="C8" s="155">
        <v>57014539</v>
      </c>
      <c r="D8" s="155"/>
      <c r="E8" s="59">
        <v>55300592</v>
      </c>
      <c r="F8" s="60">
        <v>55300592</v>
      </c>
      <c r="G8" s="60">
        <v>2185002</v>
      </c>
      <c r="H8" s="60">
        <v>2959962</v>
      </c>
      <c r="I8" s="60">
        <v>10135793</v>
      </c>
      <c r="J8" s="60">
        <v>15280757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15280757</v>
      </c>
      <c r="X8" s="60">
        <v>13678383</v>
      </c>
      <c r="Y8" s="60">
        <v>1602374</v>
      </c>
      <c r="Z8" s="140">
        <v>11.71</v>
      </c>
      <c r="AA8" s="62">
        <v>55300592</v>
      </c>
    </row>
    <row r="9" spans="1:27" ht="12.75">
      <c r="A9" s="249" t="s">
        <v>179</v>
      </c>
      <c r="B9" s="182"/>
      <c r="C9" s="155">
        <v>119774760</v>
      </c>
      <c r="D9" s="155"/>
      <c r="E9" s="59">
        <v>130487496</v>
      </c>
      <c r="F9" s="60">
        <v>130487496</v>
      </c>
      <c r="G9" s="60">
        <v>48601000</v>
      </c>
      <c r="H9" s="60"/>
      <c r="I9" s="60">
        <v>2046000</v>
      </c>
      <c r="J9" s="60">
        <v>50647000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50647000</v>
      </c>
      <c r="X9" s="60">
        <v>32621874</v>
      </c>
      <c r="Y9" s="60">
        <v>18025126</v>
      </c>
      <c r="Z9" s="140">
        <v>55.25</v>
      </c>
      <c r="AA9" s="62">
        <v>130487496</v>
      </c>
    </row>
    <row r="10" spans="1:27" ht="12.75">
      <c r="A10" s="249" t="s">
        <v>180</v>
      </c>
      <c r="B10" s="182"/>
      <c r="C10" s="155">
        <v>80484800</v>
      </c>
      <c r="D10" s="155"/>
      <c r="E10" s="59">
        <v>68248500</v>
      </c>
      <c r="F10" s="60">
        <v>68248500</v>
      </c>
      <c r="G10" s="60">
        <v>41000000</v>
      </c>
      <c r="H10" s="60"/>
      <c r="I10" s="60">
        <v>4197000</v>
      </c>
      <c r="J10" s="60">
        <v>45197000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45197000</v>
      </c>
      <c r="X10" s="60">
        <v>15986037</v>
      </c>
      <c r="Y10" s="60">
        <v>29210963</v>
      </c>
      <c r="Z10" s="140">
        <v>182.73</v>
      </c>
      <c r="AA10" s="62">
        <v>68248500</v>
      </c>
    </row>
    <row r="11" spans="1:27" ht="12.75">
      <c r="A11" s="249" t="s">
        <v>181</v>
      </c>
      <c r="B11" s="182"/>
      <c r="C11" s="155">
        <v>35973908</v>
      </c>
      <c r="D11" s="155"/>
      <c r="E11" s="59">
        <v>36190236</v>
      </c>
      <c r="F11" s="60">
        <v>36190236</v>
      </c>
      <c r="G11" s="60">
        <v>841396</v>
      </c>
      <c r="H11" s="60">
        <v>5241682</v>
      </c>
      <c r="I11" s="60">
        <v>4131287</v>
      </c>
      <c r="J11" s="60">
        <v>10214365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10214365</v>
      </c>
      <c r="X11" s="60">
        <v>9047559</v>
      </c>
      <c r="Y11" s="60">
        <v>1166806</v>
      </c>
      <c r="Z11" s="140">
        <v>12.9</v>
      </c>
      <c r="AA11" s="62">
        <v>36190236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-1049747814</v>
      </c>
      <c r="D14" s="155"/>
      <c r="E14" s="59">
        <v>-1125794808</v>
      </c>
      <c r="F14" s="60">
        <v>-1125794808</v>
      </c>
      <c r="G14" s="60">
        <v>-143047366</v>
      </c>
      <c r="H14" s="60">
        <v>-97307677</v>
      </c>
      <c r="I14" s="60">
        <v>-113072310</v>
      </c>
      <c r="J14" s="60">
        <v>-353427353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-353427353</v>
      </c>
      <c r="X14" s="60">
        <v>-278801937</v>
      </c>
      <c r="Y14" s="60">
        <v>-74625416</v>
      </c>
      <c r="Z14" s="140">
        <v>26.77</v>
      </c>
      <c r="AA14" s="62">
        <v>-1125794808</v>
      </c>
    </row>
    <row r="15" spans="1:27" ht="12.75">
      <c r="A15" s="249" t="s">
        <v>40</v>
      </c>
      <c r="B15" s="182"/>
      <c r="C15" s="155">
        <v>-24880004</v>
      </c>
      <c r="D15" s="155"/>
      <c r="E15" s="59">
        <v>-24697104</v>
      </c>
      <c r="F15" s="60">
        <v>-24697104</v>
      </c>
      <c r="G15" s="60"/>
      <c r="H15" s="60"/>
      <c r="I15" s="60">
        <v>-1107041</v>
      </c>
      <c r="J15" s="60">
        <v>-1107041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-1107041</v>
      </c>
      <c r="X15" s="60">
        <v>-6174276</v>
      </c>
      <c r="Y15" s="60">
        <v>5067235</v>
      </c>
      <c r="Z15" s="140">
        <v>-82.07</v>
      </c>
      <c r="AA15" s="62">
        <v>-24697104</v>
      </c>
    </row>
    <row r="16" spans="1:27" ht="12.75">
      <c r="A16" s="249" t="s">
        <v>42</v>
      </c>
      <c r="B16" s="182"/>
      <c r="C16" s="155">
        <v>-6100223</v>
      </c>
      <c r="D16" s="155"/>
      <c r="E16" s="59">
        <v>-489996</v>
      </c>
      <c r="F16" s="60">
        <v>-489996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-122499</v>
      </c>
      <c r="Y16" s="60">
        <v>122499</v>
      </c>
      <c r="Z16" s="140">
        <v>-100</v>
      </c>
      <c r="AA16" s="62">
        <v>-489996</v>
      </c>
    </row>
    <row r="17" spans="1:27" ht="12.75">
      <c r="A17" s="250" t="s">
        <v>185</v>
      </c>
      <c r="B17" s="251"/>
      <c r="C17" s="168">
        <f aca="true" t="shared" si="0" ref="C17:Y17">SUM(C6:C16)</f>
        <v>193494931</v>
      </c>
      <c r="D17" s="168">
        <f t="shared" si="0"/>
        <v>0</v>
      </c>
      <c r="E17" s="72">
        <f t="shared" si="0"/>
        <v>205673898</v>
      </c>
      <c r="F17" s="73">
        <f t="shared" si="0"/>
        <v>205673898</v>
      </c>
      <c r="G17" s="73">
        <f t="shared" si="0"/>
        <v>15959704</v>
      </c>
      <c r="H17" s="73">
        <f t="shared" si="0"/>
        <v>-35694750</v>
      </c>
      <c r="I17" s="73">
        <f t="shared" si="0"/>
        <v>14577802</v>
      </c>
      <c r="J17" s="73">
        <f t="shared" si="0"/>
        <v>-5157244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-5157244</v>
      </c>
      <c r="X17" s="73">
        <f t="shared" si="0"/>
        <v>38907351</v>
      </c>
      <c r="Y17" s="73">
        <f t="shared" si="0"/>
        <v>-44064595</v>
      </c>
      <c r="Z17" s="170">
        <f>+IF(X17&lt;&gt;0,+(Y17/X17)*100,0)</f>
        <v>-113.25519180167265</v>
      </c>
      <c r="AA17" s="74">
        <f>SUM(AA6:AA16)</f>
        <v>205673898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80000</v>
      </c>
      <c r="D21" s="155"/>
      <c r="E21" s="59">
        <v>500000</v>
      </c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-18808</v>
      </c>
      <c r="D23" s="157"/>
      <c r="E23" s="59">
        <v>3911592</v>
      </c>
      <c r="F23" s="60">
        <v>3911592</v>
      </c>
      <c r="G23" s="159">
        <v>-124719</v>
      </c>
      <c r="H23" s="159">
        <v>157587</v>
      </c>
      <c r="I23" s="159">
        <v>1091</v>
      </c>
      <c r="J23" s="60">
        <v>33959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33959</v>
      </c>
      <c r="X23" s="60">
        <v>977898</v>
      </c>
      <c r="Y23" s="159">
        <v>-943939</v>
      </c>
      <c r="Z23" s="141">
        <v>-96.53</v>
      </c>
      <c r="AA23" s="225">
        <v>3911592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-314452646</v>
      </c>
      <c r="D26" s="155"/>
      <c r="E26" s="59">
        <v>-303157807</v>
      </c>
      <c r="F26" s="60">
        <v>-303157807</v>
      </c>
      <c r="G26" s="60"/>
      <c r="H26" s="60">
        <v>-46704793</v>
      </c>
      <c r="I26" s="60">
        <v>-25324925</v>
      </c>
      <c r="J26" s="60">
        <v>-72029718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-72029718</v>
      </c>
      <c r="X26" s="60">
        <v>-31844526</v>
      </c>
      <c r="Y26" s="60">
        <v>-40185192</v>
      </c>
      <c r="Z26" s="140">
        <v>126.19</v>
      </c>
      <c r="AA26" s="62">
        <v>-303157807</v>
      </c>
    </row>
    <row r="27" spans="1:27" ht="12.75">
      <c r="A27" s="250" t="s">
        <v>192</v>
      </c>
      <c r="B27" s="251"/>
      <c r="C27" s="168">
        <f aca="true" t="shared" si="1" ref="C27:Y27">SUM(C21:C26)</f>
        <v>-314391454</v>
      </c>
      <c r="D27" s="168">
        <f>SUM(D21:D26)</f>
        <v>0</v>
      </c>
      <c r="E27" s="72">
        <f t="shared" si="1"/>
        <v>-298746215</v>
      </c>
      <c r="F27" s="73">
        <f t="shared" si="1"/>
        <v>-298746215</v>
      </c>
      <c r="G27" s="73">
        <f t="shared" si="1"/>
        <v>-124719</v>
      </c>
      <c r="H27" s="73">
        <f t="shared" si="1"/>
        <v>-46547206</v>
      </c>
      <c r="I27" s="73">
        <f t="shared" si="1"/>
        <v>-25323834</v>
      </c>
      <c r="J27" s="73">
        <f t="shared" si="1"/>
        <v>-71995759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-71995759</v>
      </c>
      <c r="X27" s="73">
        <f t="shared" si="1"/>
        <v>-30866628</v>
      </c>
      <c r="Y27" s="73">
        <f t="shared" si="1"/>
        <v>-41129131</v>
      </c>
      <c r="Z27" s="170">
        <f>+IF(X27&lt;&gt;0,+(Y27/X27)*100,0)</f>
        <v>133.2478915416352</v>
      </c>
      <c r="AA27" s="74">
        <f>SUM(AA21:AA26)</f>
        <v>-298746215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44599318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4007432</v>
      </c>
      <c r="D33" s="155"/>
      <c r="E33" s="59">
        <v>2988888</v>
      </c>
      <c r="F33" s="60">
        <v>2988888</v>
      </c>
      <c r="G33" s="60">
        <v>144280</v>
      </c>
      <c r="H33" s="159">
        <v>73947</v>
      </c>
      <c r="I33" s="159">
        <v>99665</v>
      </c>
      <c r="J33" s="159">
        <v>317892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317892</v>
      </c>
      <c r="X33" s="159">
        <v>747222</v>
      </c>
      <c r="Y33" s="60">
        <v>-429330</v>
      </c>
      <c r="Z33" s="140">
        <v>-57.46</v>
      </c>
      <c r="AA33" s="62">
        <v>2988888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-15928108</v>
      </c>
      <c r="D35" s="155"/>
      <c r="E35" s="59">
        <v>-712461</v>
      </c>
      <c r="F35" s="60">
        <v>-712461</v>
      </c>
      <c r="G35" s="60"/>
      <c r="H35" s="60"/>
      <c r="I35" s="60">
        <v>-1041523</v>
      </c>
      <c r="J35" s="60">
        <v>-1041523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-1041523</v>
      </c>
      <c r="X35" s="60"/>
      <c r="Y35" s="60">
        <v>-1041523</v>
      </c>
      <c r="Z35" s="140"/>
      <c r="AA35" s="62">
        <v>-712461</v>
      </c>
    </row>
    <row r="36" spans="1:27" ht="12.75">
      <c r="A36" s="250" t="s">
        <v>198</v>
      </c>
      <c r="B36" s="251"/>
      <c r="C36" s="168">
        <f aca="true" t="shared" si="2" ref="C36:Y36">SUM(C31:C35)</f>
        <v>32678642</v>
      </c>
      <c r="D36" s="168">
        <f>SUM(D31:D35)</f>
        <v>0</v>
      </c>
      <c r="E36" s="72">
        <f t="shared" si="2"/>
        <v>2276427</v>
      </c>
      <c r="F36" s="73">
        <f t="shared" si="2"/>
        <v>2276427</v>
      </c>
      <c r="G36" s="73">
        <f t="shared" si="2"/>
        <v>144280</v>
      </c>
      <c r="H36" s="73">
        <f t="shared" si="2"/>
        <v>73947</v>
      </c>
      <c r="I36" s="73">
        <f t="shared" si="2"/>
        <v>-941858</v>
      </c>
      <c r="J36" s="73">
        <f t="shared" si="2"/>
        <v>-723631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-723631</v>
      </c>
      <c r="X36" s="73">
        <f t="shared" si="2"/>
        <v>747222</v>
      </c>
      <c r="Y36" s="73">
        <f t="shared" si="2"/>
        <v>-1470853</v>
      </c>
      <c r="Z36" s="170">
        <f>+IF(X36&lt;&gt;0,+(Y36/X36)*100,0)</f>
        <v>-196.8428392097663</v>
      </c>
      <c r="AA36" s="74">
        <f>SUM(AA31:AA35)</f>
        <v>2276427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-88217881</v>
      </c>
      <c r="D38" s="153">
        <f>+D17+D27+D36</f>
        <v>0</v>
      </c>
      <c r="E38" s="99">
        <f t="shared" si="3"/>
        <v>-90795890</v>
      </c>
      <c r="F38" s="100">
        <f t="shared" si="3"/>
        <v>-90795890</v>
      </c>
      <c r="G38" s="100">
        <f t="shared" si="3"/>
        <v>15979265</v>
      </c>
      <c r="H38" s="100">
        <f t="shared" si="3"/>
        <v>-82168009</v>
      </c>
      <c r="I38" s="100">
        <f t="shared" si="3"/>
        <v>-11687890</v>
      </c>
      <c r="J38" s="100">
        <f t="shared" si="3"/>
        <v>-77876634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-77876634</v>
      </c>
      <c r="X38" s="100">
        <f t="shared" si="3"/>
        <v>8787945</v>
      </c>
      <c r="Y38" s="100">
        <f t="shared" si="3"/>
        <v>-86664579</v>
      </c>
      <c r="Z38" s="137">
        <f>+IF(X38&lt;&gt;0,+(Y38/X38)*100,0)</f>
        <v>-986.1757100209435</v>
      </c>
      <c r="AA38" s="102">
        <f>+AA17+AA27+AA36</f>
        <v>-90795890</v>
      </c>
    </row>
    <row r="39" spans="1:27" ht="12.75">
      <c r="A39" s="249" t="s">
        <v>200</v>
      </c>
      <c r="B39" s="182"/>
      <c r="C39" s="153">
        <v>540390976</v>
      </c>
      <c r="D39" s="153"/>
      <c r="E39" s="99">
        <v>363285582</v>
      </c>
      <c r="F39" s="100">
        <v>363285582</v>
      </c>
      <c r="G39" s="100">
        <v>452173094</v>
      </c>
      <c r="H39" s="100">
        <v>468152359</v>
      </c>
      <c r="I39" s="100">
        <v>385984350</v>
      </c>
      <c r="J39" s="100">
        <v>452173094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452173094</v>
      </c>
      <c r="X39" s="100">
        <v>363285582</v>
      </c>
      <c r="Y39" s="100">
        <v>88887512</v>
      </c>
      <c r="Z39" s="137">
        <v>24.47</v>
      </c>
      <c r="AA39" s="102">
        <v>363285582</v>
      </c>
    </row>
    <row r="40" spans="1:27" ht="12.75">
      <c r="A40" s="269" t="s">
        <v>201</v>
      </c>
      <c r="B40" s="256"/>
      <c r="C40" s="257">
        <v>452173094</v>
      </c>
      <c r="D40" s="257"/>
      <c r="E40" s="258">
        <v>272489692</v>
      </c>
      <c r="F40" s="259">
        <v>272489692</v>
      </c>
      <c r="G40" s="259">
        <v>468152359</v>
      </c>
      <c r="H40" s="259">
        <v>385984350</v>
      </c>
      <c r="I40" s="259">
        <v>374296460</v>
      </c>
      <c r="J40" s="259">
        <v>374296460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374296460</v>
      </c>
      <c r="X40" s="259">
        <v>372073527</v>
      </c>
      <c r="Y40" s="259">
        <v>2222933</v>
      </c>
      <c r="Z40" s="260">
        <v>0.6</v>
      </c>
      <c r="AA40" s="261">
        <v>272489692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242168739</v>
      </c>
      <c r="F5" s="106">
        <f t="shared" si="0"/>
        <v>242168739</v>
      </c>
      <c r="G5" s="106">
        <f t="shared" si="0"/>
        <v>0</v>
      </c>
      <c r="H5" s="106">
        <f t="shared" si="0"/>
        <v>36194318</v>
      </c>
      <c r="I5" s="106">
        <f t="shared" si="0"/>
        <v>14701248</v>
      </c>
      <c r="J5" s="106">
        <f t="shared" si="0"/>
        <v>50895566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50895566</v>
      </c>
      <c r="X5" s="106">
        <f t="shared" si="0"/>
        <v>60542185</v>
      </c>
      <c r="Y5" s="106">
        <f t="shared" si="0"/>
        <v>-9646619</v>
      </c>
      <c r="Z5" s="201">
        <f>+IF(X5&lt;&gt;0,+(Y5/X5)*100,0)</f>
        <v>-15.933714648719732</v>
      </c>
      <c r="AA5" s="199">
        <f>SUM(AA11:AA18)</f>
        <v>242168739</v>
      </c>
    </row>
    <row r="6" spans="1:27" ht="12.75">
      <c r="A6" s="291" t="s">
        <v>205</v>
      </c>
      <c r="B6" s="142"/>
      <c r="C6" s="62"/>
      <c r="D6" s="156"/>
      <c r="E6" s="60">
        <v>136385014</v>
      </c>
      <c r="F6" s="60">
        <v>136385014</v>
      </c>
      <c r="G6" s="60"/>
      <c r="H6" s="60">
        <v>28792839</v>
      </c>
      <c r="I6" s="60">
        <v>11390893</v>
      </c>
      <c r="J6" s="60">
        <v>40183732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40183732</v>
      </c>
      <c r="X6" s="60">
        <v>34096254</v>
      </c>
      <c r="Y6" s="60">
        <v>6087478</v>
      </c>
      <c r="Z6" s="140">
        <v>17.85</v>
      </c>
      <c r="AA6" s="155">
        <v>136385014</v>
      </c>
    </row>
    <row r="7" spans="1:27" ht="12.75">
      <c r="A7" s="291" t="s">
        <v>206</v>
      </c>
      <c r="B7" s="142"/>
      <c r="C7" s="62"/>
      <c r="D7" s="156"/>
      <c r="E7" s="60">
        <v>34293225</v>
      </c>
      <c r="F7" s="60">
        <v>34293225</v>
      </c>
      <c r="G7" s="60"/>
      <c r="H7" s="60">
        <v>2595394</v>
      </c>
      <c r="I7" s="60">
        <v>926350</v>
      </c>
      <c r="J7" s="60">
        <v>3521744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3521744</v>
      </c>
      <c r="X7" s="60">
        <v>8573306</v>
      </c>
      <c r="Y7" s="60">
        <v>-5051562</v>
      </c>
      <c r="Z7" s="140">
        <v>-58.92</v>
      </c>
      <c r="AA7" s="155">
        <v>34293225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200000</v>
      </c>
      <c r="F10" s="60">
        <v>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</v>
      </c>
      <c r="Y10" s="60">
        <v>-50000</v>
      </c>
      <c r="Z10" s="140">
        <v>-100</v>
      </c>
      <c r="AA10" s="155">
        <v>200000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170878239</v>
      </c>
      <c r="F11" s="295">
        <f t="shared" si="1"/>
        <v>170878239</v>
      </c>
      <c r="G11" s="295">
        <f t="shared" si="1"/>
        <v>0</v>
      </c>
      <c r="H11" s="295">
        <f t="shared" si="1"/>
        <v>31388233</v>
      </c>
      <c r="I11" s="295">
        <f t="shared" si="1"/>
        <v>12317243</v>
      </c>
      <c r="J11" s="295">
        <f t="shared" si="1"/>
        <v>43705476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43705476</v>
      </c>
      <c r="X11" s="295">
        <f t="shared" si="1"/>
        <v>42719560</v>
      </c>
      <c r="Y11" s="295">
        <f t="shared" si="1"/>
        <v>985916</v>
      </c>
      <c r="Z11" s="296">
        <f>+IF(X11&lt;&gt;0,+(Y11/X11)*100,0)</f>
        <v>2.3078795755386996</v>
      </c>
      <c r="AA11" s="297">
        <f>SUM(AA6:AA10)</f>
        <v>170878239</v>
      </c>
    </row>
    <row r="12" spans="1:27" ht="12.75">
      <c r="A12" s="298" t="s">
        <v>211</v>
      </c>
      <c r="B12" s="136"/>
      <c r="C12" s="62"/>
      <c r="D12" s="156"/>
      <c r="E12" s="60">
        <v>48417000</v>
      </c>
      <c r="F12" s="60">
        <v>48417000</v>
      </c>
      <c r="G12" s="60"/>
      <c r="H12" s="60">
        <v>3671018</v>
      </c>
      <c r="I12" s="60">
        <v>2043837</v>
      </c>
      <c r="J12" s="60">
        <v>5714855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5714855</v>
      </c>
      <c r="X12" s="60">
        <v>12104250</v>
      </c>
      <c r="Y12" s="60">
        <v>-6389395</v>
      </c>
      <c r="Z12" s="140">
        <v>-52.79</v>
      </c>
      <c r="AA12" s="155">
        <v>48417000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22473500</v>
      </c>
      <c r="F15" s="60">
        <v>22473500</v>
      </c>
      <c r="G15" s="60"/>
      <c r="H15" s="60">
        <v>1135067</v>
      </c>
      <c r="I15" s="60">
        <v>340168</v>
      </c>
      <c r="J15" s="60">
        <v>1475235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1475235</v>
      </c>
      <c r="X15" s="60">
        <v>5618375</v>
      </c>
      <c r="Y15" s="60">
        <v>-4143140</v>
      </c>
      <c r="Z15" s="140">
        <v>-73.74</v>
      </c>
      <c r="AA15" s="155">
        <v>22473500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400000</v>
      </c>
      <c r="F18" s="82">
        <v>400000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100000</v>
      </c>
      <c r="Y18" s="82">
        <v>-100000</v>
      </c>
      <c r="Z18" s="270">
        <v>-100</v>
      </c>
      <c r="AA18" s="278">
        <v>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60989068</v>
      </c>
      <c r="F20" s="100">
        <f t="shared" si="2"/>
        <v>60989068</v>
      </c>
      <c r="G20" s="100">
        <f t="shared" si="2"/>
        <v>0</v>
      </c>
      <c r="H20" s="100">
        <f t="shared" si="2"/>
        <v>10510475</v>
      </c>
      <c r="I20" s="100">
        <f t="shared" si="2"/>
        <v>10623677</v>
      </c>
      <c r="J20" s="100">
        <f t="shared" si="2"/>
        <v>21134152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21134152</v>
      </c>
      <c r="X20" s="100">
        <f t="shared" si="2"/>
        <v>15247267</v>
      </c>
      <c r="Y20" s="100">
        <f t="shared" si="2"/>
        <v>5886885</v>
      </c>
      <c r="Z20" s="137">
        <f>+IF(X20&lt;&gt;0,+(Y20/X20)*100,0)</f>
        <v>38.609443908865764</v>
      </c>
      <c r="AA20" s="153">
        <f>SUM(AA26:AA33)</f>
        <v>60989068</v>
      </c>
    </row>
    <row r="21" spans="1:27" ht="12.75">
      <c r="A21" s="291" t="s">
        <v>205</v>
      </c>
      <c r="B21" s="142"/>
      <c r="C21" s="62"/>
      <c r="D21" s="156"/>
      <c r="E21" s="60">
        <v>26152913</v>
      </c>
      <c r="F21" s="60">
        <v>26152913</v>
      </c>
      <c r="G21" s="60"/>
      <c r="H21" s="60">
        <v>8484329</v>
      </c>
      <c r="I21" s="60">
        <v>10110043</v>
      </c>
      <c r="J21" s="60">
        <v>18594372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18594372</v>
      </c>
      <c r="X21" s="60">
        <v>6538228</v>
      </c>
      <c r="Y21" s="60">
        <v>12056144</v>
      </c>
      <c r="Z21" s="140">
        <v>184.39</v>
      </c>
      <c r="AA21" s="155">
        <v>26152913</v>
      </c>
    </row>
    <row r="22" spans="1:27" ht="12.75">
      <c r="A22" s="291" t="s">
        <v>206</v>
      </c>
      <c r="B22" s="142"/>
      <c r="C22" s="62"/>
      <c r="D22" s="156"/>
      <c r="E22" s="60">
        <v>18886155</v>
      </c>
      <c r="F22" s="60">
        <v>18886155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4721539</v>
      </c>
      <c r="Y22" s="60">
        <v>-4721539</v>
      </c>
      <c r="Z22" s="140">
        <v>-100</v>
      </c>
      <c r="AA22" s="155">
        <v>18886155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45039068</v>
      </c>
      <c r="F26" s="295">
        <f t="shared" si="3"/>
        <v>45039068</v>
      </c>
      <c r="G26" s="295">
        <f t="shared" si="3"/>
        <v>0</v>
      </c>
      <c r="H26" s="295">
        <f t="shared" si="3"/>
        <v>8484329</v>
      </c>
      <c r="I26" s="295">
        <f t="shared" si="3"/>
        <v>10110043</v>
      </c>
      <c r="J26" s="295">
        <f t="shared" si="3"/>
        <v>18594372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18594372</v>
      </c>
      <c r="X26" s="295">
        <f t="shared" si="3"/>
        <v>11259767</v>
      </c>
      <c r="Y26" s="295">
        <f t="shared" si="3"/>
        <v>7334605</v>
      </c>
      <c r="Z26" s="296">
        <f>+IF(X26&lt;&gt;0,+(Y26/X26)*100,0)</f>
        <v>65.13993584414314</v>
      </c>
      <c r="AA26" s="297">
        <f>SUM(AA21:AA25)</f>
        <v>45039068</v>
      </c>
    </row>
    <row r="27" spans="1:27" ht="12.75">
      <c r="A27" s="298" t="s">
        <v>211</v>
      </c>
      <c r="B27" s="147"/>
      <c r="C27" s="62"/>
      <c r="D27" s="156"/>
      <c r="E27" s="60">
        <v>7550000</v>
      </c>
      <c r="F27" s="60">
        <v>7550000</v>
      </c>
      <c r="G27" s="60"/>
      <c r="H27" s="60"/>
      <c r="I27" s="60">
        <v>361190</v>
      </c>
      <c r="J27" s="60">
        <v>361190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361190</v>
      </c>
      <c r="X27" s="60">
        <v>1887500</v>
      </c>
      <c r="Y27" s="60">
        <v>-1526310</v>
      </c>
      <c r="Z27" s="140">
        <v>-80.86</v>
      </c>
      <c r="AA27" s="155">
        <v>7550000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8400000</v>
      </c>
      <c r="F30" s="60">
        <v>8400000</v>
      </c>
      <c r="G30" s="60"/>
      <c r="H30" s="60">
        <v>2026146</v>
      </c>
      <c r="I30" s="60">
        <v>152444</v>
      </c>
      <c r="J30" s="60">
        <v>2178590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2178590</v>
      </c>
      <c r="X30" s="60">
        <v>2100000</v>
      </c>
      <c r="Y30" s="60">
        <v>78590</v>
      </c>
      <c r="Z30" s="140">
        <v>3.74</v>
      </c>
      <c r="AA30" s="155">
        <v>8400000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162537927</v>
      </c>
      <c r="F36" s="60">
        <f t="shared" si="4"/>
        <v>162537927</v>
      </c>
      <c r="G36" s="60">
        <f t="shared" si="4"/>
        <v>0</v>
      </c>
      <c r="H36" s="60">
        <f t="shared" si="4"/>
        <v>37277168</v>
      </c>
      <c r="I36" s="60">
        <f t="shared" si="4"/>
        <v>21500936</v>
      </c>
      <c r="J36" s="60">
        <f t="shared" si="4"/>
        <v>58778104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58778104</v>
      </c>
      <c r="X36" s="60">
        <f t="shared" si="4"/>
        <v>40634482</v>
      </c>
      <c r="Y36" s="60">
        <f t="shared" si="4"/>
        <v>18143622</v>
      </c>
      <c r="Z36" s="140">
        <f aca="true" t="shared" si="5" ref="Z36:Z49">+IF(X36&lt;&gt;0,+(Y36/X36)*100,0)</f>
        <v>44.65080175009983</v>
      </c>
      <c r="AA36" s="155">
        <f>AA6+AA21</f>
        <v>162537927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53179380</v>
      </c>
      <c r="F37" s="60">
        <f t="shared" si="4"/>
        <v>53179380</v>
      </c>
      <c r="G37" s="60">
        <f t="shared" si="4"/>
        <v>0</v>
      </c>
      <c r="H37" s="60">
        <f t="shared" si="4"/>
        <v>2595394</v>
      </c>
      <c r="I37" s="60">
        <f t="shared" si="4"/>
        <v>926350</v>
      </c>
      <c r="J37" s="60">
        <f t="shared" si="4"/>
        <v>3521744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3521744</v>
      </c>
      <c r="X37" s="60">
        <f t="shared" si="4"/>
        <v>13294845</v>
      </c>
      <c r="Y37" s="60">
        <f t="shared" si="4"/>
        <v>-9773101</v>
      </c>
      <c r="Z37" s="140">
        <f t="shared" si="5"/>
        <v>-73.51045461605608</v>
      </c>
      <c r="AA37" s="155">
        <f>AA7+AA22</f>
        <v>53179380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200000</v>
      </c>
      <c r="F40" s="60">
        <f t="shared" si="4"/>
        <v>200000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</v>
      </c>
      <c r="Y40" s="60">
        <f t="shared" si="4"/>
        <v>-50000</v>
      </c>
      <c r="Z40" s="140">
        <f t="shared" si="5"/>
        <v>-100</v>
      </c>
      <c r="AA40" s="155">
        <f>AA10+AA25</f>
        <v>200000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215917307</v>
      </c>
      <c r="F41" s="295">
        <f t="shared" si="6"/>
        <v>215917307</v>
      </c>
      <c r="G41" s="295">
        <f t="shared" si="6"/>
        <v>0</v>
      </c>
      <c r="H41" s="295">
        <f t="shared" si="6"/>
        <v>39872562</v>
      </c>
      <c r="I41" s="295">
        <f t="shared" si="6"/>
        <v>22427286</v>
      </c>
      <c r="J41" s="295">
        <f t="shared" si="6"/>
        <v>62299848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62299848</v>
      </c>
      <c r="X41" s="295">
        <f t="shared" si="6"/>
        <v>53979327</v>
      </c>
      <c r="Y41" s="295">
        <f t="shared" si="6"/>
        <v>8320521</v>
      </c>
      <c r="Z41" s="296">
        <f t="shared" si="5"/>
        <v>15.414273319858173</v>
      </c>
      <c r="AA41" s="297">
        <f>SUM(AA36:AA40)</f>
        <v>215917307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55967000</v>
      </c>
      <c r="F42" s="54">
        <f t="shared" si="7"/>
        <v>55967000</v>
      </c>
      <c r="G42" s="54">
        <f t="shared" si="7"/>
        <v>0</v>
      </c>
      <c r="H42" s="54">
        <f t="shared" si="7"/>
        <v>3671018</v>
      </c>
      <c r="I42" s="54">
        <f t="shared" si="7"/>
        <v>2405027</v>
      </c>
      <c r="J42" s="54">
        <f t="shared" si="7"/>
        <v>6076045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6076045</v>
      </c>
      <c r="X42" s="54">
        <f t="shared" si="7"/>
        <v>13991750</v>
      </c>
      <c r="Y42" s="54">
        <f t="shared" si="7"/>
        <v>-7915705</v>
      </c>
      <c r="Z42" s="184">
        <f t="shared" si="5"/>
        <v>-56.57408830203513</v>
      </c>
      <c r="AA42" s="130">
        <f aca="true" t="shared" si="8" ref="AA42:AA48">AA12+AA27</f>
        <v>55967000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30873500</v>
      </c>
      <c r="F45" s="54">
        <f t="shared" si="7"/>
        <v>30873500</v>
      </c>
      <c r="G45" s="54">
        <f t="shared" si="7"/>
        <v>0</v>
      </c>
      <c r="H45" s="54">
        <f t="shared" si="7"/>
        <v>3161213</v>
      </c>
      <c r="I45" s="54">
        <f t="shared" si="7"/>
        <v>492612</v>
      </c>
      <c r="J45" s="54">
        <f t="shared" si="7"/>
        <v>3653825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3653825</v>
      </c>
      <c r="X45" s="54">
        <f t="shared" si="7"/>
        <v>7718375</v>
      </c>
      <c r="Y45" s="54">
        <f t="shared" si="7"/>
        <v>-4064550</v>
      </c>
      <c r="Z45" s="184">
        <f t="shared" si="5"/>
        <v>-52.660696066205645</v>
      </c>
      <c r="AA45" s="130">
        <f t="shared" si="8"/>
        <v>30873500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400000</v>
      </c>
      <c r="F48" s="54">
        <f t="shared" si="7"/>
        <v>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</v>
      </c>
      <c r="Y48" s="54">
        <f t="shared" si="7"/>
        <v>-100000</v>
      </c>
      <c r="Z48" s="184">
        <f t="shared" si="5"/>
        <v>-100</v>
      </c>
      <c r="AA48" s="130">
        <f t="shared" si="8"/>
        <v>400000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303157807</v>
      </c>
      <c r="F49" s="220">
        <f t="shared" si="9"/>
        <v>303157807</v>
      </c>
      <c r="G49" s="220">
        <f t="shared" si="9"/>
        <v>0</v>
      </c>
      <c r="H49" s="220">
        <f t="shared" si="9"/>
        <v>46704793</v>
      </c>
      <c r="I49" s="220">
        <f t="shared" si="9"/>
        <v>25324925</v>
      </c>
      <c r="J49" s="220">
        <f t="shared" si="9"/>
        <v>72029718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72029718</v>
      </c>
      <c r="X49" s="220">
        <f t="shared" si="9"/>
        <v>75789452</v>
      </c>
      <c r="Y49" s="220">
        <f t="shared" si="9"/>
        <v>-3759734</v>
      </c>
      <c r="Z49" s="221">
        <f t="shared" si="5"/>
        <v>-4.96076155821789</v>
      </c>
      <c r="AA49" s="222">
        <f>SUM(AA41:AA48)</f>
        <v>303157807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95527643</v>
      </c>
      <c r="F51" s="54">
        <f t="shared" si="10"/>
        <v>95527643</v>
      </c>
      <c r="G51" s="54">
        <f t="shared" si="10"/>
        <v>1770135</v>
      </c>
      <c r="H51" s="54">
        <f t="shared" si="10"/>
        <v>4009307</v>
      </c>
      <c r="I51" s="54">
        <f t="shared" si="10"/>
        <v>9887716</v>
      </c>
      <c r="J51" s="54">
        <f t="shared" si="10"/>
        <v>15667158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15667158</v>
      </c>
      <c r="X51" s="54">
        <f t="shared" si="10"/>
        <v>23881911</v>
      </c>
      <c r="Y51" s="54">
        <f t="shared" si="10"/>
        <v>-8214753</v>
      </c>
      <c r="Z51" s="184">
        <f>+IF(X51&lt;&gt;0,+(Y51/X51)*100,0)</f>
        <v>-34.39738553585599</v>
      </c>
      <c r="AA51" s="130">
        <f>SUM(AA57:AA61)</f>
        <v>95527643</v>
      </c>
    </row>
    <row r="52" spans="1:27" ht="12.75">
      <c r="A52" s="310" t="s">
        <v>205</v>
      </c>
      <c r="B52" s="142"/>
      <c r="C52" s="62"/>
      <c r="D52" s="156"/>
      <c r="E52" s="60">
        <v>24693165</v>
      </c>
      <c r="F52" s="60">
        <v>24693165</v>
      </c>
      <c r="G52" s="60">
        <v>2525</v>
      </c>
      <c r="H52" s="60">
        <v>1125314</v>
      </c>
      <c r="I52" s="60">
        <v>3742081</v>
      </c>
      <c r="J52" s="60">
        <v>4869920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4869920</v>
      </c>
      <c r="X52" s="60">
        <v>6173291</v>
      </c>
      <c r="Y52" s="60">
        <v>-1303371</v>
      </c>
      <c r="Z52" s="140">
        <v>-21.11</v>
      </c>
      <c r="AA52" s="155">
        <v>24693165</v>
      </c>
    </row>
    <row r="53" spans="1:27" ht="12.75">
      <c r="A53" s="310" t="s">
        <v>206</v>
      </c>
      <c r="B53" s="142"/>
      <c r="C53" s="62"/>
      <c r="D53" s="156"/>
      <c r="E53" s="60">
        <v>30503228</v>
      </c>
      <c r="F53" s="60">
        <v>30503228</v>
      </c>
      <c r="G53" s="60">
        <v>796699</v>
      </c>
      <c r="H53" s="60">
        <v>1860419</v>
      </c>
      <c r="I53" s="60">
        <v>2841827</v>
      </c>
      <c r="J53" s="60">
        <v>5498945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5498945</v>
      </c>
      <c r="X53" s="60">
        <v>7625807</v>
      </c>
      <c r="Y53" s="60">
        <v>-2126862</v>
      </c>
      <c r="Z53" s="140">
        <v>-27.89</v>
      </c>
      <c r="AA53" s="155">
        <v>30503228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170906</v>
      </c>
      <c r="F56" s="60">
        <v>170906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42727</v>
      </c>
      <c r="Y56" s="60">
        <v>-42727</v>
      </c>
      <c r="Z56" s="140">
        <v>-100</v>
      </c>
      <c r="AA56" s="155">
        <v>170906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55367299</v>
      </c>
      <c r="F57" s="295">
        <f t="shared" si="11"/>
        <v>55367299</v>
      </c>
      <c r="G57" s="295">
        <f t="shared" si="11"/>
        <v>799224</v>
      </c>
      <c r="H57" s="295">
        <f t="shared" si="11"/>
        <v>2985733</v>
      </c>
      <c r="I57" s="295">
        <f t="shared" si="11"/>
        <v>6583908</v>
      </c>
      <c r="J57" s="295">
        <f t="shared" si="11"/>
        <v>10368865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10368865</v>
      </c>
      <c r="X57" s="295">
        <f t="shared" si="11"/>
        <v>13841825</v>
      </c>
      <c r="Y57" s="295">
        <f t="shared" si="11"/>
        <v>-3472960</v>
      </c>
      <c r="Z57" s="296">
        <f>+IF(X57&lt;&gt;0,+(Y57/X57)*100,0)</f>
        <v>-25.090333102751984</v>
      </c>
      <c r="AA57" s="297">
        <f>SUM(AA52:AA56)</f>
        <v>55367299</v>
      </c>
    </row>
    <row r="58" spans="1:27" ht="12.75">
      <c r="A58" s="311" t="s">
        <v>211</v>
      </c>
      <c r="B58" s="136"/>
      <c r="C58" s="62"/>
      <c r="D58" s="156"/>
      <c r="E58" s="60">
        <v>24473016</v>
      </c>
      <c r="F58" s="60">
        <v>24473016</v>
      </c>
      <c r="G58" s="60">
        <v>455678</v>
      </c>
      <c r="H58" s="60">
        <v>231832</v>
      </c>
      <c r="I58" s="60">
        <v>2384261</v>
      </c>
      <c r="J58" s="60">
        <v>3071771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3071771</v>
      </c>
      <c r="X58" s="60">
        <v>6118254</v>
      </c>
      <c r="Y58" s="60">
        <v>-3046483</v>
      </c>
      <c r="Z58" s="140">
        <v>-49.79</v>
      </c>
      <c r="AA58" s="155">
        <v>24473016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15687328</v>
      </c>
      <c r="F61" s="60">
        <v>15687328</v>
      </c>
      <c r="G61" s="60">
        <v>515233</v>
      </c>
      <c r="H61" s="60">
        <v>791742</v>
      </c>
      <c r="I61" s="60">
        <v>919547</v>
      </c>
      <c r="J61" s="60">
        <v>2226522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2226522</v>
      </c>
      <c r="X61" s="60">
        <v>3921832</v>
      </c>
      <c r="Y61" s="60">
        <v>-1695310</v>
      </c>
      <c r="Z61" s="140">
        <v>-43.23</v>
      </c>
      <c r="AA61" s="155">
        <v>15687328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52642644</v>
      </c>
      <c r="F65" s="60"/>
      <c r="G65" s="60">
        <v>1313316</v>
      </c>
      <c r="H65" s="60">
        <v>1452966</v>
      </c>
      <c r="I65" s="60">
        <v>4263342</v>
      </c>
      <c r="J65" s="60">
        <v>7029624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7029624</v>
      </c>
      <c r="X65" s="60"/>
      <c r="Y65" s="60">
        <v>7029624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42884999</v>
      </c>
      <c r="F66" s="275"/>
      <c r="G66" s="275">
        <v>274091</v>
      </c>
      <c r="H66" s="275">
        <v>1577999</v>
      </c>
      <c r="I66" s="275">
        <v>3463707</v>
      </c>
      <c r="J66" s="275">
        <v>5315797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5315797</v>
      </c>
      <c r="X66" s="275"/>
      <c r="Y66" s="275">
        <v>5315797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182727</v>
      </c>
      <c r="H68" s="60">
        <v>1052000</v>
      </c>
      <c r="I68" s="60">
        <v>2309138</v>
      </c>
      <c r="J68" s="60">
        <v>3543865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3543865</v>
      </c>
      <c r="X68" s="60"/>
      <c r="Y68" s="60">
        <v>3543865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95527643</v>
      </c>
      <c r="F69" s="220">
        <f t="shared" si="12"/>
        <v>0</v>
      </c>
      <c r="G69" s="220">
        <f t="shared" si="12"/>
        <v>1770134</v>
      </c>
      <c r="H69" s="220">
        <f t="shared" si="12"/>
        <v>4082965</v>
      </c>
      <c r="I69" s="220">
        <f t="shared" si="12"/>
        <v>10036187</v>
      </c>
      <c r="J69" s="220">
        <f t="shared" si="12"/>
        <v>15889286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15889286</v>
      </c>
      <c r="X69" s="220">
        <f t="shared" si="12"/>
        <v>0</v>
      </c>
      <c r="Y69" s="220">
        <f t="shared" si="12"/>
        <v>15889286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170878239</v>
      </c>
      <c r="F5" s="358">
        <f t="shared" si="0"/>
        <v>170878239</v>
      </c>
      <c r="G5" s="358">
        <f t="shared" si="0"/>
        <v>0</v>
      </c>
      <c r="H5" s="356">
        <f t="shared" si="0"/>
        <v>31388233</v>
      </c>
      <c r="I5" s="356">
        <f t="shared" si="0"/>
        <v>12317243</v>
      </c>
      <c r="J5" s="358">
        <f t="shared" si="0"/>
        <v>43705476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43705476</v>
      </c>
      <c r="X5" s="356">
        <f t="shared" si="0"/>
        <v>42719560</v>
      </c>
      <c r="Y5" s="358">
        <f t="shared" si="0"/>
        <v>985916</v>
      </c>
      <c r="Z5" s="359">
        <f>+IF(X5&lt;&gt;0,+(Y5/X5)*100,0)</f>
        <v>2.3078795755386996</v>
      </c>
      <c r="AA5" s="360">
        <f>+AA6+AA8+AA11+AA13+AA15</f>
        <v>170878239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136385014</v>
      </c>
      <c r="F6" s="59">
        <f t="shared" si="1"/>
        <v>136385014</v>
      </c>
      <c r="G6" s="59">
        <f t="shared" si="1"/>
        <v>0</v>
      </c>
      <c r="H6" s="60">
        <f t="shared" si="1"/>
        <v>28792839</v>
      </c>
      <c r="I6" s="60">
        <f t="shared" si="1"/>
        <v>11390893</v>
      </c>
      <c r="J6" s="59">
        <f t="shared" si="1"/>
        <v>40183732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40183732</v>
      </c>
      <c r="X6" s="60">
        <f t="shared" si="1"/>
        <v>34096254</v>
      </c>
      <c r="Y6" s="59">
        <f t="shared" si="1"/>
        <v>6087478</v>
      </c>
      <c r="Z6" s="61">
        <f>+IF(X6&lt;&gt;0,+(Y6/X6)*100,0)</f>
        <v>17.853802942692766</v>
      </c>
      <c r="AA6" s="62">
        <f t="shared" si="1"/>
        <v>136385014</v>
      </c>
    </row>
    <row r="7" spans="1:27" ht="12.75">
      <c r="A7" s="291" t="s">
        <v>229</v>
      </c>
      <c r="B7" s="142"/>
      <c r="C7" s="60"/>
      <c r="D7" s="340"/>
      <c r="E7" s="60">
        <v>136385014</v>
      </c>
      <c r="F7" s="59">
        <v>136385014</v>
      </c>
      <c r="G7" s="59"/>
      <c r="H7" s="60">
        <v>28792839</v>
      </c>
      <c r="I7" s="60">
        <v>11390893</v>
      </c>
      <c r="J7" s="59">
        <v>40183732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40183732</v>
      </c>
      <c r="X7" s="60">
        <v>34096254</v>
      </c>
      <c r="Y7" s="59">
        <v>6087478</v>
      </c>
      <c r="Z7" s="61">
        <v>17.85</v>
      </c>
      <c r="AA7" s="62">
        <v>136385014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34293225</v>
      </c>
      <c r="F8" s="59">
        <f t="shared" si="2"/>
        <v>34293225</v>
      </c>
      <c r="G8" s="59">
        <f t="shared" si="2"/>
        <v>0</v>
      </c>
      <c r="H8" s="60">
        <f t="shared" si="2"/>
        <v>2595394</v>
      </c>
      <c r="I8" s="60">
        <f t="shared" si="2"/>
        <v>926350</v>
      </c>
      <c r="J8" s="59">
        <f t="shared" si="2"/>
        <v>3521744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3521744</v>
      </c>
      <c r="X8" s="60">
        <f t="shared" si="2"/>
        <v>8573306</v>
      </c>
      <c r="Y8" s="59">
        <f t="shared" si="2"/>
        <v>-5051562</v>
      </c>
      <c r="Z8" s="61">
        <f>+IF(X8&lt;&gt;0,+(Y8/X8)*100,0)</f>
        <v>-58.92198412141128</v>
      </c>
      <c r="AA8" s="62">
        <f>SUM(AA9:AA10)</f>
        <v>34293225</v>
      </c>
    </row>
    <row r="9" spans="1:27" ht="12.75">
      <c r="A9" s="291" t="s">
        <v>230</v>
      </c>
      <c r="B9" s="142"/>
      <c r="C9" s="60"/>
      <c r="D9" s="340"/>
      <c r="E9" s="60">
        <v>27041037</v>
      </c>
      <c r="F9" s="59">
        <v>27041037</v>
      </c>
      <c r="G9" s="59"/>
      <c r="H9" s="60">
        <v>2595394</v>
      </c>
      <c r="I9" s="60">
        <v>926350</v>
      </c>
      <c r="J9" s="59">
        <v>3521744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3521744</v>
      </c>
      <c r="X9" s="60">
        <v>6760259</v>
      </c>
      <c r="Y9" s="59">
        <v>-3238515</v>
      </c>
      <c r="Z9" s="61">
        <v>-47.91</v>
      </c>
      <c r="AA9" s="62">
        <v>27041037</v>
      </c>
    </row>
    <row r="10" spans="1:27" ht="12.75">
      <c r="A10" s="291" t="s">
        <v>231</v>
      </c>
      <c r="B10" s="142"/>
      <c r="C10" s="60"/>
      <c r="D10" s="340"/>
      <c r="E10" s="60">
        <v>7252188</v>
      </c>
      <c r="F10" s="59">
        <v>7252188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1813047</v>
      </c>
      <c r="Y10" s="59">
        <v>-1813047</v>
      </c>
      <c r="Z10" s="61">
        <v>-100</v>
      </c>
      <c r="AA10" s="62">
        <v>7252188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</v>
      </c>
      <c r="F15" s="59">
        <f t="shared" si="5"/>
        <v>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</v>
      </c>
      <c r="Y15" s="59">
        <f t="shared" si="5"/>
        <v>-50000</v>
      </c>
      <c r="Z15" s="61">
        <f>+IF(X15&lt;&gt;0,+(Y15/X15)*100,0)</f>
        <v>-100</v>
      </c>
      <c r="AA15" s="62">
        <f>SUM(AA16:AA20)</f>
        <v>200000</v>
      </c>
    </row>
    <row r="16" spans="1:27" ht="12.75">
      <c r="A16" s="291" t="s">
        <v>234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</v>
      </c>
      <c r="Y16" s="59">
        <v>-50000</v>
      </c>
      <c r="Z16" s="61">
        <v>-100</v>
      </c>
      <c r="AA16" s="62">
        <v>200000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48417000</v>
      </c>
      <c r="F22" s="345">
        <f t="shared" si="6"/>
        <v>48417000</v>
      </c>
      <c r="G22" s="345">
        <f t="shared" si="6"/>
        <v>0</v>
      </c>
      <c r="H22" s="343">
        <f t="shared" si="6"/>
        <v>3671018</v>
      </c>
      <c r="I22" s="343">
        <f t="shared" si="6"/>
        <v>2043837</v>
      </c>
      <c r="J22" s="345">
        <f t="shared" si="6"/>
        <v>5714855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5714855</v>
      </c>
      <c r="X22" s="343">
        <f t="shared" si="6"/>
        <v>12104250</v>
      </c>
      <c r="Y22" s="345">
        <f t="shared" si="6"/>
        <v>-6389395</v>
      </c>
      <c r="Z22" s="336">
        <f>+IF(X22&lt;&gt;0,+(Y22/X22)*100,0)</f>
        <v>-52.78637668587479</v>
      </c>
      <c r="AA22" s="350">
        <f>SUM(AA23:AA32)</f>
        <v>48417000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19660000</v>
      </c>
      <c r="F24" s="59">
        <v>19660000</v>
      </c>
      <c r="G24" s="59"/>
      <c r="H24" s="60">
        <v>2035563</v>
      </c>
      <c r="I24" s="60">
        <v>905801</v>
      </c>
      <c r="J24" s="59">
        <v>2941364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2941364</v>
      </c>
      <c r="X24" s="60">
        <v>4915000</v>
      </c>
      <c r="Y24" s="59">
        <v>-1973636</v>
      </c>
      <c r="Z24" s="61">
        <v>-40.16</v>
      </c>
      <c r="AA24" s="62">
        <v>19660000</v>
      </c>
    </row>
    <row r="25" spans="1:27" ht="12.75">
      <c r="A25" s="361" t="s">
        <v>239</v>
      </c>
      <c r="B25" s="142"/>
      <c r="C25" s="60"/>
      <c r="D25" s="340"/>
      <c r="E25" s="60">
        <v>6340000</v>
      </c>
      <c r="F25" s="59">
        <v>6340000</v>
      </c>
      <c r="G25" s="59"/>
      <c r="H25" s="60">
        <v>1635455</v>
      </c>
      <c r="I25" s="60">
        <v>776751</v>
      </c>
      <c r="J25" s="59">
        <v>2412206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2412206</v>
      </c>
      <c r="X25" s="60">
        <v>1585000</v>
      </c>
      <c r="Y25" s="59">
        <v>827206</v>
      </c>
      <c r="Z25" s="61">
        <v>52.19</v>
      </c>
      <c r="AA25" s="62">
        <v>6340000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3507000</v>
      </c>
      <c r="F27" s="59">
        <v>3507000</v>
      </c>
      <c r="G27" s="59"/>
      <c r="H27" s="60"/>
      <c r="I27" s="60">
        <v>361285</v>
      </c>
      <c r="J27" s="59">
        <v>361285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361285</v>
      </c>
      <c r="X27" s="60">
        <v>876750</v>
      </c>
      <c r="Y27" s="59">
        <v>-515465</v>
      </c>
      <c r="Z27" s="61">
        <v>-58.79</v>
      </c>
      <c r="AA27" s="62">
        <v>3507000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110000</v>
      </c>
      <c r="F31" s="59">
        <v>110000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27500</v>
      </c>
      <c r="Y31" s="59">
        <v>-27500</v>
      </c>
      <c r="Z31" s="61">
        <v>-100</v>
      </c>
      <c r="AA31" s="62">
        <v>110000</v>
      </c>
    </row>
    <row r="32" spans="1:27" ht="12.75">
      <c r="A32" s="361" t="s">
        <v>93</v>
      </c>
      <c r="B32" s="136"/>
      <c r="C32" s="60"/>
      <c r="D32" s="340"/>
      <c r="E32" s="60">
        <v>18800000</v>
      </c>
      <c r="F32" s="59">
        <v>18800000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4700000</v>
      </c>
      <c r="Y32" s="59">
        <v>-4700000</v>
      </c>
      <c r="Z32" s="61">
        <v>-100</v>
      </c>
      <c r="AA32" s="62">
        <v>18800000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22473500</v>
      </c>
      <c r="F40" s="345">
        <f t="shared" si="9"/>
        <v>22473500</v>
      </c>
      <c r="G40" s="345">
        <f t="shared" si="9"/>
        <v>0</v>
      </c>
      <c r="H40" s="343">
        <f t="shared" si="9"/>
        <v>1135067</v>
      </c>
      <c r="I40" s="343">
        <f t="shared" si="9"/>
        <v>340168</v>
      </c>
      <c r="J40" s="345">
        <f t="shared" si="9"/>
        <v>1475235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1475235</v>
      </c>
      <c r="X40" s="343">
        <f t="shared" si="9"/>
        <v>5618375</v>
      </c>
      <c r="Y40" s="345">
        <f t="shared" si="9"/>
        <v>-4143140</v>
      </c>
      <c r="Z40" s="336">
        <f>+IF(X40&lt;&gt;0,+(Y40/X40)*100,0)</f>
        <v>-73.74267470576457</v>
      </c>
      <c r="AA40" s="350">
        <f>SUM(AA41:AA49)</f>
        <v>22473500</v>
      </c>
    </row>
    <row r="41" spans="1:27" ht="12.75">
      <c r="A41" s="361" t="s">
        <v>248</v>
      </c>
      <c r="B41" s="142"/>
      <c r="C41" s="362"/>
      <c r="D41" s="363"/>
      <c r="E41" s="362">
        <v>4500000</v>
      </c>
      <c r="F41" s="364">
        <v>4500000</v>
      </c>
      <c r="G41" s="364"/>
      <c r="H41" s="362">
        <v>1101642</v>
      </c>
      <c r="I41" s="362">
        <v>27600</v>
      </c>
      <c r="J41" s="364">
        <v>1129242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1129242</v>
      </c>
      <c r="X41" s="362">
        <v>1125000</v>
      </c>
      <c r="Y41" s="364">
        <v>4242</v>
      </c>
      <c r="Z41" s="365">
        <v>0.38</v>
      </c>
      <c r="AA41" s="366">
        <v>4500000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2857000</v>
      </c>
      <c r="F43" s="370">
        <v>2857000</v>
      </c>
      <c r="G43" s="370"/>
      <c r="H43" s="305">
        <v>31930</v>
      </c>
      <c r="I43" s="305">
        <v>9781</v>
      </c>
      <c r="J43" s="370">
        <v>41711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41711</v>
      </c>
      <c r="X43" s="305">
        <v>714250</v>
      </c>
      <c r="Y43" s="370">
        <v>-672539</v>
      </c>
      <c r="Z43" s="371">
        <v>-94.16</v>
      </c>
      <c r="AA43" s="303">
        <v>2857000</v>
      </c>
    </row>
    <row r="44" spans="1:27" ht="12.75">
      <c r="A44" s="361" t="s">
        <v>251</v>
      </c>
      <c r="B44" s="136"/>
      <c r="C44" s="60"/>
      <c r="D44" s="368"/>
      <c r="E44" s="54">
        <v>5594500</v>
      </c>
      <c r="F44" s="53">
        <v>5594500</v>
      </c>
      <c r="G44" s="53"/>
      <c r="H44" s="54">
        <v>1495</v>
      </c>
      <c r="I44" s="54">
        <v>54011</v>
      </c>
      <c r="J44" s="53">
        <v>55506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55506</v>
      </c>
      <c r="X44" s="54">
        <v>1398625</v>
      </c>
      <c r="Y44" s="53">
        <v>-1343119</v>
      </c>
      <c r="Z44" s="94">
        <v>-96.03</v>
      </c>
      <c r="AA44" s="95">
        <v>5594500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1500000</v>
      </c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375000</v>
      </c>
      <c r="Y47" s="53">
        <v>-375000</v>
      </c>
      <c r="Z47" s="94">
        <v>-100</v>
      </c>
      <c r="AA47" s="95">
        <v>1500000</v>
      </c>
    </row>
    <row r="48" spans="1:27" ht="12.75">
      <c r="A48" s="361" t="s">
        <v>255</v>
      </c>
      <c r="B48" s="136"/>
      <c r="C48" s="60"/>
      <c r="D48" s="368"/>
      <c r="E48" s="54">
        <v>6136000</v>
      </c>
      <c r="F48" s="53">
        <v>6136000</v>
      </c>
      <c r="G48" s="53"/>
      <c r="H48" s="54"/>
      <c r="I48" s="54">
        <v>248776</v>
      </c>
      <c r="J48" s="53">
        <v>248776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248776</v>
      </c>
      <c r="X48" s="54">
        <v>1534000</v>
      </c>
      <c r="Y48" s="53">
        <v>-1285224</v>
      </c>
      <c r="Z48" s="94">
        <v>-83.78</v>
      </c>
      <c r="AA48" s="95">
        <v>6136000</v>
      </c>
    </row>
    <row r="49" spans="1:27" ht="12.75">
      <c r="A49" s="361" t="s">
        <v>93</v>
      </c>
      <c r="B49" s="136"/>
      <c r="C49" s="54"/>
      <c r="D49" s="368"/>
      <c r="E49" s="54">
        <v>1886000</v>
      </c>
      <c r="F49" s="53">
        <v>1886000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471500</v>
      </c>
      <c r="Y49" s="53">
        <v>-471500</v>
      </c>
      <c r="Z49" s="94">
        <v>-100</v>
      </c>
      <c r="AA49" s="95">
        <v>1886000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400000</v>
      </c>
      <c r="F57" s="345">
        <f t="shared" si="13"/>
        <v>400000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100000</v>
      </c>
      <c r="Y57" s="345">
        <f t="shared" si="13"/>
        <v>-100000</v>
      </c>
      <c r="Z57" s="336">
        <f>+IF(X57&lt;&gt;0,+(Y57/X57)*100,0)</f>
        <v>-100</v>
      </c>
      <c r="AA57" s="350">
        <f t="shared" si="13"/>
        <v>400000</v>
      </c>
    </row>
    <row r="58" spans="1:27" ht="12.75">
      <c r="A58" s="361" t="s">
        <v>217</v>
      </c>
      <c r="B58" s="136"/>
      <c r="C58" s="60"/>
      <c r="D58" s="340"/>
      <c r="E58" s="60">
        <v>400000</v>
      </c>
      <c r="F58" s="59">
        <v>400000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</v>
      </c>
      <c r="Y58" s="59">
        <v>-100000</v>
      </c>
      <c r="Z58" s="61">
        <v>-100</v>
      </c>
      <c r="AA58" s="62">
        <v>400000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242168739</v>
      </c>
      <c r="F60" s="264">
        <f t="shared" si="14"/>
        <v>242168739</v>
      </c>
      <c r="G60" s="264">
        <f t="shared" si="14"/>
        <v>0</v>
      </c>
      <c r="H60" s="219">
        <f t="shared" si="14"/>
        <v>36194318</v>
      </c>
      <c r="I60" s="219">
        <f t="shared" si="14"/>
        <v>14701248</v>
      </c>
      <c r="J60" s="264">
        <f t="shared" si="14"/>
        <v>50895566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50895566</v>
      </c>
      <c r="X60" s="219">
        <f t="shared" si="14"/>
        <v>60542185</v>
      </c>
      <c r="Y60" s="264">
        <f t="shared" si="14"/>
        <v>-9646619</v>
      </c>
      <c r="Z60" s="337">
        <f>+IF(X60&lt;&gt;0,+(Y60/X60)*100,0)</f>
        <v>-15.933714648719732</v>
      </c>
      <c r="AA60" s="232">
        <f>+AA57+AA54+AA51+AA40+AA37+AA34+AA22+AA5</f>
        <v>242168739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45039068</v>
      </c>
      <c r="F5" s="358">
        <f t="shared" si="0"/>
        <v>45039068</v>
      </c>
      <c r="G5" s="358">
        <f t="shared" si="0"/>
        <v>0</v>
      </c>
      <c r="H5" s="356">
        <f t="shared" si="0"/>
        <v>8484329</v>
      </c>
      <c r="I5" s="356">
        <f t="shared" si="0"/>
        <v>10110043</v>
      </c>
      <c r="J5" s="358">
        <f t="shared" si="0"/>
        <v>18594372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18594372</v>
      </c>
      <c r="X5" s="356">
        <f t="shared" si="0"/>
        <v>11259767</v>
      </c>
      <c r="Y5" s="358">
        <f t="shared" si="0"/>
        <v>7334605</v>
      </c>
      <c r="Z5" s="359">
        <f>+IF(X5&lt;&gt;0,+(Y5/X5)*100,0)</f>
        <v>65.13993584414314</v>
      </c>
      <c r="AA5" s="360">
        <f>+AA6+AA8+AA11+AA13+AA15</f>
        <v>45039068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26152913</v>
      </c>
      <c r="F6" s="59">
        <f t="shared" si="1"/>
        <v>26152913</v>
      </c>
      <c r="G6" s="59">
        <f t="shared" si="1"/>
        <v>0</v>
      </c>
      <c r="H6" s="60">
        <f t="shared" si="1"/>
        <v>8484329</v>
      </c>
      <c r="I6" s="60">
        <f t="shared" si="1"/>
        <v>10110043</v>
      </c>
      <c r="J6" s="59">
        <f t="shared" si="1"/>
        <v>18594372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18594372</v>
      </c>
      <c r="X6" s="60">
        <f t="shared" si="1"/>
        <v>6538228</v>
      </c>
      <c r="Y6" s="59">
        <f t="shared" si="1"/>
        <v>12056144</v>
      </c>
      <c r="Z6" s="61">
        <f>+IF(X6&lt;&gt;0,+(Y6/X6)*100,0)</f>
        <v>184.39467084965528</v>
      </c>
      <c r="AA6" s="62">
        <f t="shared" si="1"/>
        <v>26152913</v>
      </c>
    </row>
    <row r="7" spans="1:27" ht="12.75">
      <c r="A7" s="291" t="s">
        <v>229</v>
      </c>
      <c r="B7" s="142"/>
      <c r="C7" s="60"/>
      <c r="D7" s="340"/>
      <c r="E7" s="60">
        <v>26152913</v>
      </c>
      <c r="F7" s="59">
        <v>26152913</v>
      </c>
      <c r="G7" s="59"/>
      <c r="H7" s="60">
        <v>8484329</v>
      </c>
      <c r="I7" s="60">
        <v>10110043</v>
      </c>
      <c r="J7" s="59">
        <v>18594372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18594372</v>
      </c>
      <c r="X7" s="60">
        <v>6538228</v>
      </c>
      <c r="Y7" s="59">
        <v>12056144</v>
      </c>
      <c r="Z7" s="61">
        <v>184.39</v>
      </c>
      <c r="AA7" s="62">
        <v>26152913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18886155</v>
      </c>
      <c r="F8" s="59">
        <f t="shared" si="2"/>
        <v>18886155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4721539</v>
      </c>
      <c r="Y8" s="59">
        <f t="shared" si="2"/>
        <v>-4721539</v>
      </c>
      <c r="Z8" s="61">
        <f>+IF(X8&lt;&gt;0,+(Y8/X8)*100,0)</f>
        <v>-100</v>
      </c>
      <c r="AA8" s="62">
        <f>SUM(AA9:AA10)</f>
        <v>18886155</v>
      </c>
    </row>
    <row r="9" spans="1:27" ht="12.75">
      <c r="A9" s="291" t="s">
        <v>230</v>
      </c>
      <c r="B9" s="142"/>
      <c r="C9" s="60"/>
      <c r="D9" s="340"/>
      <c r="E9" s="60">
        <v>18886155</v>
      </c>
      <c r="F9" s="59">
        <v>18886155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4721539</v>
      </c>
      <c r="Y9" s="59">
        <v>-4721539</v>
      </c>
      <c r="Z9" s="61">
        <v>-100</v>
      </c>
      <c r="AA9" s="62">
        <v>18886155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7550000</v>
      </c>
      <c r="F22" s="345">
        <f t="shared" si="6"/>
        <v>7550000</v>
      </c>
      <c r="G22" s="345">
        <f t="shared" si="6"/>
        <v>0</v>
      </c>
      <c r="H22" s="343">
        <f t="shared" si="6"/>
        <v>0</v>
      </c>
      <c r="I22" s="343">
        <f t="shared" si="6"/>
        <v>361190</v>
      </c>
      <c r="J22" s="345">
        <f t="shared" si="6"/>
        <v>361190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361190</v>
      </c>
      <c r="X22" s="343">
        <f t="shared" si="6"/>
        <v>1887500</v>
      </c>
      <c r="Y22" s="345">
        <f t="shared" si="6"/>
        <v>-1526310</v>
      </c>
      <c r="Z22" s="336">
        <f>+IF(X22&lt;&gt;0,+(Y22/X22)*100,0)</f>
        <v>-80.8641059602649</v>
      </c>
      <c r="AA22" s="350">
        <f>SUM(AA23:AA32)</f>
        <v>7550000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250000</v>
      </c>
      <c r="F24" s="59">
        <v>250000</v>
      </c>
      <c r="G24" s="59"/>
      <c r="H24" s="60"/>
      <c r="I24" s="60">
        <v>361190</v>
      </c>
      <c r="J24" s="59">
        <v>361190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361190</v>
      </c>
      <c r="X24" s="60">
        <v>62500</v>
      </c>
      <c r="Y24" s="59">
        <v>298690</v>
      </c>
      <c r="Z24" s="61">
        <v>477.9</v>
      </c>
      <c r="AA24" s="62">
        <v>250000</v>
      </c>
    </row>
    <row r="25" spans="1:27" ht="12.75">
      <c r="A25" s="361" t="s">
        <v>239</v>
      </c>
      <c r="B25" s="142"/>
      <c r="C25" s="60"/>
      <c r="D25" s="340"/>
      <c r="E25" s="60">
        <v>1500000</v>
      </c>
      <c r="F25" s="59">
        <v>1500000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375000</v>
      </c>
      <c r="Y25" s="59">
        <v>-375000</v>
      </c>
      <c r="Z25" s="61">
        <v>-100</v>
      </c>
      <c r="AA25" s="62">
        <v>1500000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5600000</v>
      </c>
      <c r="F27" s="59">
        <v>5600000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1400000</v>
      </c>
      <c r="Y27" s="59">
        <v>-1400000</v>
      </c>
      <c r="Z27" s="61">
        <v>-100</v>
      </c>
      <c r="AA27" s="62">
        <v>5600000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</v>
      </c>
      <c r="F32" s="59">
        <v>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</v>
      </c>
      <c r="Y32" s="59">
        <v>-50000</v>
      </c>
      <c r="Z32" s="61">
        <v>-100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8400000</v>
      </c>
      <c r="F40" s="345">
        <f t="shared" si="9"/>
        <v>8400000</v>
      </c>
      <c r="G40" s="345">
        <f t="shared" si="9"/>
        <v>0</v>
      </c>
      <c r="H40" s="343">
        <f t="shared" si="9"/>
        <v>2026146</v>
      </c>
      <c r="I40" s="343">
        <f t="shared" si="9"/>
        <v>152444</v>
      </c>
      <c r="J40" s="345">
        <f t="shared" si="9"/>
        <v>2178590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2178590</v>
      </c>
      <c r="X40" s="343">
        <f t="shared" si="9"/>
        <v>2100000</v>
      </c>
      <c r="Y40" s="345">
        <f t="shared" si="9"/>
        <v>78590</v>
      </c>
      <c r="Z40" s="336">
        <f>+IF(X40&lt;&gt;0,+(Y40/X40)*100,0)</f>
        <v>3.7423809523809526</v>
      </c>
      <c r="AA40" s="350">
        <f>SUM(AA41:AA49)</f>
        <v>8400000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7350000</v>
      </c>
      <c r="F47" s="53">
        <v>7350000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1837500</v>
      </c>
      <c r="Y47" s="53">
        <v>-1837500</v>
      </c>
      <c r="Z47" s="94">
        <v>-100</v>
      </c>
      <c r="AA47" s="95">
        <v>7350000</v>
      </c>
    </row>
    <row r="48" spans="1:27" ht="12.75">
      <c r="A48" s="361" t="s">
        <v>255</v>
      </c>
      <c r="B48" s="136"/>
      <c r="C48" s="60"/>
      <c r="D48" s="368"/>
      <c r="E48" s="54">
        <v>1050000</v>
      </c>
      <c r="F48" s="53">
        <v>1050000</v>
      </c>
      <c r="G48" s="53"/>
      <c r="H48" s="54">
        <v>2026146</v>
      </c>
      <c r="I48" s="54">
        <v>152444</v>
      </c>
      <c r="J48" s="53">
        <v>2178590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2178590</v>
      </c>
      <c r="X48" s="54">
        <v>262500</v>
      </c>
      <c r="Y48" s="53">
        <v>1916090</v>
      </c>
      <c r="Z48" s="94">
        <v>729.94</v>
      </c>
      <c r="AA48" s="95">
        <v>1050000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60989068</v>
      </c>
      <c r="F60" s="264">
        <f t="shared" si="14"/>
        <v>60989068</v>
      </c>
      <c r="G60" s="264">
        <f t="shared" si="14"/>
        <v>0</v>
      </c>
      <c r="H60" s="219">
        <f t="shared" si="14"/>
        <v>10510475</v>
      </c>
      <c r="I60" s="219">
        <f t="shared" si="14"/>
        <v>10623677</v>
      </c>
      <c r="J60" s="264">
        <f t="shared" si="14"/>
        <v>21134152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21134152</v>
      </c>
      <c r="X60" s="219">
        <f t="shared" si="14"/>
        <v>15247267</v>
      </c>
      <c r="Y60" s="264">
        <f t="shared" si="14"/>
        <v>5886885</v>
      </c>
      <c r="Z60" s="337">
        <f>+IF(X60&lt;&gt;0,+(Y60/X60)*100,0)</f>
        <v>38.609443908865764</v>
      </c>
      <c r="AA60" s="232">
        <f>+AA57+AA54+AA51+AA40+AA37+AA34+AA22+AA5</f>
        <v>60989068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2016-11-07T09:40:32Z</dcterms:created>
  <dcterms:modified xsi:type="dcterms:W3CDTF">2016-11-07T09:40:35Z</dcterms:modified>
  <cp:category/>
  <cp:version/>
  <cp:contentType/>
  <cp:contentStatus/>
</cp:coreProperties>
</file>