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<sst xmlns="http://schemas.openxmlformats.org/spreadsheetml/2006/main" count="857" uniqueCount="303">
  <si>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Dr Nkosazana Dlamini Zuma(KZN436)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</si>
  <si>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</si>
  <si>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</si>
  <si>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</si>
  <si>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</si>
  <si>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</si>
  <si>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</si>
  <si>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</si>
  <si>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</si>
  <si>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</si>
  <si>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</si>
  <si>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</si>
  <si>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</si>
  <si>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</si>
  <si>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</si>
  <si>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</si>
  <si>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</si>
  <si>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</si>
  <si>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</si>
  <si>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</si>
  <si>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</si>
  <si>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</si>
  <si>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</si>
  <si>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</si>
  <si>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</si>
  <si>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</si>
  <si>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</si>
  <si>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</si>
  <si>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</si>
  <si>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</si>
  <si>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</si>
  <si>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</si>
  <si>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</si>
  <si>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</si>
  <si>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</si>
  <si>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</si>
  <si>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</si>
  <si>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</si>
  <si>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</si>
  <si>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</si>
  <si>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</si>
  <si>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</si>
  <si>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</si>
  <si>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</si>
  <si>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</si>
  <si>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</si>
  <si>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</si>
  <si>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</si>
  <si>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</si>
  <si>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</si>
  <si>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</si>
  <si>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</si>
  <si>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</si>
  <si>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</si>
  <si>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</si>
  <si>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</si>
  <si>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</si>
  <si>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</si>
  <si>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</si>
  <si>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</si>
  <si>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</si>
  <si>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</si>
  <si>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</si>
  <si>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</si>
  <si>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</si>
  <si>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</si>
  <si>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</si>
  <si>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</si>
  <si>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</si>
  <si>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</si>
  <si>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Dr Nkosazana Dlamini Zuma(KZN436)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</si>
  <si>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</si>
  <si>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</si>
  <si>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</si>
  <si>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</si>
  <si>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</si>
  <si>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</si>
  <si>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</si>
  <si>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</si>
  <si>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</si>
  <si>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</si>
  <si>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</si>
  <si>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</si>
  <si>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</si>
  <si>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</si>
  <si>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</si>
  <si>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</si>
  <si>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</si>
  <si>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</si>
  <si>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</si>
  <si>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</si>
  <si>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</si>
  <si>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</si>
  <si>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</si>
  <si>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</si>
  <si>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</si>
  <si>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</si>
  <si>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</si>
  <si>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</si>
  <si>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</si>
  <si>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Dr Nkosazana Dlamini Zuma(KZN436)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</si>
  <si>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</si>
  <si>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</si>
  <si>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</si>
  <si>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</si>
  <si>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</si>
  <si>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</si>
  <si>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</si>
  <si>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</si>
  <si>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</si>
  <si>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</si>
  <si>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</si>
  <si>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</si>
  <si>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</si>
  <si>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</si>
  <si>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</si>
  <si>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</si>
  <si>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</si>
  <si>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</si>
  <si>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</si>
  <si>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</si>
  <si>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</si>
  <si>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</si>
  <si>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</si>
  <si>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</si>
  <si>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</si>
  <si>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</si>
  <si>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</si>
  <si>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</si>
  <si>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Dr Nkosazana Dlamini Zuma(KZN436)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</si>
  <si>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</si>
  <si>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</si>
  <si>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</si>
  <si>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</si>
  <si>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</si>
  <si>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</si>
  <si>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</si>
  <si>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</si>
  <si>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</si>
  <si>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</si>
  <si>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Dr Nkosazana Dlamini Zuma(KZN436)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</si>
  <si>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</si>
  <si>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</si>
  <si>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</si>
  <si>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</si>
  <si>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</si>
  <si>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</si>
  <si>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</si>
  <si>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</si>
  <si>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</si>
  <si>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</si>
  <si>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</si>
  <si>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</si>
  <si>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</si>
  <si>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</si>
  <si>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</si>
  <si>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</si>
  <si>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</si>
  <si>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</si>
  <si>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</si>
  <si>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</si>
  <si>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</si>
  <si>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</si>
  <si>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</si>
  <si>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</si>
  <si>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</si>
  <si>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</si>
  <si>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</si>
  <si>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</si>
  <si>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</si>
  <si>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</si>
  <si>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</si>
  <si>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</si>
  <si>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</si>
  <si>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Dr Nkosazana Dlamini Zuma(KZN436)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</si>
  <si>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</si>
  <si>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</si>
  <si>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</si>
  <si>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</si>
  <si>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</si>
  <si>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</si>
  <si>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</si>
  <si>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</si>
  <si>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</si>
  <si>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</si>
  <si>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</si>
  <si>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</si>
  <si>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</si>
  <si>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</si>
  <si>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</si>
  <si>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</si>
  <si>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</si>
  <si>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</si>
  <si>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</si>
  <si>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</si>
  <si>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</si>
  <si>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</si>
  <si>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</si>
  <si>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</si>
  <si>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</si>
  <si>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</si>
  <si>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</si>
  <si>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Dr Nkosazana Dlamini Zuma(KZN436)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</si>
  <si>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</si>
  <si>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</si>
  <si>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</si>
  <si>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</si>
  <si>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</si>
  <si>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</si>
  <si>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</si>
  <si>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</si>
  <si>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</si>
  <si>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</si>
  <si>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</si>
  <si>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</si>
  <si>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</si>
  <si>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</si>
  <si>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</si>
  <si>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</si>
  <si>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</si>
  <si>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</si>
  <si>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</si>
  <si>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</si>
  <si>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</si>
  <si>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</si>
  <si>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</si>
  <si>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</si>
  <si>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Dr Nkosazana Dlamini Zuma(KZN436)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</si>
  <si>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</si>
  <si>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</si>
  <si>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</si>
  <si>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</si>
  <si>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</si>
  <si>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</si>
  <si>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</si>
  <si>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</si>
  <si>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</si>
  <si>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</si>
  <si>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</si>
  <si>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</si>
  <si>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</si>
  <si>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</si>
  <si>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</si>
  <si>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</si>
  <si>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</si>
  <si>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</si>
  <si>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</si>
  <si>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</si>
  <si>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</si>
  <si>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</si>
  <si>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</si>
  <si>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</si>
  <si>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</si>
  <si>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</si>
  <si>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</si>
  <si>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</si>
  <si>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</si>
  <si>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</si>
  <si>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</si>
  <si>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</si>
  <si>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</si>
  <si>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</si>
  <si>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</si>
  <si>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Dr Nkosazana Dlamini Zuma(KZN436)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</si>
  <si>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</si>
  <si>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</si>
  <si>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Kwazulu-Natal: Dr Nkosazana Dlamini Zuma(KZN436)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</si>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</sst>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20968485</v>
      </c>
      <c r="E5" s="60">
        <v>20968485</v>
      </c>
      <c r="F5" s="60">
        <v>2</v>
      </c>
      <c r="G5" s="60">
        <v>1248081</v>
      </c>
      <c r="H5" s="60">
        <v>1220724</v>
      </c>
      <c r="I5" s="60">
        <v>2468807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2468807</v>
      </c>
      <c r="W5" s="60">
        <v>5718678</v>
      </c>
      <c r="X5" s="60">
        <v>-3249871</v>
      </c>
      <c r="Y5" s="61">
        <v>-56.83</v>
      </c>
      <c r="Z5" s="62">
        <v>20968485</v>
      </c>
    </row>
    <row r="6" spans="1:26" ht="12.75">
      <c r="A6" s="58" t="s">
        <v>32</v>
      </c>
      <c r="B6" s="19">
        <v>0</v>
      </c>
      <c r="C6" s="19">
        <v>0</v>
      </c>
      <c r="D6" s="59">
        <v>2963298</v>
      </c>
      <c r="E6" s="60">
        <v>2963298</v>
      </c>
      <c r="F6" s="60">
        <v>0</v>
      </c>
      <c r="G6" s="60">
        <v>260179</v>
      </c>
      <c r="H6" s="60">
        <v>311545</v>
      </c>
      <c r="I6" s="60">
        <v>571724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571724</v>
      </c>
      <c r="W6" s="60">
        <v>808173</v>
      </c>
      <c r="X6" s="60">
        <v>-236449</v>
      </c>
      <c r="Y6" s="61">
        <v>-29.26</v>
      </c>
      <c r="Z6" s="62">
        <v>2963298</v>
      </c>
    </row>
    <row r="7" spans="1:26" ht="12.75">
      <c r="A7" s="58" t="s">
        <v>33</v>
      </c>
      <c r="B7" s="19">
        <v>0</v>
      </c>
      <c r="C7" s="19">
        <v>0</v>
      </c>
      <c r="D7" s="59">
        <v>5714929</v>
      </c>
      <c r="E7" s="60">
        <v>5714929</v>
      </c>
      <c r="F7" s="60">
        <v>0</v>
      </c>
      <c r="G7" s="60">
        <v>334312</v>
      </c>
      <c r="H7" s="60">
        <v>5925</v>
      </c>
      <c r="I7" s="60">
        <v>340237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340237</v>
      </c>
      <c r="W7" s="60">
        <v>1428732</v>
      </c>
      <c r="X7" s="60">
        <v>-1088495</v>
      </c>
      <c r="Y7" s="61">
        <v>-76.19</v>
      </c>
      <c r="Z7" s="62">
        <v>5714929</v>
      </c>
    </row>
    <row r="8" spans="1:26" ht="12.75">
      <c r="A8" s="58" t="s">
        <v>34</v>
      </c>
      <c r="B8" s="19">
        <v>0</v>
      </c>
      <c r="C8" s="19">
        <v>0</v>
      </c>
      <c r="D8" s="59">
        <v>112159126</v>
      </c>
      <c r="E8" s="60">
        <v>112159126</v>
      </c>
      <c r="F8" s="60">
        <v>0</v>
      </c>
      <c r="G8" s="60">
        <v>0</v>
      </c>
      <c r="H8" s="60">
        <v>25125947</v>
      </c>
      <c r="I8" s="60">
        <v>25125947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25125947</v>
      </c>
      <c r="W8" s="60">
        <v>28039782</v>
      </c>
      <c r="X8" s="60">
        <v>-2913835</v>
      </c>
      <c r="Y8" s="61">
        <v>-10.39</v>
      </c>
      <c r="Z8" s="62">
        <v>112159126</v>
      </c>
    </row>
    <row r="9" spans="1:26" ht="12.75">
      <c r="A9" s="58" t="s">
        <v>35</v>
      </c>
      <c r="B9" s="19">
        <v>0</v>
      </c>
      <c r="C9" s="19">
        <v>0</v>
      </c>
      <c r="D9" s="59">
        <v>14394643</v>
      </c>
      <c r="E9" s="60">
        <v>14394643</v>
      </c>
      <c r="F9" s="60">
        <v>0</v>
      </c>
      <c r="G9" s="60">
        <v>1430077</v>
      </c>
      <c r="H9" s="60">
        <v>1003630</v>
      </c>
      <c r="I9" s="60">
        <v>2433707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2433707</v>
      </c>
      <c r="W9" s="60">
        <v>3598662</v>
      </c>
      <c r="X9" s="60">
        <v>-1164955</v>
      </c>
      <c r="Y9" s="61">
        <v>-32.37</v>
      </c>
      <c r="Z9" s="62">
        <v>14394643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156200481</v>
      </c>
      <c r="E10" s="66">
        <f t="shared" si="0"/>
        <v>156200481</v>
      </c>
      <c r="F10" s="66">
        <f t="shared" si="0"/>
        <v>2</v>
      </c>
      <c r="G10" s="66">
        <f t="shared" si="0"/>
        <v>3272649</v>
      </c>
      <c r="H10" s="66">
        <f t="shared" si="0"/>
        <v>27667771</v>
      </c>
      <c r="I10" s="66">
        <f t="shared" si="0"/>
        <v>30940422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30940422</v>
      </c>
      <c r="W10" s="66">
        <f t="shared" si="0"/>
        <v>39594027</v>
      </c>
      <c r="X10" s="66">
        <f t="shared" si="0"/>
        <v>-8653605</v>
      </c>
      <c r="Y10" s="67">
        <f>+IF(W10&lt;&gt;0,(X10/W10)*100,0)</f>
        <v>-21.85583446715334</v>
      </c>
      <c r="Z10" s="68">
        <f t="shared" si="0"/>
        <v>156200481</v>
      </c>
    </row>
    <row r="11" spans="1:26" ht="12.75">
      <c r="A11" s="58" t="s">
        <v>37</v>
      </c>
      <c r="B11" s="19">
        <v>0</v>
      </c>
      <c r="C11" s="19">
        <v>0</v>
      </c>
      <c r="D11" s="59">
        <v>58297999</v>
      </c>
      <c r="E11" s="60">
        <v>58297999</v>
      </c>
      <c r="F11" s="60">
        <v>1</v>
      </c>
      <c r="G11" s="60">
        <v>4032158</v>
      </c>
      <c r="H11" s="60">
        <v>3633959</v>
      </c>
      <c r="I11" s="60">
        <v>7666118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7666118</v>
      </c>
      <c r="W11" s="60">
        <v>14574501</v>
      </c>
      <c r="X11" s="60">
        <v>-6908383</v>
      </c>
      <c r="Y11" s="61">
        <v>-47.4</v>
      </c>
      <c r="Z11" s="62">
        <v>58297999</v>
      </c>
    </row>
    <row r="12" spans="1:26" ht="12.75">
      <c r="A12" s="58" t="s">
        <v>38</v>
      </c>
      <c r="B12" s="19">
        <v>0</v>
      </c>
      <c r="C12" s="19">
        <v>0</v>
      </c>
      <c r="D12" s="59">
        <v>10836088</v>
      </c>
      <c r="E12" s="60">
        <v>10836088</v>
      </c>
      <c r="F12" s="60">
        <v>0</v>
      </c>
      <c r="G12" s="60">
        <v>735298</v>
      </c>
      <c r="H12" s="60">
        <v>735298</v>
      </c>
      <c r="I12" s="60">
        <v>1470596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1470596</v>
      </c>
      <c r="W12" s="60">
        <v>2709021</v>
      </c>
      <c r="X12" s="60">
        <v>-1238425</v>
      </c>
      <c r="Y12" s="61">
        <v>-45.71</v>
      </c>
      <c r="Z12" s="62">
        <v>10836088</v>
      </c>
    </row>
    <row r="13" spans="1:26" ht="12.75">
      <c r="A13" s="58" t="s">
        <v>279</v>
      </c>
      <c r="B13" s="19">
        <v>0</v>
      </c>
      <c r="C13" s="19">
        <v>0</v>
      </c>
      <c r="D13" s="59">
        <v>12227000</v>
      </c>
      <c r="E13" s="60">
        <v>12227000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3056697</v>
      </c>
      <c r="X13" s="60">
        <v>-3056697</v>
      </c>
      <c r="Y13" s="61">
        <v>-100</v>
      </c>
      <c r="Z13" s="62">
        <v>12227000</v>
      </c>
    </row>
    <row r="14" spans="1:26" ht="12.75">
      <c r="A14" s="58" t="s">
        <v>40</v>
      </c>
      <c r="B14" s="19">
        <v>0</v>
      </c>
      <c r="C14" s="19">
        <v>0</v>
      </c>
      <c r="D14" s="59">
        <v>747000</v>
      </c>
      <c r="E14" s="60">
        <v>747000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186867</v>
      </c>
      <c r="X14" s="60">
        <v>-186867</v>
      </c>
      <c r="Y14" s="61">
        <v>-100</v>
      </c>
      <c r="Z14" s="62">
        <v>747000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1144641</v>
      </c>
      <c r="E16" s="60">
        <v>1144641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286161</v>
      </c>
      <c r="X16" s="60">
        <v>-286161</v>
      </c>
      <c r="Y16" s="61">
        <v>-100</v>
      </c>
      <c r="Z16" s="62">
        <v>1144641</v>
      </c>
    </row>
    <row r="17" spans="1:26" ht="12.75">
      <c r="A17" s="58" t="s">
        <v>43</v>
      </c>
      <c r="B17" s="19">
        <v>0</v>
      </c>
      <c r="C17" s="19">
        <v>0</v>
      </c>
      <c r="D17" s="59">
        <v>58744374</v>
      </c>
      <c r="E17" s="60">
        <v>58744374</v>
      </c>
      <c r="F17" s="60">
        <v>0</v>
      </c>
      <c r="G17" s="60">
        <v>2118344</v>
      </c>
      <c r="H17" s="60">
        <v>3989321</v>
      </c>
      <c r="I17" s="60">
        <v>6107665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6107665</v>
      </c>
      <c r="W17" s="60">
        <v>14686134</v>
      </c>
      <c r="X17" s="60">
        <v>-8578469</v>
      </c>
      <c r="Y17" s="61">
        <v>-58.41</v>
      </c>
      <c r="Z17" s="62">
        <v>58744374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141997102</v>
      </c>
      <c r="E18" s="73">
        <f t="shared" si="1"/>
        <v>141997102</v>
      </c>
      <c r="F18" s="73">
        <f t="shared" si="1"/>
        <v>1</v>
      </c>
      <c r="G18" s="73">
        <f t="shared" si="1"/>
        <v>6885800</v>
      </c>
      <c r="H18" s="73">
        <f t="shared" si="1"/>
        <v>8358578</v>
      </c>
      <c r="I18" s="73">
        <f t="shared" si="1"/>
        <v>15244379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15244379</v>
      </c>
      <c r="W18" s="73">
        <f t="shared" si="1"/>
        <v>35499381</v>
      </c>
      <c r="X18" s="73">
        <f t="shared" si="1"/>
        <v>-20255002</v>
      </c>
      <c r="Y18" s="67">
        <f>+IF(W18&lt;&gt;0,(X18/W18)*100,0)</f>
        <v>-57.057338549086246</v>
      </c>
      <c r="Z18" s="74">
        <f t="shared" si="1"/>
        <v>141997102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14203379</v>
      </c>
      <c r="E19" s="77">
        <f t="shared" si="2"/>
        <v>14203379</v>
      </c>
      <c r="F19" s="77">
        <f t="shared" si="2"/>
        <v>1</v>
      </c>
      <c r="G19" s="77">
        <f t="shared" si="2"/>
        <v>-3613151</v>
      </c>
      <c r="H19" s="77">
        <f t="shared" si="2"/>
        <v>19309193</v>
      </c>
      <c r="I19" s="77">
        <f t="shared" si="2"/>
        <v>15696043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15696043</v>
      </c>
      <c r="W19" s="77">
        <f>IF(E10=E18,0,W10-W18)</f>
        <v>4094646</v>
      </c>
      <c r="X19" s="77">
        <f t="shared" si="2"/>
        <v>11601397</v>
      </c>
      <c r="Y19" s="78">
        <f>+IF(W19&lt;&gt;0,(X19/W19)*100,0)</f>
        <v>283.33089111976955</v>
      </c>
      <c r="Z19" s="79">
        <f t="shared" si="2"/>
        <v>14203379</v>
      </c>
    </row>
    <row r="20" spans="1:26" ht="12.75">
      <c r="A20" s="58" t="s">
        <v>46</v>
      </c>
      <c r="B20" s="19">
        <v>0</v>
      </c>
      <c r="C20" s="19">
        <v>0</v>
      </c>
      <c r="D20" s="59">
        <v>48013000</v>
      </c>
      <c r="E20" s="60">
        <v>48013000</v>
      </c>
      <c r="F20" s="60">
        <v>0</v>
      </c>
      <c r="G20" s="60">
        <v>0</v>
      </c>
      <c r="H20" s="60">
        <v>3633174</v>
      </c>
      <c r="I20" s="60">
        <v>3633174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3633174</v>
      </c>
      <c r="W20" s="60">
        <v>9837667</v>
      </c>
      <c r="X20" s="60">
        <v>-6204493</v>
      </c>
      <c r="Y20" s="61">
        <v>-63.07</v>
      </c>
      <c r="Z20" s="62">
        <v>48013000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62216379</v>
      </c>
      <c r="E22" s="88">
        <f t="shared" si="3"/>
        <v>62216379</v>
      </c>
      <c r="F22" s="88">
        <f t="shared" si="3"/>
        <v>1</v>
      </c>
      <c r="G22" s="88">
        <f t="shared" si="3"/>
        <v>-3613151</v>
      </c>
      <c r="H22" s="88">
        <f t="shared" si="3"/>
        <v>22942367</v>
      </c>
      <c r="I22" s="88">
        <f t="shared" si="3"/>
        <v>19329217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19329217</v>
      </c>
      <c r="W22" s="88">
        <f t="shared" si="3"/>
        <v>13932313</v>
      </c>
      <c r="X22" s="88">
        <f t="shared" si="3"/>
        <v>5396904</v>
      </c>
      <c r="Y22" s="89">
        <f>+IF(W22&lt;&gt;0,(X22/W22)*100,0)</f>
        <v>38.73659743360632</v>
      </c>
      <c r="Z22" s="90">
        <f t="shared" si="3"/>
        <v>62216379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62216379</v>
      </c>
      <c r="E24" s="77">
        <f t="shared" si="4"/>
        <v>62216379</v>
      </c>
      <c r="F24" s="77">
        <f t="shared" si="4"/>
        <v>1</v>
      </c>
      <c r="G24" s="77">
        <f t="shared" si="4"/>
        <v>-3613151</v>
      </c>
      <c r="H24" s="77">
        <f t="shared" si="4"/>
        <v>22942367</v>
      </c>
      <c r="I24" s="77">
        <f t="shared" si="4"/>
        <v>19329217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19329217</v>
      </c>
      <c r="W24" s="77">
        <f t="shared" si="4"/>
        <v>13932313</v>
      </c>
      <c r="X24" s="77">
        <f t="shared" si="4"/>
        <v>5396904</v>
      </c>
      <c r="Y24" s="78">
        <f>+IF(W24&lt;&gt;0,(X24/W24)*100,0)</f>
        <v>38.73659743360632</v>
      </c>
      <c r="Z24" s="79">
        <f t="shared" si="4"/>
        <v>62216379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62210000</v>
      </c>
      <c r="E27" s="100">
        <v>62210000</v>
      </c>
      <c r="F27" s="100">
        <v>0</v>
      </c>
      <c r="G27" s="100">
        <v>1792053</v>
      </c>
      <c r="H27" s="100">
        <v>3759809</v>
      </c>
      <c r="I27" s="100">
        <v>5551862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5551862</v>
      </c>
      <c r="W27" s="100">
        <v>15552500</v>
      </c>
      <c r="X27" s="100">
        <v>-10000638</v>
      </c>
      <c r="Y27" s="101">
        <v>-64.3</v>
      </c>
      <c r="Z27" s="102">
        <v>62210000</v>
      </c>
    </row>
    <row r="28" spans="1:26" ht="12.75">
      <c r="A28" s="103" t="s">
        <v>46</v>
      </c>
      <c r="B28" s="19">
        <v>0</v>
      </c>
      <c r="C28" s="19">
        <v>0</v>
      </c>
      <c r="D28" s="59">
        <v>48014000</v>
      </c>
      <c r="E28" s="60">
        <v>48014000</v>
      </c>
      <c r="F28" s="60">
        <v>0</v>
      </c>
      <c r="G28" s="60">
        <v>1792053</v>
      </c>
      <c r="H28" s="60">
        <v>1490564</v>
      </c>
      <c r="I28" s="60">
        <v>3282617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3282617</v>
      </c>
      <c r="W28" s="60">
        <v>12003500</v>
      </c>
      <c r="X28" s="60">
        <v>-8720883</v>
      </c>
      <c r="Y28" s="61">
        <v>-72.65</v>
      </c>
      <c r="Z28" s="62">
        <v>48014000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14196000</v>
      </c>
      <c r="E31" s="60">
        <v>14196000</v>
      </c>
      <c r="F31" s="60">
        <v>0</v>
      </c>
      <c r="G31" s="60">
        <v>0</v>
      </c>
      <c r="H31" s="60">
        <v>2269245</v>
      </c>
      <c r="I31" s="60">
        <v>2269245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2269245</v>
      </c>
      <c r="W31" s="60">
        <v>3549000</v>
      </c>
      <c r="X31" s="60">
        <v>-1279755</v>
      </c>
      <c r="Y31" s="61">
        <v>-36.06</v>
      </c>
      <c r="Z31" s="62">
        <v>14196000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62210000</v>
      </c>
      <c r="E32" s="100">
        <f t="shared" si="5"/>
        <v>62210000</v>
      </c>
      <c r="F32" s="100">
        <f t="shared" si="5"/>
        <v>0</v>
      </c>
      <c r="G32" s="100">
        <f t="shared" si="5"/>
        <v>1792053</v>
      </c>
      <c r="H32" s="100">
        <f t="shared" si="5"/>
        <v>3759809</v>
      </c>
      <c r="I32" s="100">
        <f t="shared" si="5"/>
        <v>5551862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5551862</v>
      </c>
      <c r="W32" s="100">
        <f t="shared" si="5"/>
        <v>15552500</v>
      </c>
      <c r="X32" s="100">
        <f t="shared" si="5"/>
        <v>-10000638</v>
      </c>
      <c r="Y32" s="101">
        <f>+IF(W32&lt;&gt;0,(X32/W32)*100,0)</f>
        <v>-64.30244655200129</v>
      </c>
      <c r="Z32" s="102">
        <f t="shared" si="5"/>
        <v>62210000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80080622</v>
      </c>
      <c r="E35" s="60">
        <v>80080622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20020156</v>
      </c>
      <c r="X35" s="60">
        <v>-20020156</v>
      </c>
      <c r="Y35" s="61">
        <v>-100</v>
      </c>
      <c r="Z35" s="62">
        <v>80080622</v>
      </c>
    </row>
    <row r="36" spans="1:26" ht="12.75">
      <c r="A36" s="58" t="s">
        <v>57</v>
      </c>
      <c r="B36" s="19">
        <v>0</v>
      </c>
      <c r="C36" s="19">
        <v>0</v>
      </c>
      <c r="D36" s="59">
        <v>300531540</v>
      </c>
      <c r="E36" s="60">
        <v>300531540</v>
      </c>
      <c r="F36" s="60">
        <v>2</v>
      </c>
      <c r="G36" s="60">
        <v>0</v>
      </c>
      <c r="H36" s="60">
        <v>0</v>
      </c>
      <c r="I36" s="60">
        <v>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</v>
      </c>
      <c r="W36" s="60">
        <v>75132885</v>
      </c>
      <c r="X36" s="60">
        <v>-75132883</v>
      </c>
      <c r="Y36" s="61">
        <v>-100</v>
      </c>
      <c r="Z36" s="62">
        <v>300531540</v>
      </c>
    </row>
    <row r="37" spans="1:26" ht="12.75">
      <c r="A37" s="58" t="s">
        <v>58</v>
      </c>
      <c r="B37" s="19">
        <v>0</v>
      </c>
      <c r="C37" s="19">
        <v>0</v>
      </c>
      <c r="D37" s="59">
        <v>23609733</v>
      </c>
      <c r="E37" s="60">
        <v>23609733</v>
      </c>
      <c r="F37" s="60">
        <v>1</v>
      </c>
      <c r="G37" s="60">
        <v>0</v>
      </c>
      <c r="H37" s="60">
        <v>0</v>
      </c>
      <c r="I37" s="60">
        <v>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</v>
      </c>
      <c r="W37" s="60">
        <v>5902433</v>
      </c>
      <c r="X37" s="60">
        <v>-5902432</v>
      </c>
      <c r="Y37" s="61">
        <v>-100</v>
      </c>
      <c r="Z37" s="62">
        <v>23609733</v>
      </c>
    </row>
    <row r="38" spans="1:26" ht="12.75">
      <c r="A38" s="58" t="s">
        <v>59</v>
      </c>
      <c r="B38" s="19">
        <v>0</v>
      </c>
      <c r="C38" s="19">
        <v>0</v>
      </c>
      <c r="D38" s="59">
        <v>3442000</v>
      </c>
      <c r="E38" s="60">
        <v>3442000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860500</v>
      </c>
      <c r="X38" s="60">
        <v>-860500</v>
      </c>
      <c r="Y38" s="61">
        <v>-100</v>
      </c>
      <c r="Z38" s="62">
        <v>3442000</v>
      </c>
    </row>
    <row r="39" spans="1:26" ht="12.75">
      <c r="A39" s="58" t="s">
        <v>60</v>
      </c>
      <c r="B39" s="19">
        <v>0</v>
      </c>
      <c r="C39" s="19">
        <v>0</v>
      </c>
      <c r="D39" s="59">
        <v>353560429</v>
      </c>
      <c r="E39" s="60">
        <v>353560429</v>
      </c>
      <c r="F39" s="60">
        <v>1</v>
      </c>
      <c r="G39" s="60">
        <v>0</v>
      </c>
      <c r="H39" s="60">
        <v>0</v>
      </c>
      <c r="I39" s="60">
        <v>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</v>
      </c>
      <c r="W39" s="60">
        <v>88390107</v>
      </c>
      <c r="X39" s="60">
        <v>-88390106</v>
      </c>
      <c r="Y39" s="61">
        <v>-100</v>
      </c>
      <c r="Z39" s="62">
        <v>353560429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63720185</v>
      </c>
      <c r="E42" s="60">
        <v>63720185</v>
      </c>
      <c r="F42" s="60">
        <v>2</v>
      </c>
      <c r="G42" s="60">
        <v>-7033847</v>
      </c>
      <c r="H42" s="60">
        <v>29288842</v>
      </c>
      <c r="I42" s="60">
        <v>22254997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22254997</v>
      </c>
      <c r="W42" s="60">
        <v>19851563</v>
      </c>
      <c r="X42" s="60">
        <v>2403434</v>
      </c>
      <c r="Y42" s="61">
        <v>12.11</v>
      </c>
      <c r="Z42" s="62">
        <v>63720185</v>
      </c>
    </row>
    <row r="43" spans="1:26" ht="12.75">
      <c r="A43" s="58" t="s">
        <v>63</v>
      </c>
      <c r="B43" s="19">
        <v>0</v>
      </c>
      <c r="C43" s="19">
        <v>0</v>
      </c>
      <c r="D43" s="59">
        <v>-62208900</v>
      </c>
      <c r="E43" s="60">
        <v>-62208900</v>
      </c>
      <c r="F43" s="60">
        <v>0</v>
      </c>
      <c r="G43" s="60">
        <v>-1968105</v>
      </c>
      <c r="H43" s="60">
        <v>-1620432</v>
      </c>
      <c r="I43" s="60">
        <v>-3588537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-3588537</v>
      </c>
      <c r="W43" s="60">
        <v>-15552225</v>
      </c>
      <c r="X43" s="60">
        <v>11963688</v>
      </c>
      <c r="Y43" s="61">
        <v>-76.93</v>
      </c>
      <c r="Z43" s="62">
        <v>-62208900</v>
      </c>
    </row>
    <row r="44" spans="1:26" ht="12.75">
      <c r="A44" s="58" t="s">
        <v>64</v>
      </c>
      <c r="B44" s="19">
        <v>0</v>
      </c>
      <c r="C44" s="19">
        <v>0</v>
      </c>
      <c r="D44" s="59">
        <v>-612660</v>
      </c>
      <c r="E44" s="60">
        <v>-612660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-153165</v>
      </c>
      <c r="X44" s="60">
        <v>153165</v>
      </c>
      <c r="Y44" s="61">
        <v>-100</v>
      </c>
      <c r="Z44" s="62">
        <v>-612660</v>
      </c>
    </row>
    <row r="45" spans="1:26" ht="12.75">
      <c r="A45" s="70" t="s">
        <v>65</v>
      </c>
      <c r="B45" s="22">
        <v>0</v>
      </c>
      <c r="C45" s="22">
        <v>0</v>
      </c>
      <c r="D45" s="99">
        <v>22879114</v>
      </c>
      <c r="E45" s="100">
        <v>22879114</v>
      </c>
      <c r="F45" s="100">
        <v>83325069</v>
      </c>
      <c r="G45" s="100">
        <v>74323117</v>
      </c>
      <c r="H45" s="100">
        <v>101991527</v>
      </c>
      <c r="I45" s="100">
        <v>101991527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101991527</v>
      </c>
      <c r="W45" s="100">
        <v>26126662</v>
      </c>
      <c r="X45" s="100">
        <v>75864865</v>
      </c>
      <c r="Y45" s="101">
        <v>290.37</v>
      </c>
      <c r="Z45" s="102">
        <v>22879114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1300189</v>
      </c>
      <c r="C49" s="52">
        <v>0</v>
      </c>
      <c r="D49" s="129">
        <v>1043203</v>
      </c>
      <c r="E49" s="54">
        <v>6815271</v>
      </c>
      <c r="F49" s="54">
        <v>0</v>
      </c>
      <c r="G49" s="54">
        <v>0</v>
      </c>
      <c r="H49" s="54">
        <v>0</v>
      </c>
      <c r="I49" s="54">
        <v>68013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25601776</v>
      </c>
      <c r="W49" s="54">
        <v>0</v>
      </c>
      <c r="X49" s="54">
        <v>0</v>
      </c>
      <c r="Y49" s="54">
        <v>0</v>
      </c>
      <c r="Z49" s="130">
        <v>34828452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6975918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6975918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84.95358740136155</v>
      </c>
      <c r="E58" s="7">
        <f t="shared" si="6"/>
        <v>84.95358740136155</v>
      </c>
      <c r="F58" s="7">
        <f t="shared" si="6"/>
        <v>100</v>
      </c>
      <c r="G58" s="7">
        <f t="shared" si="6"/>
        <v>84.45977483988172</v>
      </c>
      <c r="H58" s="7">
        <f t="shared" si="6"/>
        <v>82.86236132672178</v>
      </c>
      <c r="I58" s="7">
        <f t="shared" si="6"/>
        <v>83.65471449290138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83.65471449290138</v>
      </c>
      <c r="W58" s="7">
        <f t="shared" si="6"/>
        <v>85.00103640589069</v>
      </c>
      <c r="X58" s="7">
        <f t="shared" si="6"/>
        <v>0</v>
      </c>
      <c r="Y58" s="7">
        <f t="shared" si="6"/>
        <v>0</v>
      </c>
      <c r="Z58" s="8">
        <f t="shared" si="6"/>
        <v>84.95358740136155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84.9992460940707</v>
      </c>
      <c r="E59" s="10">
        <f t="shared" si="7"/>
        <v>84.9992460940707</v>
      </c>
      <c r="F59" s="10">
        <f t="shared" si="7"/>
        <v>100</v>
      </c>
      <c r="G59" s="10">
        <f t="shared" si="7"/>
        <v>96.59709586156667</v>
      </c>
      <c r="H59" s="10">
        <f t="shared" si="7"/>
        <v>88.6374807081699</v>
      </c>
      <c r="I59" s="10">
        <f t="shared" si="7"/>
        <v>92.66139178210034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92.66139178210034</v>
      </c>
      <c r="W59" s="10">
        <f t="shared" si="7"/>
        <v>84.99925920312876</v>
      </c>
      <c r="X59" s="10">
        <f t="shared" si="7"/>
        <v>0</v>
      </c>
      <c r="Y59" s="10">
        <f t="shared" si="7"/>
        <v>0</v>
      </c>
      <c r="Z59" s="11">
        <f t="shared" si="7"/>
        <v>84.9992460940707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88.98784394954541</v>
      </c>
      <c r="E60" s="13">
        <f t="shared" si="7"/>
        <v>88.98784394954541</v>
      </c>
      <c r="F60" s="13">
        <f t="shared" si="7"/>
        <v>0</v>
      </c>
      <c r="G60" s="13">
        <f t="shared" si="7"/>
        <v>26.236936878072402</v>
      </c>
      <c r="H60" s="13">
        <f t="shared" si="7"/>
        <v>60.286956940409894</v>
      </c>
      <c r="I60" s="13">
        <f t="shared" si="7"/>
        <v>44.79154277238668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44.79154277238668</v>
      </c>
      <c r="W60" s="13">
        <f t="shared" si="7"/>
        <v>88.98775385963154</v>
      </c>
      <c r="X60" s="13">
        <f t="shared" si="7"/>
        <v>0</v>
      </c>
      <c r="Y60" s="13">
        <f t="shared" si="7"/>
        <v>0</v>
      </c>
      <c r="Z60" s="14">
        <f t="shared" si="7"/>
        <v>88.98784394954541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88.98784394954541</v>
      </c>
      <c r="E64" s="13">
        <f t="shared" si="7"/>
        <v>88.98784394954541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88.98775385963154</v>
      </c>
      <c r="X64" s="13">
        <f t="shared" si="7"/>
        <v>0</v>
      </c>
      <c r="Y64" s="13">
        <f t="shared" si="7"/>
        <v>0</v>
      </c>
      <c r="Z64" s="14">
        <f t="shared" si="7"/>
        <v>88.98784394954541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22566502</v>
      </c>
      <c r="E67" s="26">
        <v>22566502</v>
      </c>
      <c r="F67" s="26">
        <v>1</v>
      </c>
      <c r="G67" s="26">
        <v>1508260</v>
      </c>
      <c r="H67" s="26">
        <v>1532469</v>
      </c>
      <c r="I67" s="26">
        <v>3040730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3040730</v>
      </c>
      <c r="W67" s="26">
        <v>6151065</v>
      </c>
      <c r="X67" s="26"/>
      <c r="Y67" s="25"/>
      <c r="Z67" s="27">
        <v>22566502</v>
      </c>
    </row>
    <row r="68" spans="1:26" ht="12.75" hidden="1">
      <c r="A68" s="37" t="s">
        <v>31</v>
      </c>
      <c r="B68" s="19"/>
      <c r="C68" s="19"/>
      <c r="D68" s="20">
        <v>19452029</v>
      </c>
      <c r="E68" s="21">
        <v>19452029</v>
      </c>
      <c r="F68" s="21">
        <v>1</v>
      </c>
      <c r="G68" s="21">
        <v>1248081</v>
      </c>
      <c r="H68" s="21">
        <v>1220724</v>
      </c>
      <c r="I68" s="21">
        <v>2468806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2468806</v>
      </c>
      <c r="W68" s="21">
        <v>5305098</v>
      </c>
      <c r="X68" s="21"/>
      <c r="Y68" s="20"/>
      <c r="Z68" s="23">
        <v>19452029</v>
      </c>
    </row>
    <row r="69" spans="1:26" ht="12.75" hidden="1">
      <c r="A69" s="38" t="s">
        <v>32</v>
      </c>
      <c r="B69" s="19"/>
      <c r="C69" s="19"/>
      <c r="D69" s="20">
        <v>2963298</v>
      </c>
      <c r="E69" s="21">
        <v>2963298</v>
      </c>
      <c r="F69" s="21"/>
      <c r="G69" s="21">
        <v>260179</v>
      </c>
      <c r="H69" s="21">
        <v>311545</v>
      </c>
      <c r="I69" s="21">
        <v>571724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571724</v>
      </c>
      <c r="W69" s="21">
        <v>808173</v>
      </c>
      <c r="X69" s="21"/>
      <c r="Y69" s="20"/>
      <c r="Z69" s="23">
        <v>2963298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2963298</v>
      </c>
      <c r="E73" s="21">
        <v>2963298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808173</v>
      </c>
      <c r="X73" s="21"/>
      <c r="Y73" s="20"/>
      <c r="Z73" s="23">
        <v>2963298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260179</v>
      </c>
      <c r="H74" s="21">
        <v>311545</v>
      </c>
      <c r="I74" s="21">
        <v>571724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571724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151175</v>
      </c>
      <c r="E75" s="30">
        <v>151175</v>
      </c>
      <c r="F75" s="30"/>
      <c r="G75" s="30"/>
      <c r="H75" s="30">
        <v>200</v>
      </c>
      <c r="I75" s="30">
        <v>200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200</v>
      </c>
      <c r="W75" s="30">
        <v>37794</v>
      </c>
      <c r="X75" s="30"/>
      <c r="Y75" s="29"/>
      <c r="Z75" s="31">
        <v>151175</v>
      </c>
    </row>
    <row r="76" spans="1:26" ht="12.75" hidden="1">
      <c r="A76" s="42" t="s">
        <v>287</v>
      </c>
      <c r="B76" s="32"/>
      <c r="C76" s="32"/>
      <c r="D76" s="33">
        <v>19171053</v>
      </c>
      <c r="E76" s="34">
        <v>19171053</v>
      </c>
      <c r="F76" s="34">
        <v>1</v>
      </c>
      <c r="G76" s="34">
        <v>1273873</v>
      </c>
      <c r="H76" s="34">
        <v>1269840</v>
      </c>
      <c r="I76" s="34">
        <v>2543714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2543714</v>
      </c>
      <c r="W76" s="34">
        <v>5228469</v>
      </c>
      <c r="X76" s="34"/>
      <c r="Y76" s="33"/>
      <c r="Z76" s="35">
        <v>19171053</v>
      </c>
    </row>
    <row r="77" spans="1:26" ht="12.75" hidden="1">
      <c r="A77" s="37" t="s">
        <v>31</v>
      </c>
      <c r="B77" s="19"/>
      <c r="C77" s="19"/>
      <c r="D77" s="20">
        <v>16534078</v>
      </c>
      <c r="E77" s="21">
        <v>16534078</v>
      </c>
      <c r="F77" s="21">
        <v>1</v>
      </c>
      <c r="G77" s="21">
        <v>1205610</v>
      </c>
      <c r="H77" s="21">
        <v>1082019</v>
      </c>
      <c r="I77" s="21">
        <v>2287630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2287630</v>
      </c>
      <c r="W77" s="21">
        <v>4509294</v>
      </c>
      <c r="X77" s="21"/>
      <c r="Y77" s="20"/>
      <c r="Z77" s="23">
        <v>16534078</v>
      </c>
    </row>
    <row r="78" spans="1:26" ht="12.75" hidden="1">
      <c r="A78" s="38" t="s">
        <v>32</v>
      </c>
      <c r="B78" s="19"/>
      <c r="C78" s="19"/>
      <c r="D78" s="20">
        <v>2636975</v>
      </c>
      <c r="E78" s="21">
        <v>2636975</v>
      </c>
      <c r="F78" s="21"/>
      <c r="G78" s="21">
        <v>68263</v>
      </c>
      <c r="H78" s="21">
        <v>187821</v>
      </c>
      <c r="I78" s="21">
        <v>256084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256084</v>
      </c>
      <c r="W78" s="21">
        <v>719175</v>
      </c>
      <c r="X78" s="21"/>
      <c r="Y78" s="20"/>
      <c r="Z78" s="23">
        <v>2636975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2636975</v>
      </c>
      <c r="E82" s="21">
        <v>2636975</v>
      </c>
      <c r="F82" s="21"/>
      <c r="G82" s="21">
        <v>68263</v>
      </c>
      <c r="H82" s="21">
        <v>187821</v>
      </c>
      <c r="I82" s="21">
        <v>256084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256084</v>
      </c>
      <c r="W82" s="21">
        <v>719175</v>
      </c>
      <c r="X82" s="21"/>
      <c r="Y82" s="20"/>
      <c r="Z82" s="23">
        <v>2636975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7462000</v>
      </c>
      <c r="F5" s="358">
        <f t="shared" si="0"/>
        <v>7462000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1865500</v>
      </c>
      <c r="Y5" s="358">
        <f t="shared" si="0"/>
        <v>-1865500</v>
      </c>
      <c r="Z5" s="359">
        <f>+IF(X5&lt;&gt;0,+(Y5/X5)*100,0)</f>
        <v>-100</v>
      </c>
      <c r="AA5" s="360">
        <f>+AA6+AA8+AA11+AA13+AA15</f>
        <v>7462000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7402000</v>
      </c>
      <c r="F6" s="59">
        <f t="shared" si="1"/>
        <v>7402000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1850500</v>
      </c>
      <c r="Y6" s="59">
        <f t="shared" si="1"/>
        <v>-1850500</v>
      </c>
      <c r="Z6" s="61">
        <f>+IF(X6&lt;&gt;0,+(Y6/X6)*100,0)</f>
        <v>-100</v>
      </c>
      <c r="AA6" s="62">
        <f t="shared" si="1"/>
        <v>7402000</v>
      </c>
    </row>
    <row r="7" spans="1:27" ht="12.75">
      <c r="A7" s="291" t="s">
        <v>229</v>
      </c>
      <c r="B7" s="142"/>
      <c r="C7" s="60"/>
      <c r="D7" s="340"/>
      <c r="E7" s="60">
        <v>7402000</v>
      </c>
      <c r="F7" s="59">
        <v>7402000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1850500</v>
      </c>
      <c r="Y7" s="59">
        <v>-1850500</v>
      </c>
      <c r="Z7" s="61">
        <v>-100</v>
      </c>
      <c r="AA7" s="62">
        <v>7402000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60000</v>
      </c>
      <c r="F15" s="59">
        <f t="shared" si="5"/>
        <v>60000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</v>
      </c>
      <c r="Y15" s="59">
        <f t="shared" si="5"/>
        <v>-15000</v>
      </c>
      <c r="Z15" s="61">
        <f>+IF(X15&lt;&gt;0,+(Y15/X15)*100,0)</f>
        <v>-100</v>
      </c>
      <c r="AA15" s="62">
        <f>SUM(AA16:AA20)</f>
        <v>60000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60000</v>
      </c>
      <c r="F20" s="59">
        <v>60000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</v>
      </c>
      <c r="Y20" s="59">
        <v>-15000</v>
      </c>
      <c r="Z20" s="61">
        <v>-100</v>
      </c>
      <c r="AA20" s="62">
        <v>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2549000</v>
      </c>
      <c r="F22" s="345">
        <f t="shared" si="6"/>
        <v>2549000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637250</v>
      </c>
      <c r="Y22" s="345">
        <f t="shared" si="6"/>
        <v>-637250</v>
      </c>
      <c r="Z22" s="336">
        <f>+IF(X22&lt;&gt;0,+(Y22/X22)*100,0)</f>
        <v>-100</v>
      </c>
      <c r="AA22" s="350">
        <f>SUM(AA23:AA32)</f>
        <v>2549000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2549000</v>
      </c>
      <c r="F25" s="59">
        <v>2549000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637250</v>
      </c>
      <c r="Y25" s="59">
        <v>-637250</v>
      </c>
      <c r="Z25" s="61">
        <v>-100</v>
      </c>
      <c r="AA25" s="62">
        <v>2549000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1681000</v>
      </c>
      <c r="F40" s="345">
        <f t="shared" si="9"/>
        <v>1681000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420250</v>
      </c>
      <c r="Y40" s="345">
        <f t="shared" si="9"/>
        <v>-420250</v>
      </c>
      <c r="Z40" s="336">
        <f>+IF(X40&lt;&gt;0,+(Y40/X40)*100,0)</f>
        <v>-100</v>
      </c>
      <c r="AA40" s="350">
        <f>SUM(AA41:AA49)</f>
        <v>1681000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1681000</v>
      </c>
      <c r="F49" s="53">
        <v>1681000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420250</v>
      </c>
      <c r="Y49" s="53">
        <v>-420250</v>
      </c>
      <c r="Z49" s="94">
        <v>-100</v>
      </c>
      <c r="AA49" s="95">
        <v>1681000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11692000</v>
      </c>
      <c r="F60" s="264">
        <f t="shared" si="14"/>
        <v>11692000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2923000</v>
      </c>
      <c r="Y60" s="264">
        <f t="shared" si="14"/>
        <v>-2923000</v>
      </c>
      <c r="Z60" s="337">
        <f>+IF(X60&lt;&gt;0,+(Y60/X60)*100,0)</f>
        <v>-100</v>
      </c>
      <c r="AA60" s="232">
        <f>+AA57+AA54+AA51+AA40+AA37+AA34+AA22+AA5</f>
        <v>11692000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195255183</v>
      </c>
      <c r="F5" s="100">
        <f t="shared" si="0"/>
        <v>195255183</v>
      </c>
      <c r="G5" s="100">
        <f t="shared" si="0"/>
        <v>2</v>
      </c>
      <c r="H5" s="100">
        <f t="shared" si="0"/>
        <v>2947632</v>
      </c>
      <c r="I5" s="100">
        <f t="shared" si="0"/>
        <v>30877880</v>
      </c>
      <c r="J5" s="100">
        <f t="shared" si="0"/>
        <v>33825514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33825514</v>
      </c>
      <c r="X5" s="100">
        <f t="shared" si="0"/>
        <v>49554669</v>
      </c>
      <c r="Y5" s="100">
        <f t="shared" si="0"/>
        <v>-15729155</v>
      </c>
      <c r="Z5" s="137">
        <f>+IF(X5&lt;&gt;0,+(Y5/X5)*100,0)</f>
        <v>-31.741015160448356</v>
      </c>
      <c r="AA5" s="153">
        <f>SUM(AA6:AA8)</f>
        <v>195255183</v>
      </c>
    </row>
    <row r="6" spans="1:27" ht="12.75">
      <c r="A6" s="138" t="s">
        <v>75</v>
      </c>
      <c r="B6" s="136"/>
      <c r="C6" s="155"/>
      <c r="D6" s="155"/>
      <c r="E6" s="156">
        <v>64000</v>
      </c>
      <c r="F6" s="60">
        <v>64000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15999</v>
      </c>
      <c r="Y6" s="60">
        <v>-15999</v>
      </c>
      <c r="Z6" s="140">
        <v>-100</v>
      </c>
      <c r="AA6" s="155">
        <v>64000</v>
      </c>
    </row>
    <row r="7" spans="1:27" ht="12.75">
      <c r="A7" s="138" t="s">
        <v>76</v>
      </c>
      <c r="B7" s="136"/>
      <c r="C7" s="157"/>
      <c r="D7" s="157"/>
      <c r="E7" s="158">
        <v>195191183</v>
      </c>
      <c r="F7" s="159">
        <v>195191183</v>
      </c>
      <c r="G7" s="159">
        <v>2</v>
      </c>
      <c r="H7" s="159">
        <v>2947632</v>
      </c>
      <c r="I7" s="159">
        <v>30877880</v>
      </c>
      <c r="J7" s="159">
        <v>33825514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33825514</v>
      </c>
      <c r="X7" s="159">
        <v>49538670</v>
      </c>
      <c r="Y7" s="159">
        <v>-15713156</v>
      </c>
      <c r="Z7" s="141">
        <v>-31.72</v>
      </c>
      <c r="AA7" s="157">
        <v>195191183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5541000</v>
      </c>
      <c r="F9" s="100">
        <f t="shared" si="1"/>
        <v>5541000</v>
      </c>
      <c r="G9" s="100">
        <f t="shared" si="1"/>
        <v>0</v>
      </c>
      <c r="H9" s="100">
        <f t="shared" si="1"/>
        <v>325017</v>
      </c>
      <c r="I9" s="100">
        <f t="shared" si="1"/>
        <v>423065</v>
      </c>
      <c r="J9" s="100">
        <f t="shared" si="1"/>
        <v>748082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748082</v>
      </c>
      <c r="X9" s="100">
        <f t="shared" si="1"/>
        <v>701499</v>
      </c>
      <c r="Y9" s="100">
        <f t="shared" si="1"/>
        <v>46583</v>
      </c>
      <c r="Z9" s="137">
        <f>+IF(X9&lt;&gt;0,+(Y9/X9)*100,0)</f>
        <v>6.640494141830566</v>
      </c>
      <c r="AA9" s="153">
        <f>SUM(AA10:AA14)</f>
        <v>5541000</v>
      </c>
    </row>
    <row r="10" spans="1:27" ht="12.75">
      <c r="A10" s="138" t="s">
        <v>79</v>
      </c>
      <c r="B10" s="136"/>
      <c r="C10" s="155"/>
      <c r="D10" s="155"/>
      <c r="E10" s="156">
        <v>5541000</v>
      </c>
      <c r="F10" s="60">
        <v>5541000</v>
      </c>
      <c r="G10" s="60"/>
      <c r="H10" s="60">
        <v>325017</v>
      </c>
      <c r="I10" s="60">
        <v>423065</v>
      </c>
      <c r="J10" s="60">
        <v>748082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748082</v>
      </c>
      <c r="X10" s="60">
        <v>701499</v>
      </c>
      <c r="Y10" s="60">
        <v>46583</v>
      </c>
      <c r="Z10" s="140">
        <v>6.64</v>
      </c>
      <c r="AA10" s="155">
        <v>5541000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454000</v>
      </c>
      <c r="F15" s="100">
        <f t="shared" si="2"/>
        <v>454000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113445</v>
      </c>
      <c r="Y15" s="100">
        <f t="shared" si="2"/>
        <v>-113445</v>
      </c>
      <c r="Z15" s="137">
        <f>+IF(X15&lt;&gt;0,+(Y15/X15)*100,0)</f>
        <v>-100</v>
      </c>
      <c r="AA15" s="153">
        <f>SUM(AA16:AA18)</f>
        <v>454000</v>
      </c>
    </row>
    <row r="16" spans="1:27" ht="12.75">
      <c r="A16" s="138" t="s">
        <v>85</v>
      </c>
      <c r="B16" s="136"/>
      <c r="C16" s="155"/>
      <c r="D16" s="155"/>
      <c r="E16" s="156">
        <v>454000</v>
      </c>
      <c r="F16" s="60">
        <v>454000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113445</v>
      </c>
      <c r="Y16" s="60">
        <v>-113445</v>
      </c>
      <c r="Z16" s="140">
        <v>-100</v>
      </c>
      <c r="AA16" s="155">
        <v>454000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2963298</v>
      </c>
      <c r="F19" s="100">
        <f t="shared" si="3"/>
        <v>2963298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2963298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2963298</v>
      </c>
      <c r="F23" s="60">
        <v>2963298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>
        <v>2963298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204213481</v>
      </c>
      <c r="F25" s="73">
        <f t="shared" si="4"/>
        <v>204213481</v>
      </c>
      <c r="G25" s="73">
        <f t="shared" si="4"/>
        <v>2</v>
      </c>
      <c r="H25" s="73">
        <f t="shared" si="4"/>
        <v>3272649</v>
      </c>
      <c r="I25" s="73">
        <f t="shared" si="4"/>
        <v>31300945</v>
      </c>
      <c r="J25" s="73">
        <f t="shared" si="4"/>
        <v>34573596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34573596</v>
      </c>
      <c r="X25" s="73">
        <f t="shared" si="4"/>
        <v>50369613</v>
      </c>
      <c r="Y25" s="73">
        <f t="shared" si="4"/>
        <v>-15796017</v>
      </c>
      <c r="Z25" s="170">
        <f>+IF(X25&lt;&gt;0,+(Y25/X25)*100,0)</f>
        <v>-31.360211165410384</v>
      </c>
      <c r="AA25" s="168">
        <f>+AA5+AA9+AA15+AA19+AA24</f>
        <v>204213481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86110102</v>
      </c>
      <c r="F28" s="100">
        <f t="shared" si="5"/>
        <v>86110102</v>
      </c>
      <c r="G28" s="100">
        <f t="shared" si="5"/>
        <v>1</v>
      </c>
      <c r="H28" s="100">
        <f t="shared" si="5"/>
        <v>3891231</v>
      </c>
      <c r="I28" s="100">
        <f t="shared" si="5"/>
        <v>5754389</v>
      </c>
      <c r="J28" s="100">
        <f t="shared" si="5"/>
        <v>9645621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9645621</v>
      </c>
      <c r="X28" s="100">
        <f t="shared" si="5"/>
        <v>21527502</v>
      </c>
      <c r="Y28" s="100">
        <f t="shared" si="5"/>
        <v>-11881881</v>
      </c>
      <c r="Z28" s="137">
        <f>+IF(X28&lt;&gt;0,+(Y28/X28)*100,0)</f>
        <v>-55.193960729860805</v>
      </c>
      <c r="AA28" s="153">
        <f>SUM(AA29:AA31)</f>
        <v>86110102</v>
      </c>
    </row>
    <row r="29" spans="1:27" ht="12.75">
      <c r="A29" s="138" t="s">
        <v>75</v>
      </c>
      <c r="B29" s="136"/>
      <c r="C29" s="155"/>
      <c r="D29" s="155"/>
      <c r="E29" s="156">
        <v>26932000</v>
      </c>
      <c r="F29" s="60">
        <v>26932000</v>
      </c>
      <c r="G29" s="60"/>
      <c r="H29" s="60">
        <v>1521779</v>
      </c>
      <c r="I29" s="60">
        <v>2428808</v>
      </c>
      <c r="J29" s="60">
        <v>3950587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3950587</v>
      </c>
      <c r="X29" s="60">
        <v>6733116</v>
      </c>
      <c r="Y29" s="60">
        <v>-2782529</v>
      </c>
      <c r="Z29" s="140">
        <v>-41.33</v>
      </c>
      <c r="AA29" s="155">
        <v>26932000</v>
      </c>
    </row>
    <row r="30" spans="1:27" ht="12.75">
      <c r="A30" s="138" t="s">
        <v>76</v>
      </c>
      <c r="B30" s="136"/>
      <c r="C30" s="157"/>
      <c r="D30" s="157"/>
      <c r="E30" s="158">
        <v>40187102</v>
      </c>
      <c r="F30" s="159">
        <v>40187102</v>
      </c>
      <c r="G30" s="159">
        <v>1</v>
      </c>
      <c r="H30" s="159">
        <v>1674023</v>
      </c>
      <c r="I30" s="159">
        <v>2302667</v>
      </c>
      <c r="J30" s="159">
        <v>3976691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3976691</v>
      </c>
      <c r="X30" s="159">
        <v>10046625</v>
      </c>
      <c r="Y30" s="159">
        <v>-6069934</v>
      </c>
      <c r="Z30" s="141">
        <v>-60.42</v>
      </c>
      <c r="AA30" s="157">
        <v>40187102</v>
      </c>
    </row>
    <row r="31" spans="1:27" ht="12.75">
      <c r="A31" s="138" t="s">
        <v>77</v>
      </c>
      <c r="B31" s="136"/>
      <c r="C31" s="155"/>
      <c r="D31" s="155"/>
      <c r="E31" s="156">
        <v>18991000</v>
      </c>
      <c r="F31" s="60">
        <v>18991000</v>
      </c>
      <c r="G31" s="60"/>
      <c r="H31" s="60">
        <v>695429</v>
      </c>
      <c r="I31" s="60">
        <v>1022914</v>
      </c>
      <c r="J31" s="60">
        <v>1718343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1718343</v>
      </c>
      <c r="X31" s="60">
        <v>4747761</v>
      </c>
      <c r="Y31" s="60">
        <v>-3029418</v>
      </c>
      <c r="Z31" s="140">
        <v>-63.81</v>
      </c>
      <c r="AA31" s="155">
        <v>18991000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27103000</v>
      </c>
      <c r="F32" s="100">
        <f t="shared" si="6"/>
        <v>27103000</v>
      </c>
      <c r="G32" s="100">
        <f t="shared" si="6"/>
        <v>0</v>
      </c>
      <c r="H32" s="100">
        <f t="shared" si="6"/>
        <v>1437215</v>
      </c>
      <c r="I32" s="100">
        <f t="shared" si="6"/>
        <v>1208707</v>
      </c>
      <c r="J32" s="100">
        <f t="shared" si="6"/>
        <v>2645922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2645922</v>
      </c>
      <c r="X32" s="100">
        <f t="shared" si="6"/>
        <v>6775734</v>
      </c>
      <c r="Y32" s="100">
        <f t="shared" si="6"/>
        <v>-4129812</v>
      </c>
      <c r="Z32" s="137">
        <f>+IF(X32&lt;&gt;0,+(Y32/X32)*100,0)</f>
        <v>-60.950031391433015</v>
      </c>
      <c r="AA32" s="153">
        <f>SUM(AA33:AA37)</f>
        <v>27103000</v>
      </c>
    </row>
    <row r="33" spans="1:27" ht="12.75">
      <c r="A33" s="138" t="s">
        <v>79</v>
      </c>
      <c r="B33" s="136"/>
      <c r="C33" s="155"/>
      <c r="D33" s="155"/>
      <c r="E33" s="156">
        <v>27103000</v>
      </c>
      <c r="F33" s="60">
        <v>27103000</v>
      </c>
      <c r="G33" s="60"/>
      <c r="H33" s="60">
        <v>1437215</v>
      </c>
      <c r="I33" s="60">
        <v>1208707</v>
      </c>
      <c r="J33" s="60">
        <v>2645922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2645922</v>
      </c>
      <c r="X33" s="60">
        <v>6775734</v>
      </c>
      <c r="Y33" s="60">
        <v>-4129812</v>
      </c>
      <c r="Z33" s="140">
        <v>-60.95</v>
      </c>
      <c r="AA33" s="155">
        <v>27103000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28784000</v>
      </c>
      <c r="F38" s="100">
        <f t="shared" si="7"/>
        <v>28784000</v>
      </c>
      <c r="G38" s="100">
        <f t="shared" si="7"/>
        <v>0</v>
      </c>
      <c r="H38" s="100">
        <f t="shared" si="7"/>
        <v>1557354</v>
      </c>
      <c r="I38" s="100">
        <f t="shared" si="7"/>
        <v>1395482</v>
      </c>
      <c r="J38" s="100">
        <f t="shared" si="7"/>
        <v>2952836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2952836</v>
      </c>
      <c r="X38" s="100">
        <f t="shared" si="7"/>
        <v>7196004</v>
      </c>
      <c r="Y38" s="100">
        <f t="shared" si="7"/>
        <v>-4243168</v>
      </c>
      <c r="Z38" s="137">
        <f>+IF(X38&lt;&gt;0,+(Y38/X38)*100,0)</f>
        <v>-58.96561480510572</v>
      </c>
      <c r="AA38" s="153">
        <f>SUM(AA39:AA41)</f>
        <v>28784000</v>
      </c>
    </row>
    <row r="39" spans="1:27" ht="12.75">
      <c r="A39" s="138" t="s">
        <v>85</v>
      </c>
      <c r="B39" s="136"/>
      <c r="C39" s="155"/>
      <c r="D39" s="155"/>
      <c r="E39" s="156">
        <v>28784000</v>
      </c>
      <c r="F39" s="60">
        <v>28784000</v>
      </c>
      <c r="G39" s="60"/>
      <c r="H39" s="60">
        <v>1557354</v>
      </c>
      <c r="I39" s="60">
        <v>1395482</v>
      </c>
      <c r="J39" s="60">
        <v>2952836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2952836</v>
      </c>
      <c r="X39" s="60">
        <v>7196004</v>
      </c>
      <c r="Y39" s="60">
        <v>-4243168</v>
      </c>
      <c r="Z39" s="140">
        <v>-58.97</v>
      </c>
      <c r="AA39" s="155">
        <v>28784000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141997102</v>
      </c>
      <c r="F48" s="73">
        <f t="shared" si="9"/>
        <v>141997102</v>
      </c>
      <c r="G48" s="73">
        <f t="shared" si="9"/>
        <v>1</v>
      </c>
      <c r="H48" s="73">
        <f t="shared" si="9"/>
        <v>6885800</v>
      </c>
      <c r="I48" s="73">
        <f t="shared" si="9"/>
        <v>8358578</v>
      </c>
      <c r="J48" s="73">
        <f t="shared" si="9"/>
        <v>15244379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15244379</v>
      </c>
      <c r="X48" s="73">
        <f t="shared" si="9"/>
        <v>35499240</v>
      </c>
      <c r="Y48" s="73">
        <f t="shared" si="9"/>
        <v>-20254861</v>
      </c>
      <c r="Z48" s="170">
        <f>+IF(X48&lt;&gt;0,+(Y48/X48)*100,0)</f>
        <v>-57.05716798444136</v>
      </c>
      <c r="AA48" s="168">
        <f>+AA28+AA32+AA38+AA42+AA47</f>
        <v>141997102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62216379</v>
      </c>
      <c r="F49" s="173">
        <f t="shared" si="10"/>
        <v>62216379</v>
      </c>
      <c r="G49" s="173">
        <f t="shared" si="10"/>
        <v>1</v>
      </c>
      <c r="H49" s="173">
        <f t="shared" si="10"/>
        <v>-3613151</v>
      </c>
      <c r="I49" s="173">
        <f t="shared" si="10"/>
        <v>22942367</v>
      </c>
      <c r="J49" s="173">
        <f t="shared" si="10"/>
        <v>19329217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19329217</v>
      </c>
      <c r="X49" s="173">
        <f>IF(F25=F48,0,X25-X48)</f>
        <v>14870373</v>
      </c>
      <c r="Y49" s="173">
        <f t="shared" si="10"/>
        <v>4458844</v>
      </c>
      <c r="Z49" s="174">
        <f>+IF(X49&lt;&gt;0,+(Y49/X49)*100,0)</f>
        <v>29.984748869446648</v>
      </c>
      <c r="AA49" s="171">
        <f>+AA25-AA48</f>
        <v>62216379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19452029</v>
      </c>
      <c r="F5" s="60">
        <v>19452029</v>
      </c>
      <c r="G5" s="60">
        <v>1</v>
      </c>
      <c r="H5" s="60">
        <v>1248081</v>
      </c>
      <c r="I5" s="60">
        <v>1220724</v>
      </c>
      <c r="J5" s="60">
        <v>2468806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2468806</v>
      </c>
      <c r="X5" s="60">
        <v>5305098</v>
      </c>
      <c r="Y5" s="60">
        <v>-2836292</v>
      </c>
      <c r="Z5" s="140">
        <v>-53.46</v>
      </c>
      <c r="AA5" s="155">
        <v>19452029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1516456</v>
      </c>
      <c r="F6" s="60">
        <v>1516456</v>
      </c>
      <c r="G6" s="60">
        <v>1</v>
      </c>
      <c r="H6" s="60">
        <v>0</v>
      </c>
      <c r="I6" s="60">
        <v>0</v>
      </c>
      <c r="J6" s="60">
        <v>1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</v>
      </c>
      <c r="X6" s="60">
        <v>413580</v>
      </c>
      <c r="Y6" s="60">
        <v>-413579</v>
      </c>
      <c r="Z6" s="140">
        <v>-100</v>
      </c>
      <c r="AA6" s="155">
        <v>1516456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2963298</v>
      </c>
      <c r="F10" s="54">
        <v>2963298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808173</v>
      </c>
      <c r="Y10" s="54">
        <v>-808173</v>
      </c>
      <c r="Z10" s="184">
        <v>-100</v>
      </c>
      <c r="AA10" s="130">
        <v>2963298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260179</v>
      </c>
      <c r="I11" s="60">
        <v>311545</v>
      </c>
      <c r="J11" s="60">
        <v>571724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571724</v>
      </c>
      <c r="X11" s="60"/>
      <c r="Y11" s="60">
        <v>571724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641289</v>
      </c>
      <c r="F12" s="60">
        <v>641289</v>
      </c>
      <c r="G12" s="60">
        <v>0</v>
      </c>
      <c r="H12" s="60">
        <v>6103</v>
      </c>
      <c r="I12" s="60">
        <v>46079</v>
      </c>
      <c r="J12" s="60">
        <v>52182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52182</v>
      </c>
      <c r="X12" s="60">
        <v>160323</v>
      </c>
      <c r="Y12" s="60">
        <v>-108141</v>
      </c>
      <c r="Z12" s="140">
        <v>-67.45</v>
      </c>
      <c r="AA12" s="155">
        <v>641289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5714929</v>
      </c>
      <c r="F13" s="60">
        <v>5714929</v>
      </c>
      <c r="G13" s="60">
        <v>0</v>
      </c>
      <c r="H13" s="60">
        <v>334312</v>
      </c>
      <c r="I13" s="60">
        <v>5925</v>
      </c>
      <c r="J13" s="60">
        <v>340237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340237</v>
      </c>
      <c r="X13" s="60">
        <v>1428732</v>
      </c>
      <c r="Y13" s="60">
        <v>-1088495</v>
      </c>
      <c r="Z13" s="140">
        <v>-76.19</v>
      </c>
      <c r="AA13" s="155">
        <v>5714929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151175</v>
      </c>
      <c r="F14" s="60">
        <v>151175</v>
      </c>
      <c r="G14" s="60">
        <v>0</v>
      </c>
      <c r="H14" s="60">
        <v>0</v>
      </c>
      <c r="I14" s="60">
        <v>200</v>
      </c>
      <c r="J14" s="60">
        <v>200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200</v>
      </c>
      <c r="X14" s="60">
        <v>37794</v>
      </c>
      <c r="Y14" s="60">
        <v>-37594</v>
      </c>
      <c r="Z14" s="140">
        <v>-99.47</v>
      </c>
      <c r="AA14" s="155">
        <v>151175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143820</v>
      </c>
      <c r="F16" s="60">
        <v>143820</v>
      </c>
      <c r="G16" s="60">
        <v>0</v>
      </c>
      <c r="H16" s="60">
        <v>0</v>
      </c>
      <c r="I16" s="60">
        <v>3750</v>
      </c>
      <c r="J16" s="60">
        <v>3750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3750</v>
      </c>
      <c r="X16" s="60">
        <v>35955</v>
      </c>
      <c r="Y16" s="60">
        <v>-32205</v>
      </c>
      <c r="Z16" s="140">
        <v>-89.57</v>
      </c>
      <c r="AA16" s="155">
        <v>143820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793439</v>
      </c>
      <c r="F17" s="60">
        <v>793439</v>
      </c>
      <c r="G17" s="60">
        <v>0</v>
      </c>
      <c r="H17" s="60">
        <v>64594</v>
      </c>
      <c r="I17" s="60">
        <v>89461</v>
      </c>
      <c r="J17" s="60">
        <v>154055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154055</v>
      </c>
      <c r="X17" s="60">
        <v>198360</v>
      </c>
      <c r="Y17" s="60">
        <v>-44305</v>
      </c>
      <c r="Z17" s="140">
        <v>-22.34</v>
      </c>
      <c r="AA17" s="155">
        <v>793439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112159126</v>
      </c>
      <c r="F19" s="60">
        <v>112159126</v>
      </c>
      <c r="G19" s="60">
        <v>0</v>
      </c>
      <c r="H19" s="60">
        <v>0</v>
      </c>
      <c r="I19" s="60">
        <v>25125947</v>
      </c>
      <c r="J19" s="60">
        <v>25125947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25125947</v>
      </c>
      <c r="X19" s="60">
        <v>28039782</v>
      </c>
      <c r="Y19" s="60">
        <v>-2913835</v>
      </c>
      <c r="Z19" s="140">
        <v>-10.39</v>
      </c>
      <c r="AA19" s="155">
        <v>112159126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12664920</v>
      </c>
      <c r="F20" s="54">
        <v>12664920</v>
      </c>
      <c r="G20" s="54">
        <v>0</v>
      </c>
      <c r="H20" s="54">
        <v>1359380</v>
      </c>
      <c r="I20" s="54">
        <v>864140</v>
      </c>
      <c r="J20" s="54">
        <v>2223520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2223520</v>
      </c>
      <c r="X20" s="54">
        <v>3166230</v>
      </c>
      <c r="Y20" s="54">
        <v>-942710</v>
      </c>
      <c r="Z20" s="184">
        <v>-29.77</v>
      </c>
      <c r="AA20" s="130">
        <v>12664920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156200481</v>
      </c>
      <c r="F22" s="190">
        <f t="shared" si="0"/>
        <v>156200481</v>
      </c>
      <c r="G22" s="190">
        <f t="shared" si="0"/>
        <v>2</v>
      </c>
      <c r="H22" s="190">
        <f t="shared" si="0"/>
        <v>3272649</v>
      </c>
      <c r="I22" s="190">
        <f t="shared" si="0"/>
        <v>27667771</v>
      </c>
      <c r="J22" s="190">
        <f t="shared" si="0"/>
        <v>30940422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30940422</v>
      </c>
      <c r="X22" s="190">
        <f t="shared" si="0"/>
        <v>39594027</v>
      </c>
      <c r="Y22" s="190">
        <f t="shared" si="0"/>
        <v>-8653605</v>
      </c>
      <c r="Z22" s="191">
        <f>+IF(X22&lt;&gt;0,+(Y22/X22)*100,0)</f>
        <v>-21.85583446715334</v>
      </c>
      <c r="AA22" s="188">
        <f>SUM(AA5:AA21)</f>
        <v>156200481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58297999</v>
      </c>
      <c r="F25" s="60">
        <v>58297999</v>
      </c>
      <c r="G25" s="60">
        <v>1</v>
      </c>
      <c r="H25" s="60">
        <v>4032158</v>
      </c>
      <c r="I25" s="60">
        <v>3633959</v>
      </c>
      <c r="J25" s="60">
        <v>7666118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7666118</v>
      </c>
      <c r="X25" s="60">
        <v>14574501</v>
      </c>
      <c r="Y25" s="60">
        <v>-6908383</v>
      </c>
      <c r="Z25" s="140">
        <v>-47.4</v>
      </c>
      <c r="AA25" s="155">
        <v>58297999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10836088</v>
      </c>
      <c r="F26" s="60">
        <v>10836088</v>
      </c>
      <c r="G26" s="60">
        <v>0</v>
      </c>
      <c r="H26" s="60">
        <v>735298</v>
      </c>
      <c r="I26" s="60">
        <v>735298</v>
      </c>
      <c r="J26" s="60">
        <v>1470596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1470596</v>
      </c>
      <c r="X26" s="60">
        <v>2709021</v>
      </c>
      <c r="Y26" s="60">
        <v>-1238425</v>
      </c>
      <c r="Z26" s="140">
        <v>-45.71</v>
      </c>
      <c r="AA26" s="155">
        <v>10836088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561000</v>
      </c>
      <c r="F27" s="60">
        <v>561000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140289</v>
      </c>
      <c r="Y27" s="60">
        <v>-140289</v>
      </c>
      <c r="Z27" s="140">
        <v>-100</v>
      </c>
      <c r="AA27" s="155">
        <v>561000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12227000</v>
      </c>
      <c r="F28" s="60">
        <v>12227000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3056697</v>
      </c>
      <c r="Y28" s="60">
        <v>-3056697</v>
      </c>
      <c r="Z28" s="140">
        <v>-100</v>
      </c>
      <c r="AA28" s="155">
        <v>12227000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747000</v>
      </c>
      <c r="F29" s="60">
        <v>747000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186867</v>
      </c>
      <c r="Y29" s="60">
        <v>-186867</v>
      </c>
      <c r="Z29" s="140">
        <v>-100</v>
      </c>
      <c r="AA29" s="155">
        <v>747000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11364654</v>
      </c>
      <c r="F32" s="60">
        <v>11364654</v>
      </c>
      <c r="G32" s="60">
        <v>0</v>
      </c>
      <c r="H32" s="60">
        <v>145949</v>
      </c>
      <c r="I32" s="60">
        <v>1405135</v>
      </c>
      <c r="J32" s="60">
        <v>1551084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1551084</v>
      </c>
      <c r="X32" s="60">
        <v>2841165</v>
      </c>
      <c r="Y32" s="60">
        <v>-1290081</v>
      </c>
      <c r="Z32" s="140">
        <v>-45.41</v>
      </c>
      <c r="AA32" s="155">
        <v>11364654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1144641</v>
      </c>
      <c r="F33" s="60">
        <v>1144641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286161</v>
      </c>
      <c r="Y33" s="60">
        <v>-286161</v>
      </c>
      <c r="Z33" s="140">
        <v>-100</v>
      </c>
      <c r="AA33" s="155">
        <v>1144641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46818720</v>
      </c>
      <c r="F34" s="60">
        <v>46818720</v>
      </c>
      <c r="G34" s="60">
        <v>0</v>
      </c>
      <c r="H34" s="60">
        <v>1972395</v>
      </c>
      <c r="I34" s="60">
        <v>2584186</v>
      </c>
      <c r="J34" s="60">
        <v>4556581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4556581</v>
      </c>
      <c r="X34" s="60">
        <v>11704680</v>
      </c>
      <c r="Y34" s="60">
        <v>-7148099</v>
      </c>
      <c r="Z34" s="140">
        <v>-61.07</v>
      </c>
      <c r="AA34" s="155">
        <v>46818720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141997102</v>
      </c>
      <c r="F36" s="190">
        <f t="shared" si="1"/>
        <v>141997102</v>
      </c>
      <c r="G36" s="190">
        <f t="shared" si="1"/>
        <v>1</v>
      </c>
      <c r="H36" s="190">
        <f t="shared" si="1"/>
        <v>6885800</v>
      </c>
      <c r="I36" s="190">
        <f t="shared" si="1"/>
        <v>8358578</v>
      </c>
      <c r="J36" s="190">
        <f t="shared" si="1"/>
        <v>15244379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15244379</v>
      </c>
      <c r="X36" s="190">
        <f t="shared" si="1"/>
        <v>35499381</v>
      </c>
      <c r="Y36" s="190">
        <f t="shared" si="1"/>
        <v>-20255002</v>
      </c>
      <c r="Z36" s="191">
        <f>+IF(X36&lt;&gt;0,+(Y36/X36)*100,0)</f>
        <v>-57.057338549086246</v>
      </c>
      <c r="AA36" s="188">
        <f>SUM(AA25:AA35)</f>
        <v>141997102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14203379</v>
      </c>
      <c r="F38" s="106">
        <f t="shared" si="2"/>
        <v>14203379</v>
      </c>
      <c r="G38" s="106">
        <f t="shared" si="2"/>
        <v>1</v>
      </c>
      <c r="H38" s="106">
        <f t="shared" si="2"/>
        <v>-3613151</v>
      </c>
      <c r="I38" s="106">
        <f t="shared" si="2"/>
        <v>19309193</v>
      </c>
      <c r="J38" s="106">
        <f t="shared" si="2"/>
        <v>15696043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15696043</v>
      </c>
      <c r="X38" s="106">
        <f>IF(F22=F36,0,X22-X36)</f>
        <v>4094646</v>
      </c>
      <c r="Y38" s="106">
        <f t="shared" si="2"/>
        <v>11601397</v>
      </c>
      <c r="Z38" s="201">
        <f>+IF(X38&lt;&gt;0,+(Y38/X38)*100,0)</f>
        <v>283.33089111976955</v>
      </c>
      <c r="AA38" s="199">
        <f>+AA22-AA36</f>
        <v>14203379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48013000</v>
      </c>
      <c r="F39" s="60">
        <v>48013000</v>
      </c>
      <c r="G39" s="60">
        <v>0</v>
      </c>
      <c r="H39" s="60">
        <v>0</v>
      </c>
      <c r="I39" s="60">
        <v>3633174</v>
      </c>
      <c r="J39" s="60">
        <v>3633174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3633174</v>
      </c>
      <c r="X39" s="60">
        <v>9837667</v>
      </c>
      <c r="Y39" s="60">
        <v>-6204493</v>
      </c>
      <c r="Z39" s="140">
        <v>-63.07</v>
      </c>
      <c r="AA39" s="155">
        <v>48013000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62216379</v>
      </c>
      <c r="F42" s="88">
        <f t="shared" si="3"/>
        <v>62216379</v>
      </c>
      <c r="G42" s="88">
        <f t="shared" si="3"/>
        <v>1</v>
      </c>
      <c r="H42" s="88">
        <f t="shared" si="3"/>
        <v>-3613151</v>
      </c>
      <c r="I42" s="88">
        <f t="shared" si="3"/>
        <v>22942367</v>
      </c>
      <c r="J42" s="88">
        <f t="shared" si="3"/>
        <v>19329217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19329217</v>
      </c>
      <c r="X42" s="88">
        <f t="shared" si="3"/>
        <v>13932313</v>
      </c>
      <c r="Y42" s="88">
        <f t="shared" si="3"/>
        <v>5396904</v>
      </c>
      <c r="Z42" s="208">
        <f>+IF(X42&lt;&gt;0,+(Y42/X42)*100,0)</f>
        <v>38.73659743360632</v>
      </c>
      <c r="AA42" s="206">
        <f>SUM(AA38:AA41)</f>
        <v>62216379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62216379</v>
      </c>
      <c r="F44" s="77">
        <f t="shared" si="4"/>
        <v>62216379</v>
      </c>
      <c r="G44" s="77">
        <f t="shared" si="4"/>
        <v>1</v>
      </c>
      <c r="H44" s="77">
        <f t="shared" si="4"/>
        <v>-3613151</v>
      </c>
      <c r="I44" s="77">
        <f t="shared" si="4"/>
        <v>22942367</v>
      </c>
      <c r="J44" s="77">
        <f t="shared" si="4"/>
        <v>19329217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19329217</v>
      </c>
      <c r="X44" s="77">
        <f t="shared" si="4"/>
        <v>13932313</v>
      </c>
      <c r="Y44" s="77">
        <f t="shared" si="4"/>
        <v>5396904</v>
      </c>
      <c r="Z44" s="212">
        <f>+IF(X44&lt;&gt;0,+(Y44/X44)*100,0)</f>
        <v>38.73659743360632</v>
      </c>
      <c r="AA44" s="210">
        <f>+AA42-AA43</f>
        <v>62216379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62216379</v>
      </c>
      <c r="F46" s="88">
        <f t="shared" si="5"/>
        <v>62216379</v>
      </c>
      <c r="G46" s="88">
        <f t="shared" si="5"/>
        <v>1</v>
      </c>
      <c r="H46" s="88">
        <f t="shared" si="5"/>
        <v>-3613151</v>
      </c>
      <c r="I46" s="88">
        <f t="shared" si="5"/>
        <v>22942367</v>
      </c>
      <c r="J46" s="88">
        <f t="shared" si="5"/>
        <v>19329217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19329217</v>
      </c>
      <c r="X46" s="88">
        <f t="shared" si="5"/>
        <v>13932313</v>
      </c>
      <c r="Y46" s="88">
        <f t="shared" si="5"/>
        <v>5396904</v>
      </c>
      <c r="Z46" s="208">
        <f>+IF(X46&lt;&gt;0,+(Y46/X46)*100,0)</f>
        <v>38.73659743360632</v>
      </c>
      <c r="AA46" s="206">
        <f>SUM(AA44:AA45)</f>
        <v>62216379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62216379</v>
      </c>
      <c r="F48" s="219">
        <f t="shared" si="6"/>
        <v>62216379</v>
      </c>
      <c r="G48" s="219">
        <f t="shared" si="6"/>
        <v>1</v>
      </c>
      <c r="H48" s="220">
        <f t="shared" si="6"/>
        <v>-3613151</v>
      </c>
      <c r="I48" s="220">
        <f t="shared" si="6"/>
        <v>22942367</v>
      </c>
      <c r="J48" s="220">
        <f t="shared" si="6"/>
        <v>19329217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19329217</v>
      </c>
      <c r="X48" s="220">
        <f t="shared" si="6"/>
        <v>13932313</v>
      </c>
      <c r="Y48" s="220">
        <f t="shared" si="6"/>
        <v>5396904</v>
      </c>
      <c r="Z48" s="221">
        <f>+IF(X48&lt;&gt;0,+(Y48/X48)*100,0)</f>
        <v>38.73659743360632</v>
      </c>
      <c r="AA48" s="222">
        <f>SUM(AA46:AA47)</f>
        <v>62216379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2602000</v>
      </c>
      <c r="F5" s="100">
        <f t="shared" si="0"/>
        <v>2602000</v>
      </c>
      <c r="G5" s="100">
        <f t="shared" si="0"/>
        <v>0</v>
      </c>
      <c r="H5" s="100">
        <f t="shared" si="0"/>
        <v>0</v>
      </c>
      <c r="I5" s="100">
        <f t="shared" si="0"/>
        <v>506710</v>
      </c>
      <c r="J5" s="100">
        <f t="shared" si="0"/>
        <v>506710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506710</v>
      </c>
      <c r="X5" s="100">
        <f t="shared" si="0"/>
        <v>827120</v>
      </c>
      <c r="Y5" s="100">
        <f t="shared" si="0"/>
        <v>-320410</v>
      </c>
      <c r="Z5" s="137">
        <f>+IF(X5&lt;&gt;0,+(Y5/X5)*100,0)</f>
        <v>-38.73803075732663</v>
      </c>
      <c r="AA5" s="153">
        <f>SUM(AA6:AA8)</f>
        <v>2602000</v>
      </c>
    </row>
    <row r="6" spans="1:27" ht="12.75">
      <c r="A6" s="138" t="s">
        <v>75</v>
      </c>
      <c r="B6" s="136"/>
      <c r="C6" s="155"/>
      <c r="D6" s="155"/>
      <c r="E6" s="156">
        <v>120000</v>
      </c>
      <c r="F6" s="60">
        <v>120000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120000</v>
      </c>
    </row>
    <row r="7" spans="1:27" ht="12.75">
      <c r="A7" s="138" t="s">
        <v>76</v>
      </c>
      <c r="B7" s="136"/>
      <c r="C7" s="157"/>
      <c r="D7" s="157"/>
      <c r="E7" s="158">
        <v>879000</v>
      </c>
      <c r="F7" s="159">
        <v>879000</v>
      </c>
      <c r="G7" s="159"/>
      <c r="H7" s="159"/>
      <c r="I7" s="159">
        <v>20360</v>
      </c>
      <c r="J7" s="159">
        <v>20360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20360</v>
      </c>
      <c r="X7" s="159">
        <v>292917</v>
      </c>
      <c r="Y7" s="159">
        <v>-272557</v>
      </c>
      <c r="Z7" s="141">
        <v>-93.05</v>
      </c>
      <c r="AA7" s="225">
        <v>879000</v>
      </c>
    </row>
    <row r="8" spans="1:27" ht="12.75">
      <c r="A8" s="138" t="s">
        <v>77</v>
      </c>
      <c r="B8" s="136"/>
      <c r="C8" s="155"/>
      <c r="D8" s="155"/>
      <c r="E8" s="156">
        <v>1603000</v>
      </c>
      <c r="F8" s="60">
        <v>1603000</v>
      </c>
      <c r="G8" s="60"/>
      <c r="H8" s="60"/>
      <c r="I8" s="60">
        <v>486350</v>
      </c>
      <c r="J8" s="60">
        <v>486350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486350</v>
      </c>
      <c r="X8" s="60">
        <v>534203</v>
      </c>
      <c r="Y8" s="60">
        <v>-47853</v>
      </c>
      <c r="Z8" s="140">
        <v>-8.96</v>
      </c>
      <c r="AA8" s="62">
        <v>1603000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470000</v>
      </c>
      <c r="F9" s="100">
        <f t="shared" si="1"/>
        <v>470000</v>
      </c>
      <c r="G9" s="100">
        <f t="shared" si="1"/>
        <v>0</v>
      </c>
      <c r="H9" s="100">
        <f t="shared" si="1"/>
        <v>0</v>
      </c>
      <c r="I9" s="100">
        <f t="shared" si="1"/>
        <v>568024</v>
      </c>
      <c r="J9" s="100">
        <f t="shared" si="1"/>
        <v>568024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568024</v>
      </c>
      <c r="X9" s="100">
        <f t="shared" si="1"/>
        <v>0</v>
      </c>
      <c r="Y9" s="100">
        <f t="shared" si="1"/>
        <v>568024</v>
      </c>
      <c r="Z9" s="137">
        <f>+IF(X9&lt;&gt;0,+(Y9/X9)*100,0)</f>
        <v>0</v>
      </c>
      <c r="AA9" s="102">
        <f>SUM(AA10:AA14)</f>
        <v>470000</v>
      </c>
    </row>
    <row r="10" spans="1:27" ht="12.75">
      <c r="A10" s="138" t="s">
        <v>79</v>
      </c>
      <c r="B10" s="136"/>
      <c r="C10" s="155"/>
      <c r="D10" s="155"/>
      <c r="E10" s="156">
        <v>470000</v>
      </c>
      <c r="F10" s="60">
        <v>470000</v>
      </c>
      <c r="G10" s="60"/>
      <c r="H10" s="60"/>
      <c r="I10" s="60">
        <v>568024</v>
      </c>
      <c r="J10" s="60">
        <v>568024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568024</v>
      </c>
      <c r="X10" s="60"/>
      <c r="Y10" s="60">
        <v>568024</v>
      </c>
      <c r="Z10" s="140"/>
      <c r="AA10" s="62">
        <v>470000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59138000</v>
      </c>
      <c r="F15" s="100">
        <f t="shared" si="2"/>
        <v>59138000</v>
      </c>
      <c r="G15" s="100">
        <f t="shared" si="2"/>
        <v>0</v>
      </c>
      <c r="H15" s="100">
        <f t="shared" si="2"/>
        <v>1792053</v>
      </c>
      <c r="I15" s="100">
        <f t="shared" si="2"/>
        <v>2685075</v>
      </c>
      <c r="J15" s="100">
        <f t="shared" si="2"/>
        <v>4477128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4477128</v>
      </c>
      <c r="X15" s="100">
        <f t="shared" si="2"/>
        <v>7378251</v>
      </c>
      <c r="Y15" s="100">
        <f t="shared" si="2"/>
        <v>-2901123</v>
      </c>
      <c r="Z15" s="137">
        <f>+IF(X15&lt;&gt;0,+(Y15/X15)*100,0)</f>
        <v>-39.31992825942083</v>
      </c>
      <c r="AA15" s="102">
        <f>SUM(AA16:AA18)</f>
        <v>59138000</v>
      </c>
    </row>
    <row r="16" spans="1:27" ht="12.75">
      <c r="A16" s="138" t="s">
        <v>85</v>
      </c>
      <c r="B16" s="136"/>
      <c r="C16" s="155"/>
      <c r="D16" s="155"/>
      <c r="E16" s="156">
        <v>59138000</v>
      </c>
      <c r="F16" s="60">
        <v>59138000</v>
      </c>
      <c r="G16" s="60"/>
      <c r="H16" s="60">
        <v>1792053</v>
      </c>
      <c r="I16" s="60">
        <v>2685075</v>
      </c>
      <c r="J16" s="60">
        <v>4477128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4477128</v>
      </c>
      <c r="X16" s="60">
        <v>7378251</v>
      </c>
      <c r="Y16" s="60">
        <v>-2901123</v>
      </c>
      <c r="Z16" s="140">
        <v>-39.32</v>
      </c>
      <c r="AA16" s="62">
        <v>59138000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62210000</v>
      </c>
      <c r="F25" s="219">
        <f t="shared" si="4"/>
        <v>62210000</v>
      </c>
      <c r="G25" s="219">
        <f t="shared" si="4"/>
        <v>0</v>
      </c>
      <c r="H25" s="219">
        <f t="shared" si="4"/>
        <v>1792053</v>
      </c>
      <c r="I25" s="219">
        <f t="shared" si="4"/>
        <v>3759809</v>
      </c>
      <c r="J25" s="219">
        <f t="shared" si="4"/>
        <v>5551862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5551862</v>
      </c>
      <c r="X25" s="219">
        <f t="shared" si="4"/>
        <v>8205371</v>
      </c>
      <c r="Y25" s="219">
        <f t="shared" si="4"/>
        <v>-2653509</v>
      </c>
      <c r="Z25" s="231">
        <f>+IF(X25&lt;&gt;0,+(Y25/X25)*100,0)</f>
        <v>-32.3386840156283</v>
      </c>
      <c r="AA25" s="232">
        <f>+AA5+AA9+AA15+AA19+AA24</f>
        <v>62210000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41514000</v>
      </c>
      <c r="F28" s="60">
        <v>41514000</v>
      </c>
      <c r="G28" s="60"/>
      <c r="H28" s="60">
        <v>1792053</v>
      </c>
      <c r="I28" s="60">
        <v>1490564</v>
      </c>
      <c r="J28" s="60">
        <v>3282617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3282617</v>
      </c>
      <c r="X28" s="60">
        <v>7378251</v>
      </c>
      <c r="Y28" s="60">
        <v>-4095634</v>
      </c>
      <c r="Z28" s="140">
        <v>-55.51</v>
      </c>
      <c r="AA28" s="155">
        <v>41514000</v>
      </c>
    </row>
    <row r="29" spans="1:27" ht="12.75">
      <c r="A29" s="234" t="s">
        <v>134</v>
      </c>
      <c r="B29" s="136"/>
      <c r="C29" s="155"/>
      <c r="D29" s="155"/>
      <c r="E29" s="156">
        <v>6500000</v>
      </c>
      <c r="F29" s="60">
        <v>6500000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3250000</v>
      </c>
      <c r="Y29" s="60">
        <v>-3250000</v>
      </c>
      <c r="Z29" s="140">
        <v>-100</v>
      </c>
      <c r="AA29" s="62">
        <v>6500000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48014000</v>
      </c>
      <c r="F32" s="77">
        <f t="shared" si="5"/>
        <v>48014000</v>
      </c>
      <c r="G32" s="77">
        <f t="shared" si="5"/>
        <v>0</v>
      </c>
      <c r="H32" s="77">
        <f t="shared" si="5"/>
        <v>1792053</v>
      </c>
      <c r="I32" s="77">
        <f t="shared" si="5"/>
        <v>1490564</v>
      </c>
      <c r="J32" s="77">
        <f t="shared" si="5"/>
        <v>3282617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3282617</v>
      </c>
      <c r="X32" s="77">
        <f t="shared" si="5"/>
        <v>10628251</v>
      </c>
      <c r="Y32" s="77">
        <f t="shared" si="5"/>
        <v>-7345634</v>
      </c>
      <c r="Z32" s="212">
        <f>+IF(X32&lt;&gt;0,+(Y32/X32)*100,0)</f>
        <v>-69.11423149490918</v>
      </c>
      <c r="AA32" s="79">
        <f>SUM(AA28:AA31)</f>
        <v>48014000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14196000</v>
      </c>
      <c r="F35" s="60">
        <v>14196000</v>
      </c>
      <c r="G35" s="60"/>
      <c r="H35" s="60"/>
      <c r="I35" s="60">
        <v>2269245</v>
      </c>
      <c r="J35" s="60">
        <v>2269245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2269245</v>
      </c>
      <c r="X35" s="60"/>
      <c r="Y35" s="60">
        <v>2269245</v>
      </c>
      <c r="Z35" s="140"/>
      <c r="AA35" s="62">
        <v>14196000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62210000</v>
      </c>
      <c r="F36" s="220">
        <f t="shared" si="6"/>
        <v>62210000</v>
      </c>
      <c r="G36" s="220">
        <f t="shared" si="6"/>
        <v>0</v>
      </c>
      <c r="H36" s="220">
        <f t="shared" si="6"/>
        <v>1792053</v>
      </c>
      <c r="I36" s="220">
        <f t="shared" si="6"/>
        <v>3759809</v>
      </c>
      <c r="J36" s="220">
        <f t="shared" si="6"/>
        <v>5551862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5551862</v>
      </c>
      <c r="X36" s="220">
        <f t="shared" si="6"/>
        <v>10628251</v>
      </c>
      <c r="Y36" s="220">
        <f t="shared" si="6"/>
        <v>-5076389</v>
      </c>
      <c r="Z36" s="221">
        <f>+IF(X36&lt;&gt;0,+(Y36/X36)*100,0)</f>
        <v>-47.763164419056345</v>
      </c>
      <c r="AA36" s="239">
        <f>SUM(AA32:AA35)</f>
        <v>62210000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42153654</v>
      </c>
      <c r="F6" s="60">
        <v>42153654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10538414</v>
      </c>
      <c r="Y6" s="60">
        <v>-10538414</v>
      </c>
      <c r="Z6" s="140">
        <v>-100</v>
      </c>
      <c r="AA6" s="62">
        <v>42153654</v>
      </c>
    </row>
    <row r="7" spans="1:27" ht="12.75">
      <c r="A7" s="249" t="s">
        <v>144</v>
      </c>
      <c r="B7" s="182"/>
      <c r="C7" s="155"/>
      <c r="D7" s="155"/>
      <c r="E7" s="59">
        <v>25289000</v>
      </c>
      <c r="F7" s="60">
        <v>25289000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6322250</v>
      </c>
      <c r="Y7" s="60">
        <v>-6322250</v>
      </c>
      <c r="Z7" s="140">
        <v>-100</v>
      </c>
      <c r="AA7" s="62">
        <v>25289000</v>
      </c>
    </row>
    <row r="8" spans="1:27" ht="12.75">
      <c r="A8" s="249" t="s">
        <v>145</v>
      </c>
      <c r="B8" s="182"/>
      <c r="C8" s="155"/>
      <c r="D8" s="155"/>
      <c r="E8" s="59">
        <v>10161968</v>
      </c>
      <c r="F8" s="60">
        <v>10161968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2540492</v>
      </c>
      <c r="Y8" s="60">
        <v>-2540492</v>
      </c>
      <c r="Z8" s="140">
        <v>-100</v>
      </c>
      <c r="AA8" s="62">
        <v>10161968</v>
      </c>
    </row>
    <row r="9" spans="1:27" ht="12.75">
      <c r="A9" s="249" t="s">
        <v>146</v>
      </c>
      <c r="B9" s="182"/>
      <c r="C9" s="155"/>
      <c r="D9" s="155"/>
      <c r="E9" s="59">
        <v>2476000</v>
      </c>
      <c r="F9" s="60">
        <v>2476000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619000</v>
      </c>
      <c r="Y9" s="60">
        <v>-619000</v>
      </c>
      <c r="Z9" s="140">
        <v>-100</v>
      </c>
      <c r="AA9" s="62">
        <v>2476000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80080622</v>
      </c>
      <c r="F12" s="73">
        <f t="shared" si="0"/>
        <v>80080622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20020156</v>
      </c>
      <c r="Y12" s="73">
        <f t="shared" si="0"/>
        <v>-20020156</v>
      </c>
      <c r="Z12" s="170">
        <f>+IF(X12&lt;&gt;0,+(Y12/X12)*100,0)</f>
        <v>-100</v>
      </c>
      <c r="AA12" s="74">
        <f>SUM(AA6:AA11)</f>
        <v>80080622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14480000</v>
      </c>
      <c r="F17" s="60">
        <v>14480000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3620000</v>
      </c>
      <c r="Y17" s="60">
        <v>-3620000</v>
      </c>
      <c r="Z17" s="140">
        <v>-100</v>
      </c>
      <c r="AA17" s="62">
        <v>14480000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285416115</v>
      </c>
      <c r="F19" s="60">
        <v>285416115</v>
      </c>
      <c r="G19" s="60">
        <v>2</v>
      </c>
      <c r="H19" s="60"/>
      <c r="I19" s="60"/>
      <c r="J19" s="60">
        <v>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</v>
      </c>
      <c r="X19" s="60">
        <v>71354029</v>
      </c>
      <c r="Y19" s="60">
        <v>-71354027</v>
      </c>
      <c r="Z19" s="140">
        <v>-100</v>
      </c>
      <c r="AA19" s="62">
        <v>285416115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635425</v>
      </c>
      <c r="F22" s="60">
        <v>635425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158856</v>
      </c>
      <c r="Y22" s="60">
        <v>-158856</v>
      </c>
      <c r="Z22" s="140">
        <v>-100</v>
      </c>
      <c r="AA22" s="62">
        <v>635425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300531540</v>
      </c>
      <c r="F24" s="77">
        <f t="shared" si="1"/>
        <v>300531540</v>
      </c>
      <c r="G24" s="77">
        <f t="shared" si="1"/>
        <v>2</v>
      </c>
      <c r="H24" s="77">
        <f t="shared" si="1"/>
        <v>0</v>
      </c>
      <c r="I24" s="77">
        <f t="shared" si="1"/>
        <v>0</v>
      </c>
      <c r="J24" s="77">
        <f t="shared" si="1"/>
        <v>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</v>
      </c>
      <c r="X24" s="77">
        <f t="shared" si="1"/>
        <v>75132885</v>
      </c>
      <c r="Y24" s="77">
        <f t="shared" si="1"/>
        <v>-75132883</v>
      </c>
      <c r="Z24" s="212">
        <f>+IF(X24&lt;&gt;0,+(Y24/X24)*100,0)</f>
        <v>-99.99999733804977</v>
      </c>
      <c r="AA24" s="79">
        <f>SUM(AA15:AA23)</f>
        <v>300531540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380612162</v>
      </c>
      <c r="F25" s="73">
        <f t="shared" si="2"/>
        <v>380612162</v>
      </c>
      <c r="G25" s="73">
        <f t="shared" si="2"/>
        <v>2</v>
      </c>
      <c r="H25" s="73">
        <f t="shared" si="2"/>
        <v>0</v>
      </c>
      <c r="I25" s="73">
        <f t="shared" si="2"/>
        <v>0</v>
      </c>
      <c r="J25" s="73">
        <f t="shared" si="2"/>
        <v>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</v>
      </c>
      <c r="X25" s="73">
        <f t="shared" si="2"/>
        <v>95153041</v>
      </c>
      <c r="Y25" s="73">
        <f t="shared" si="2"/>
        <v>-95153039</v>
      </c>
      <c r="Z25" s="170">
        <f>+IF(X25&lt;&gt;0,+(Y25/X25)*100,0)</f>
        <v>-99.99999789812288</v>
      </c>
      <c r="AA25" s="74">
        <f>+AA12+AA24</f>
        <v>380612162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310733</v>
      </c>
      <c r="F30" s="60">
        <v>310733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77683</v>
      </c>
      <c r="Y30" s="60">
        <v>-77683</v>
      </c>
      <c r="Z30" s="140">
        <v>-100</v>
      </c>
      <c r="AA30" s="62">
        <v>310733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23299000</v>
      </c>
      <c r="F32" s="60">
        <v>23299000</v>
      </c>
      <c r="G32" s="60">
        <v>1</v>
      </c>
      <c r="H32" s="60"/>
      <c r="I32" s="60"/>
      <c r="J32" s="60">
        <v>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</v>
      </c>
      <c r="X32" s="60">
        <v>5824750</v>
      </c>
      <c r="Y32" s="60">
        <v>-5824749</v>
      </c>
      <c r="Z32" s="140">
        <v>-100</v>
      </c>
      <c r="AA32" s="62">
        <v>23299000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23609733</v>
      </c>
      <c r="F34" s="73">
        <f t="shared" si="3"/>
        <v>23609733</v>
      </c>
      <c r="G34" s="73">
        <f t="shared" si="3"/>
        <v>1</v>
      </c>
      <c r="H34" s="73">
        <f t="shared" si="3"/>
        <v>0</v>
      </c>
      <c r="I34" s="73">
        <f t="shared" si="3"/>
        <v>0</v>
      </c>
      <c r="J34" s="73">
        <f t="shared" si="3"/>
        <v>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</v>
      </c>
      <c r="X34" s="73">
        <f t="shared" si="3"/>
        <v>5902433</v>
      </c>
      <c r="Y34" s="73">
        <f t="shared" si="3"/>
        <v>-5902432</v>
      </c>
      <c r="Z34" s="170">
        <f>+IF(X34&lt;&gt;0,+(Y34/X34)*100,0)</f>
        <v>-99.99998305783396</v>
      </c>
      <c r="AA34" s="74">
        <f>SUM(AA29:AA33)</f>
        <v>23609733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550000</v>
      </c>
      <c r="F37" s="60">
        <v>550000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137500</v>
      </c>
      <c r="Y37" s="60">
        <v>-137500</v>
      </c>
      <c r="Z37" s="140">
        <v>-100</v>
      </c>
      <c r="AA37" s="62">
        <v>550000</v>
      </c>
    </row>
    <row r="38" spans="1:27" ht="12.75">
      <c r="A38" s="249" t="s">
        <v>165</v>
      </c>
      <c r="B38" s="182"/>
      <c r="C38" s="155"/>
      <c r="D38" s="155"/>
      <c r="E38" s="59">
        <v>2892000</v>
      </c>
      <c r="F38" s="60">
        <v>2892000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723000</v>
      </c>
      <c r="Y38" s="60">
        <v>-723000</v>
      </c>
      <c r="Z38" s="140">
        <v>-100</v>
      </c>
      <c r="AA38" s="62">
        <v>2892000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3442000</v>
      </c>
      <c r="F39" s="77">
        <f t="shared" si="4"/>
        <v>3442000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860500</v>
      </c>
      <c r="Y39" s="77">
        <f t="shared" si="4"/>
        <v>-860500</v>
      </c>
      <c r="Z39" s="212">
        <f>+IF(X39&lt;&gt;0,+(Y39/X39)*100,0)</f>
        <v>-100</v>
      </c>
      <c r="AA39" s="79">
        <f>SUM(AA37:AA38)</f>
        <v>3442000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27051733</v>
      </c>
      <c r="F40" s="73">
        <f t="shared" si="5"/>
        <v>27051733</v>
      </c>
      <c r="G40" s="73">
        <f t="shared" si="5"/>
        <v>1</v>
      </c>
      <c r="H40" s="73">
        <f t="shared" si="5"/>
        <v>0</v>
      </c>
      <c r="I40" s="73">
        <f t="shared" si="5"/>
        <v>0</v>
      </c>
      <c r="J40" s="73">
        <f t="shared" si="5"/>
        <v>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</v>
      </c>
      <c r="X40" s="73">
        <f t="shared" si="5"/>
        <v>6762933</v>
      </c>
      <c r="Y40" s="73">
        <f t="shared" si="5"/>
        <v>-6762932</v>
      </c>
      <c r="Z40" s="170">
        <f>+IF(X40&lt;&gt;0,+(Y40/X40)*100,0)</f>
        <v>-99.99998521351608</v>
      </c>
      <c r="AA40" s="74">
        <f>+AA34+AA39</f>
        <v>27051733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353560429</v>
      </c>
      <c r="F42" s="259">
        <f t="shared" si="6"/>
        <v>353560429</v>
      </c>
      <c r="G42" s="259">
        <f t="shared" si="6"/>
        <v>1</v>
      </c>
      <c r="H42" s="259">
        <f t="shared" si="6"/>
        <v>0</v>
      </c>
      <c r="I42" s="259">
        <f t="shared" si="6"/>
        <v>0</v>
      </c>
      <c r="J42" s="259">
        <f t="shared" si="6"/>
        <v>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</v>
      </c>
      <c r="X42" s="259">
        <f t="shared" si="6"/>
        <v>88390108</v>
      </c>
      <c r="Y42" s="259">
        <f t="shared" si="6"/>
        <v>-88390107</v>
      </c>
      <c r="Z42" s="260">
        <f>+IF(X42&lt;&gt;0,+(Y42/X42)*100,0)</f>
        <v>-99.99999886865169</v>
      </c>
      <c r="AA42" s="261">
        <f>+AA25-AA40</f>
        <v>353560429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350354429</v>
      </c>
      <c r="F45" s="60">
        <v>350354429</v>
      </c>
      <c r="G45" s="60">
        <v>1</v>
      </c>
      <c r="H45" s="60"/>
      <c r="I45" s="60"/>
      <c r="J45" s="60">
        <v>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</v>
      </c>
      <c r="X45" s="60">
        <v>87588607</v>
      </c>
      <c r="Y45" s="60">
        <v>-87588606</v>
      </c>
      <c r="Z45" s="139">
        <v>-100</v>
      </c>
      <c r="AA45" s="62">
        <v>350354429</v>
      </c>
    </row>
    <row r="46" spans="1:27" ht="12.75">
      <c r="A46" s="249" t="s">
        <v>171</v>
      </c>
      <c r="B46" s="182"/>
      <c r="C46" s="155"/>
      <c r="D46" s="155"/>
      <c r="E46" s="59">
        <v>3206000</v>
      </c>
      <c r="F46" s="60">
        <v>3206000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801500</v>
      </c>
      <c r="Y46" s="60">
        <v>-801500</v>
      </c>
      <c r="Z46" s="139">
        <v>-100</v>
      </c>
      <c r="AA46" s="62">
        <v>3206000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353560429</v>
      </c>
      <c r="F48" s="219">
        <f t="shared" si="7"/>
        <v>353560429</v>
      </c>
      <c r="G48" s="219">
        <f t="shared" si="7"/>
        <v>1</v>
      </c>
      <c r="H48" s="219">
        <f t="shared" si="7"/>
        <v>0</v>
      </c>
      <c r="I48" s="219">
        <f t="shared" si="7"/>
        <v>0</v>
      </c>
      <c r="J48" s="219">
        <f t="shared" si="7"/>
        <v>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</v>
      </c>
      <c r="X48" s="219">
        <f t="shared" si="7"/>
        <v>88390107</v>
      </c>
      <c r="Y48" s="219">
        <f t="shared" si="7"/>
        <v>-88390106</v>
      </c>
      <c r="Z48" s="265">
        <f>+IF(X48&lt;&gt;0,+(Y48/X48)*100,0)</f>
        <v>-99.99999886865167</v>
      </c>
      <c r="AA48" s="232">
        <f>SUM(AA45:AA47)</f>
        <v>353560429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17694644</v>
      </c>
      <c r="F6" s="60">
        <v>17694644</v>
      </c>
      <c r="G6" s="60">
        <v>2</v>
      </c>
      <c r="H6" s="60">
        <v>1205610</v>
      </c>
      <c r="I6" s="60">
        <v>1082019</v>
      </c>
      <c r="J6" s="60">
        <v>2287631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2287631</v>
      </c>
      <c r="X6" s="60">
        <v>4825812</v>
      </c>
      <c r="Y6" s="60">
        <v>-2538181</v>
      </c>
      <c r="Z6" s="140">
        <v>-52.6</v>
      </c>
      <c r="AA6" s="62">
        <v>17694644</v>
      </c>
    </row>
    <row r="7" spans="1:27" ht="12.75">
      <c r="A7" s="249" t="s">
        <v>32</v>
      </c>
      <c r="B7" s="182"/>
      <c r="C7" s="155"/>
      <c r="D7" s="155"/>
      <c r="E7" s="59">
        <v>2636975</v>
      </c>
      <c r="F7" s="60">
        <v>2636975</v>
      </c>
      <c r="G7" s="60"/>
      <c r="H7" s="60">
        <v>68263</v>
      </c>
      <c r="I7" s="60">
        <v>187821</v>
      </c>
      <c r="J7" s="60">
        <v>256084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256084</v>
      </c>
      <c r="X7" s="60">
        <v>719175</v>
      </c>
      <c r="Y7" s="60">
        <v>-463091</v>
      </c>
      <c r="Z7" s="140">
        <v>-64.39</v>
      </c>
      <c r="AA7" s="62">
        <v>2636975</v>
      </c>
    </row>
    <row r="8" spans="1:27" ht="12.75">
      <c r="A8" s="249" t="s">
        <v>178</v>
      </c>
      <c r="B8" s="182"/>
      <c r="C8" s="155"/>
      <c r="D8" s="155"/>
      <c r="E8" s="59">
        <v>13010244</v>
      </c>
      <c r="F8" s="60">
        <v>13010244</v>
      </c>
      <c r="G8" s="60"/>
      <c r="H8" s="60">
        <v>83105</v>
      </c>
      <c r="I8" s="60">
        <v>251814</v>
      </c>
      <c r="J8" s="60">
        <v>334919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334919</v>
      </c>
      <c r="X8" s="60">
        <v>3252561</v>
      </c>
      <c r="Y8" s="60">
        <v>-2917642</v>
      </c>
      <c r="Z8" s="140">
        <v>-89.7</v>
      </c>
      <c r="AA8" s="62">
        <v>13010244</v>
      </c>
    </row>
    <row r="9" spans="1:27" ht="12.75">
      <c r="A9" s="249" t="s">
        <v>179</v>
      </c>
      <c r="B9" s="182"/>
      <c r="C9" s="155"/>
      <c r="D9" s="155"/>
      <c r="E9" s="59">
        <v>112158996</v>
      </c>
      <c r="F9" s="60">
        <v>112158996</v>
      </c>
      <c r="G9" s="60"/>
      <c r="H9" s="60"/>
      <c r="I9" s="60">
        <v>27770000</v>
      </c>
      <c r="J9" s="60">
        <v>27770000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27770000</v>
      </c>
      <c r="X9" s="60">
        <v>28039749</v>
      </c>
      <c r="Y9" s="60">
        <v>-269749</v>
      </c>
      <c r="Z9" s="140">
        <v>-0.96</v>
      </c>
      <c r="AA9" s="62">
        <v>112158996</v>
      </c>
    </row>
    <row r="10" spans="1:27" ht="12.75">
      <c r="A10" s="249" t="s">
        <v>180</v>
      </c>
      <c r="B10" s="182"/>
      <c r="C10" s="155"/>
      <c r="D10" s="155"/>
      <c r="E10" s="59">
        <v>41513001</v>
      </c>
      <c r="F10" s="60">
        <v>41513001</v>
      </c>
      <c r="G10" s="60"/>
      <c r="H10" s="60"/>
      <c r="I10" s="60">
        <v>14547000</v>
      </c>
      <c r="J10" s="60">
        <v>14547000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14547000</v>
      </c>
      <c r="X10" s="60">
        <v>13837667</v>
      </c>
      <c r="Y10" s="60">
        <v>709333</v>
      </c>
      <c r="Z10" s="140">
        <v>5.13</v>
      </c>
      <c r="AA10" s="62">
        <v>41513001</v>
      </c>
    </row>
    <row r="11" spans="1:27" ht="12.75">
      <c r="A11" s="249" t="s">
        <v>181</v>
      </c>
      <c r="B11" s="182"/>
      <c r="C11" s="155"/>
      <c r="D11" s="155"/>
      <c r="E11" s="59">
        <v>5714929</v>
      </c>
      <c r="F11" s="60">
        <v>5714929</v>
      </c>
      <c r="G11" s="60"/>
      <c r="H11" s="60">
        <v>340237</v>
      </c>
      <c r="I11" s="60">
        <v>5925</v>
      </c>
      <c r="J11" s="60">
        <v>346162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346162</v>
      </c>
      <c r="X11" s="60">
        <v>1428750</v>
      </c>
      <c r="Y11" s="60">
        <v>-1082588</v>
      </c>
      <c r="Z11" s="140">
        <v>-75.77</v>
      </c>
      <c r="AA11" s="62">
        <v>5714929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-127116888</v>
      </c>
      <c r="F14" s="60">
        <v>-127116888</v>
      </c>
      <c r="G14" s="60"/>
      <c r="H14" s="60">
        <v>-8731062</v>
      </c>
      <c r="I14" s="60">
        <v>-14555737</v>
      </c>
      <c r="J14" s="60">
        <v>-23286799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-23286799</v>
      </c>
      <c r="X14" s="60">
        <v>-31779222</v>
      </c>
      <c r="Y14" s="60">
        <v>8492423</v>
      </c>
      <c r="Z14" s="140">
        <v>-26.72</v>
      </c>
      <c r="AA14" s="62">
        <v>-127116888</v>
      </c>
    </row>
    <row r="15" spans="1:27" ht="12.75">
      <c r="A15" s="249" t="s">
        <v>40</v>
      </c>
      <c r="B15" s="182"/>
      <c r="C15" s="155"/>
      <c r="D15" s="155"/>
      <c r="E15" s="59">
        <v>-747072</v>
      </c>
      <c r="F15" s="60">
        <v>-747072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-186768</v>
      </c>
      <c r="Y15" s="60">
        <v>186768</v>
      </c>
      <c r="Z15" s="140">
        <v>-100</v>
      </c>
      <c r="AA15" s="62">
        <v>-747072</v>
      </c>
    </row>
    <row r="16" spans="1:27" ht="12.75">
      <c r="A16" s="249" t="s">
        <v>42</v>
      </c>
      <c r="B16" s="182"/>
      <c r="C16" s="155"/>
      <c r="D16" s="155"/>
      <c r="E16" s="59">
        <v>-1144644</v>
      </c>
      <c r="F16" s="60">
        <v>-1144644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-286161</v>
      </c>
      <c r="Y16" s="60">
        <v>286161</v>
      </c>
      <c r="Z16" s="140">
        <v>-100</v>
      </c>
      <c r="AA16" s="62">
        <v>-1144644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63720185</v>
      </c>
      <c r="F17" s="73">
        <f t="shared" si="0"/>
        <v>63720185</v>
      </c>
      <c r="G17" s="73">
        <f t="shared" si="0"/>
        <v>2</v>
      </c>
      <c r="H17" s="73">
        <f t="shared" si="0"/>
        <v>-7033847</v>
      </c>
      <c r="I17" s="73">
        <f t="shared" si="0"/>
        <v>29288842</v>
      </c>
      <c r="J17" s="73">
        <f t="shared" si="0"/>
        <v>22254997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22254997</v>
      </c>
      <c r="X17" s="73">
        <f t="shared" si="0"/>
        <v>19851563</v>
      </c>
      <c r="Y17" s="73">
        <f t="shared" si="0"/>
        <v>2403434</v>
      </c>
      <c r="Z17" s="170">
        <f>+IF(X17&lt;&gt;0,+(Y17/X17)*100,0)</f>
        <v>12.107026534887959</v>
      </c>
      <c r="AA17" s="74">
        <f>SUM(AA6:AA16)</f>
        <v>63720185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-62208900</v>
      </c>
      <c r="F26" s="60">
        <v>-62208900</v>
      </c>
      <c r="G26" s="60"/>
      <c r="H26" s="60">
        <v>-1968105</v>
      </c>
      <c r="I26" s="60">
        <v>-1620432</v>
      </c>
      <c r="J26" s="60">
        <v>-3588537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-3588537</v>
      </c>
      <c r="X26" s="60">
        <v>-15552225</v>
      </c>
      <c r="Y26" s="60">
        <v>11963688</v>
      </c>
      <c r="Z26" s="140">
        <v>-76.93</v>
      </c>
      <c r="AA26" s="62">
        <v>-62208900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-62208900</v>
      </c>
      <c r="F27" s="73">
        <f t="shared" si="1"/>
        <v>-62208900</v>
      </c>
      <c r="G27" s="73">
        <f t="shared" si="1"/>
        <v>0</v>
      </c>
      <c r="H27" s="73">
        <f t="shared" si="1"/>
        <v>-1968105</v>
      </c>
      <c r="I27" s="73">
        <f t="shared" si="1"/>
        <v>-1620432</v>
      </c>
      <c r="J27" s="73">
        <f t="shared" si="1"/>
        <v>-3588537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-3588537</v>
      </c>
      <c r="X27" s="73">
        <f t="shared" si="1"/>
        <v>-15552225</v>
      </c>
      <c r="Y27" s="73">
        <f t="shared" si="1"/>
        <v>11963688</v>
      </c>
      <c r="Z27" s="170">
        <f>+IF(X27&lt;&gt;0,+(Y27/X27)*100,0)</f>
        <v>-76.92589324035627</v>
      </c>
      <c r="AA27" s="74">
        <f>SUM(AA21:AA26)</f>
        <v>-62208900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-612660</v>
      </c>
      <c r="F35" s="60">
        <v>-612660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-153165</v>
      </c>
      <c r="Y35" s="60">
        <v>153165</v>
      </c>
      <c r="Z35" s="140">
        <v>-100</v>
      </c>
      <c r="AA35" s="62">
        <v>-612660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-612660</v>
      </c>
      <c r="F36" s="73">
        <f t="shared" si="2"/>
        <v>-612660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-153165</v>
      </c>
      <c r="Y36" s="73">
        <f t="shared" si="2"/>
        <v>153165</v>
      </c>
      <c r="Z36" s="170">
        <f>+IF(X36&lt;&gt;0,+(Y36/X36)*100,0)</f>
        <v>-100</v>
      </c>
      <c r="AA36" s="74">
        <f>SUM(AA31:AA35)</f>
        <v>-612660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898625</v>
      </c>
      <c r="F38" s="100">
        <f t="shared" si="3"/>
        <v>898625</v>
      </c>
      <c r="G38" s="100">
        <f t="shared" si="3"/>
        <v>2</v>
      </c>
      <c r="H38" s="100">
        <f t="shared" si="3"/>
        <v>-9001952</v>
      </c>
      <c r="I38" s="100">
        <f t="shared" si="3"/>
        <v>27668410</v>
      </c>
      <c r="J38" s="100">
        <f t="shared" si="3"/>
        <v>18666460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18666460</v>
      </c>
      <c r="X38" s="100">
        <f t="shared" si="3"/>
        <v>4146173</v>
      </c>
      <c r="Y38" s="100">
        <f t="shared" si="3"/>
        <v>14520287</v>
      </c>
      <c r="Z38" s="137">
        <f>+IF(X38&lt;&gt;0,+(Y38/X38)*100,0)</f>
        <v>350.2093858601655</v>
      </c>
      <c r="AA38" s="102">
        <f>+AA17+AA27+AA36</f>
        <v>898625</v>
      </c>
    </row>
    <row r="39" spans="1:27" ht="12.75">
      <c r="A39" s="249" t="s">
        <v>200</v>
      </c>
      <c r="B39" s="182"/>
      <c r="C39" s="153"/>
      <c r="D39" s="153"/>
      <c r="E39" s="99">
        <v>21980489</v>
      </c>
      <c r="F39" s="100">
        <v>21980489</v>
      </c>
      <c r="G39" s="100">
        <v>83325067</v>
      </c>
      <c r="H39" s="100">
        <v>83325069</v>
      </c>
      <c r="I39" s="100">
        <v>74323117</v>
      </c>
      <c r="J39" s="100">
        <v>83325067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83325067</v>
      </c>
      <c r="X39" s="100">
        <v>21980489</v>
      </c>
      <c r="Y39" s="100">
        <v>61344578</v>
      </c>
      <c r="Z39" s="137">
        <v>279.09</v>
      </c>
      <c r="AA39" s="102">
        <v>21980489</v>
      </c>
    </row>
    <row r="40" spans="1:27" ht="12.75">
      <c r="A40" s="269" t="s">
        <v>201</v>
      </c>
      <c r="B40" s="256"/>
      <c r="C40" s="257"/>
      <c r="D40" s="257"/>
      <c r="E40" s="258">
        <v>22879114</v>
      </c>
      <c r="F40" s="259">
        <v>22879114</v>
      </c>
      <c r="G40" s="259">
        <v>83325069</v>
      </c>
      <c r="H40" s="259">
        <v>74323117</v>
      </c>
      <c r="I40" s="259">
        <v>101991527</v>
      </c>
      <c r="J40" s="259">
        <v>101991527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101991527</v>
      </c>
      <c r="X40" s="259">
        <v>26126662</v>
      </c>
      <c r="Y40" s="259">
        <v>75864865</v>
      </c>
      <c r="Z40" s="260">
        <v>290.37</v>
      </c>
      <c r="AA40" s="261">
        <v>22879114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37493000</v>
      </c>
      <c r="F5" s="106">
        <f t="shared" si="0"/>
        <v>37493000</v>
      </c>
      <c r="G5" s="106">
        <f t="shared" si="0"/>
        <v>0</v>
      </c>
      <c r="H5" s="106">
        <f t="shared" si="0"/>
        <v>1387904</v>
      </c>
      <c r="I5" s="106">
        <f t="shared" si="0"/>
        <v>2689938</v>
      </c>
      <c r="J5" s="106">
        <f t="shared" si="0"/>
        <v>4077842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4077842</v>
      </c>
      <c r="X5" s="106">
        <f t="shared" si="0"/>
        <v>9373250</v>
      </c>
      <c r="Y5" s="106">
        <f t="shared" si="0"/>
        <v>-5295408</v>
      </c>
      <c r="Z5" s="201">
        <f>+IF(X5&lt;&gt;0,+(Y5/X5)*100,0)</f>
        <v>-56.49489771423999</v>
      </c>
      <c r="AA5" s="199">
        <f>SUM(AA11:AA18)</f>
        <v>37493000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>
        <v>694774</v>
      </c>
      <c r="I6" s="60">
        <v>583188</v>
      </c>
      <c r="J6" s="60">
        <v>1277962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1277962</v>
      </c>
      <c r="X6" s="60"/>
      <c r="Y6" s="60">
        <v>1277962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>
        <v>118840</v>
      </c>
      <c r="J7" s="60">
        <v>118840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118840</v>
      </c>
      <c r="X7" s="60"/>
      <c r="Y7" s="60">
        <v>118840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12300000</v>
      </c>
      <c r="F10" s="60">
        <v>12300000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3075000</v>
      </c>
      <c r="Y10" s="60">
        <v>-3075000</v>
      </c>
      <c r="Z10" s="140">
        <v>-100</v>
      </c>
      <c r="AA10" s="155">
        <v>12300000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12300000</v>
      </c>
      <c r="F11" s="295">
        <f t="shared" si="1"/>
        <v>12300000</v>
      </c>
      <c r="G11" s="295">
        <f t="shared" si="1"/>
        <v>0</v>
      </c>
      <c r="H11" s="295">
        <f t="shared" si="1"/>
        <v>694774</v>
      </c>
      <c r="I11" s="295">
        <f t="shared" si="1"/>
        <v>702028</v>
      </c>
      <c r="J11" s="295">
        <f t="shared" si="1"/>
        <v>1396802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1396802</v>
      </c>
      <c r="X11" s="295">
        <f t="shared" si="1"/>
        <v>3075000</v>
      </c>
      <c r="Y11" s="295">
        <f t="shared" si="1"/>
        <v>-1678198</v>
      </c>
      <c r="Z11" s="296">
        <f>+IF(X11&lt;&gt;0,+(Y11/X11)*100,0)</f>
        <v>-54.57554471544716</v>
      </c>
      <c r="AA11" s="297">
        <f>SUM(AA6:AA10)</f>
        <v>12300000</v>
      </c>
    </row>
    <row r="12" spans="1:27" ht="12.75">
      <c r="A12" s="298" t="s">
        <v>211</v>
      </c>
      <c r="B12" s="136"/>
      <c r="C12" s="62"/>
      <c r="D12" s="156"/>
      <c r="E12" s="60">
        <v>11164000</v>
      </c>
      <c r="F12" s="60">
        <v>11164000</v>
      </c>
      <c r="G12" s="60"/>
      <c r="H12" s="60">
        <v>693130</v>
      </c>
      <c r="I12" s="60">
        <v>907376</v>
      </c>
      <c r="J12" s="60">
        <v>1600506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1600506</v>
      </c>
      <c r="X12" s="60">
        <v>2791000</v>
      </c>
      <c r="Y12" s="60">
        <v>-1190494</v>
      </c>
      <c r="Z12" s="140">
        <v>-42.65</v>
      </c>
      <c r="AA12" s="155">
        <v>11164000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14029000</v>
      </c>
      <c r="F15" s="60">
        <v>14029000</v>
      </c>
      <c r="G15" s="60"/>
      <c r="H15" s="60"/>
      <c r="I15" s="60">
        <v>1080534</v>
      </c>
      <c r="J15" s="60">
        <v>1080534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1080534</v>
      </c>
      <c r="X15" s="60">
        <v>3507250</v>
      </c>
      <c r="Y15" s="60">
        <v>-2426716</v>
      </c>
      <c r="Z15" s="140">
        <v>-69.19</v>
      </c>
      <c r="AA15" s="155">
        <v>14029000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24717000</v>
      </c>
      <c r="F20" s="100">
        <f t="shared" si="2"/>
        <v>24717000</v>
      </c>
      <c r="G20" s="100">
        <f t="shared" si="2"/>
        <v>0</v>
      </c>
      <c r="H20" s="100">
        <f t="shared" si="2"/>
        <v>404149</v>
      </c>
      <c r="I20" s="100">
        <f t="shared" si="2"/>
        <v>1069871</v>
      </c>
      <c r="J20" s="100">
        <f t="shared" si="2"/>
        <v>1474020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1474020</v>
      </c>
      <c r="X20" s="100">
        <f t="shared" si="2"/>
        <v>6179250</v>
      </c>
      <c r="Y20" s="100">
        <f t="shared" si="2"/>
        <v>-4705230</v>
      </c>
      <c r="Z20" s="137">
        <f>+IF(X20&lt;&gt;0,+(Y20/X20)*100,0)</f>
        <v>-76.14564874377959</v>
      </c>
      <c r="AA20" s="153">
        <f>SUM(AA26:AA33)</f>
        <v>24717000</v>
      </c>
    </row>
    <row r="21" spans="1:27" ht="12.75">
      <c r="A21" s="291" t="s">
        <v>205</v>
      </c>
      <c r="B21" s="142"/>
      <c r="C21" s="62"/>
      <c r="D21" s="156"/>
      <c r="E21" s="60">
        <v>24529000</v>
      </c>
      <c r="F21" s="60">
        <v>24529000</v>
      </c>
      <c r="G21" s="60"/>
      <c r="H21" s="60">
        <v>404149</v>
      </c>
      <c r="I21" s="60">
        <v>1069871</v>
      </c>
      <c r="J21" s="60">
        <v>1474020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1474020</v>
      </c>
      <c r="X21" s="60">
        <v>6132250</v>
      </c>
      <c r="Y21" s="60">
        <v>-4658230</v>
      </c>
      <c r="Z21" s="140">
        <v>-75.96</v>
      </c>
      <c r="AA21" s="155">
        <v>24529000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24529000</v>
      </c>
      <c r="F26" s="295">
        <f t="shared" si="3"/>
        <v>24529000</v>
      </c>
      <c r="G26" s="295">
        <f t="shared" si="3"/>
        <v>0</v>
      </c>
      <c r="H26" s="295">
        <f t="shared" si="3"/>
        <v>404149</v>
      </c>
      <c r="I26" s="295">
        <f t="shared" si="3"/>
        <v>1069871</v>
      </c>
      <c r="J26" s="295">
        <f t="shared" si="3"/>
        <v>1474020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1474020</v>
      </c>
      <c r="X26" s="295">
        <f t="shared" si="3"/>
        <v>6132250</v>
      </c>
      <c r="Y26" s="295">
        <f t="shared" si="3"/>
        <v>-4658230</v>
      </c>
      <c r="Z26" s="296">
        <f>+IF(X26&lt;&gt;0,+(Y26/X26)*100,0)</f>
        <v>-75.96281951975213</v>
      </c>
      <c r="AA26" s="297">
        <f>SUM(AA21:AA25)</f>
        <v>24529000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188000</v>
      </c>
      <c r="F30" s="60">
        <v>188000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47000</v>
      </c>
      <c r="Y30" s="60">
        <v>-47000</v>
      </c>
      <c r="Z30" s="140">
        <v>-100</v>
      </c>
      <c r="AA30" s="155">
        <v>188000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24529000</v>
      </c>
      <c r="F36" s="60">
        <f t="shared" si="4"/>
        <v>24529000</v>
      </c>
      <c r="G36" s="60">
        <f t="shared" si="4"/>
        <v>0</v>
      </c>
      <c r="H36" s="60">
        <f t="shared" si="4"/>
        <v>1098923</v>
      </c>
      <c r="I36" s="60">
        <f t="shared" si="4"/>
        <v>1653059</v>
      </c>
      <c r="J36" s="60">
        <f t="shared" si="4"/>
        <v>2751982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2751982</v>
      </c>
      <c r="X36" s="60">
        <f t="shared" si="4"/>
        <v>6132250</v>
      </c>
      <c r="Y36" s="60">
        <f t="shared" si="4"/>
        <v>-3380268</v>
      </c>
      <c r="Z36" s="140">
        <f aca="true" t="shared" si="5" ref="Z36:Z49">+IF(X36&lt;&gt;0,+(Y36/X36)*100,0)</f>
        <v>-55.12280158180113</v>
      </c>
      <c r="AA36" s="155">
        <f>AA6+AA21</f>
        <v>24529000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118840</v>
      </c>
      <c r="J37" s="60">
        <f t="shared" si="4"/>
        <v>118840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118840</v>
      </c>
      <c r="X37" s="60">
        <f t="shared" si="4"/>
        <v>0</v>
      </c>
      <c r="Y37" s="60">
        <f t="shared" si="4"/>
        <v>118840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12300000</v>
      </c>
      <c r="F40" s="60">
        <f t="shared" si="4"/>
        <v>12300000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3075000</v>
      </c>
      <c r="Y40" s="60">
        <f t="shared" si="4"/>
        <v>-3075000</v>
      </c>
      <c r="Z40" s="140">
        <f t="shared" si="5"/>
        <v>-100</v>
      </c>
      <c r="AA40" s="155">
        <f>AA10+AA25</f>
        <v>12300000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36829000</v>
      </c>
      <c r="F41" s="295">
        <f t="shared" si="6"/>
        <v>36829000</v>
      </c>
      <c r="G41" s="295">
        <f t="shared" si="6"/>
        <v>0</v>
      </c>
      <c r="H41" s="295">
        <f t="shared" si="6"/>
        <v>1098923</v>
      </c>
      <c r="I41" s="295">
        <f t="shared" si="6"/>
        <v>1771899</v>
      </c>
      <c r="J41" s="295">
        <f t="shared" si="6"/>
        <v>2870822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2870822</v>
      </c>
      <c r="X41" s="295">
        <f t="shared" si="6"/>
        <v>9207250</v>
      </c>
      <c r="Y41" s="295">
        <f t="shared" si="6"/>
        <v>-6336428</v>
      </c>
      <c r="Z41" s="296">
        <f t="shared" si="5"/>
        <v>-68.8199842515409</v>
      </c>
      <c r="AA41" s="297">
        <f>SUM(AA36:AA40)</f>
        <v>36829000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11164000</v>
      </c>
      <c r="F42" s="54">
        <f t="shared" si="7"/>
        <v>11164000</v>
      </c>
      <c r="G42" s="54">
        <f t="shared" si="7"/>
        <v>0</v>
      </c>
      <c r="H42" s="54">
        <f t="shared" si="7"/>
        <v>693130</v>
      </c>
      <c r="I42" s="54">
        <f t="shared" si="7"/>
        <v>907376</v>
      </c>
      <c r="J42" s="54">
        <f t="shared" si="7"/>
        <v>1600506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1600506</v>
      </c>
      <c r="X42" s="54">
        <f t="shared" si="7"/>
        <v>2791000</v>
      </c>
      <c r="Y42" s="54">
        <f t="shared" si="7"/>
        <v>-1190494</v>
      </c>
      <c r="Z42" s="184">
        <f t="shared" si="5"/>
        <v>-42.65474740236475</v>
      </c>
      <c r="AA42" s="130">
        <f aca="true" t="shared" si="8" ref="AA42:AA48">AA12+AA27</f>
        <v>11164000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14217000</v>
      </c>
      <c r="F45" s="54">
        <f t="shared" si="7"/>
        <v>14217000</v>
      </c>
      <c r="G45" s="54">
        <f t="shared" si="7"/>
        <v>0</v>
      </c>
      <c r="H45" s="54">
        <f t="shared" si="7"/>
        <v>0</v>
      </c>
      <c r="I45" s="54">
        <f t="shared" si="7"/>
        <v>1080534</v>
      </c>
      <c r="J45" s="54">
        <f t="shared" si="7"/>
        <v>1080534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1080534</v>
      </c>
      <c r="X45" s="54">
        <f t="shared" si="7"/>
        <v>3554250</v>
      </c>
      <c r="Y45" s="54">
        <f t="shared" si="7"/>
        <v>-2473716</v>
      </c>
      <c r="Z45" s="184">
        <f t="shared" si="5"/>
        <v>-69.59881831610045</v>
      </c>
      <c r="AA45" s="130">
        <f t="shared" si="8"/>
        <v>14217000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62210000</v>
      </c>
      <c r="F49" s="220">
        <f t="shared" si="9"/>
        <v>62210000</v>
      </c>
      <c r="G49" s="220">
        <f t="shared" si="9"/>
        <v>0</v>
      </c>
      <c r="H49" s="220">
        <f t="shared" si="9"/>
        <v>1792053</v>
      </c>
      <c r="I49" s="220">
        <f t="shared" si="9"/>
        <v>3759809</v>
      </c>
      <c r="J49" s="220">
        <f t="shared" si="9"/>
        <v>5551862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5551862</v>
      </c>
      <c r="X49" s="220">
        <f t="shared" si="9"/>
        <v>15552500</v>
      </c>
      <c r="Y49" s="220">
        <f t="shared" si="9"/>
        <v>-10000638</v>
      </c>
      <c r="Z49" s="221">
        <f t="shared" si="5"/>
        <v>-64.30244655200129</v>
      </c>
      <c r="AA49" s="222">
        <f>SUM(AA41:AA48)</f>
        <v>62210000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11692000</v>
      </c>
      <c r="F51" s="54">
        <f t="shared" si="10"/>
        <v>11692000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2923000</v>
      </c>
      <c r="Y51" s="54">
        <f t="shared" si="10"/>
        <v>-2923000</v>
      </c>
      <c r="Z51" s="184">
        <f>+IF(X51&lt;&gt;0,+(Y51/X51)*100,0)</f>
        <v>-100</v>
      </c>
      <c r="AA51" s="130">
        <f>SUM(AA57:AA61)</f>
        <v>11692000</v>
      </c>
    </row>
    <row r="52" spans="1:27" ht="12.75">
      <c r="A52" s="310" t="s">
        <v>205</v>
      </c>
      <c r="B52" s="142"/>
      <c r="C52" s="62"/>
      <c r="D52" s="156"/>
      <c r="E52" s="60">
        <v>7402000</v>
      </c>
      <c r="F52" s="60">
        <v>7402000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1850500</v>
      </c>
      <c r="Y52" s="60">
        <v>-1850500</v>
      </c>
      <c r="Z52" s="140">
        <v>-100</v>
      </c>
      <c r="AA52" s="155">
        <v>7402000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60000</v>
      </c>
      <c r="F56" s="60">
        <v>60000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15000</v>
      </c>
      <c r="Y56" s="60">
        <v>-15000</v>
      </c>
      <c r="Z56" s="140">
        <v>-100</v>
      </c>
      <c r="AA56" s="155">
        <v>60000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7462000</v>
      </c>
      <c r="F57" s="295">
        <f t="shared" si="11"/>
        <v>7462000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1865500</v>
      </c>
      <c r="Y57" s="295">
        <f t="shared" si="11"/>
        <v>-1865500</v>
      </c>
      <c r="Z57" s="296">
        <f>+IF(X57&lt;&gt;0,+(Y57/X57)*100,0)</f>
        <v>-100</v>
      </c>
      <c r="AA57" s="297">
        <f>SUM(AA52:AA56)</f>
        <v>7462000</v>
      </c>
    </row>
    <row r="58" spans="1:27" ht="12.75">
      <c r="A58" s="311" t="s">
        <v>211</v>
      </c>
      <c r="B58" s="136"/>
      <c r="C58" s="62"/>
      <c r="D58" s="156"/>
      <c r="E58" s="60">
        <v>2549000</v>
      </c>
      <c r="F58" s="60">
        <v>2549000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637250</v>
      </c>
      <c r="Y58" s="60">
        <v>-637250</v>
      </c>
      <c r="Z58" s="140">
        <v>-100</v>
      </c>
      <c r="AA58" s="155">
        <v>2549000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1681000</v>
      </c>
      <c r="F61" s="60">
        <v>1681000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420250</v>
      </c>
      <c r="Y61" s="60">
        <v>-420250</v>
      </c>
      <c r="Z61" s="140">
        <v>-100</v>
      </c>
      <c r="AA61" s="155">
        <v>1681000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</v>
      </c>
      <c r="H65" s="60"/>
      <c r="I65" s="60"/>
      <c r="J65" s="60">
        <v>1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</v>
      </c>
      <c r="X65" s="60"/>
      <c r="Y65" s="60">
        <v>1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11924983</v>
      </c>
      <c r="F68" s="60"/>
      <c r="G68" s="60"/>
      <c r="H68" s="60">
        <v>185816</v>
      </c>
      <c r="I68" s="60">
        <v>11492543</v>
      </c>
      <c r="J68" s="60">
        <v>11678359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11678359</v>
      </c>
      <c r="X68" s="60"/>
      <c r="Y68" s="60">
        <v>11678359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11924983</v>
      </c>
      <c r="F69" s="220">
        <f t="shared" si="12"/>
        <v>0</v>
      </c>
      <c r="G69" s="220">
        <f t="shared" si="12"/>
        <v>1</v>
      </c>
      <c r="H69" s="220">
        <f t="shared" si="12"/>
        <v>185816</v>
      </c>
      <c r="I69" s="220">
        <f t="shared" si="12"/>
        <v>11492543</v>
      </c>
      <c r="J69" s="220">
        <f t="shared" si="12"/>
        <v>11678360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11678360</v>
      </c>
      <c r="X69" s="220">
        <f t="shared" si="12"/>
        <v>0</v>
      </c>
      <c r="Y69" s="220">
        <f t="shared" si="12"/>
        <v>11678360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12300000</v>
      </c>
      <c r="F5" s="358">
        <f t="shared" si="0"/>
        <v>12300000</v>
      </c>
      <c r="G5" s="358">
        <f t="shared" si="0"/>
        <v>0</v>
      </c>
      <c r="H5" s="356">
        <f t="shared" si="0"/>
        <v>694774</v>
      </c>
      <c r="I5" s="356">
        <f t="shared" si="0"/>
        <v>702028</v>
      </c>
      <c r="J5" s="358">
        <f t="shared" si="0"/>
        <v>1396802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1396802</v>
      </c>
      <c r="X5" s="356">
        <f t="shared" si="0"/>
        <v>3075000</v>
      </c>
      <c r="Y5" s="358">
        <f t="shared" si="0"/>
        <v>-1678198</v>
      </c>
      <c r="Z5" s="359">
        <f>+IF(X5&lt;&gt;0,+(Y5/X5)*100,0)</f>
        <v>-54.57554471544716</v>
      </c>
      <c r="AA5" s="360">
        <f>+AA6+AA8+AA11+AA13+AA15</f>
        <v>12300000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694774</v>
      </c>
      <c r="I6" s="60">
        <f t="shared" si="1"/>
        <v>583188</v>
      </c>
      <c r="J6" s="59">
        <f t="shared" si="1"/>
        <v>1277962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1277962</v>
      </c>
      <c r="X6" s="60">
        <f t="shared" si="1"/>
        <v>0</v>
      </c>
      <c r="Y6" s="59">
        <f t="shared" si="1"/>
        <v>1277962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>
        <v>694774</v>
      </c>
      <c r="I7" s="60">
        <v>583188</v>
      </c>
      <c r="J7" s="59">
        <v>1277962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1277962</v>
      </c>
      <c r="X7" s="60"/>
      <c r="Y7" s="59">
        <v>1277962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118840</v>
      </c>
      <c r="J8" s="59">
        <f t="shared" si="2"/>
        <v>118840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118840</v>
      </c>
      <c r="X8" s="60">
        <f t="shared" si="2"/>
        <v>0</v>
      </c>
      <c r="Y8" s="59">
        <f t="shared" si="2"/>
        <v>118840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>
        <v>118840</v>
      </c>
      <c r="J9" s="59">
        <v>118840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118840</v>
      </c>
      <c r="X9" s="60"/>
      <c r="Y9" s="59">
        <v>118840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12300000</v>
      </c>
      <c r="F15" s="59">
        <f t="shared" si="5"/>
        <v>12300000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3075000</v>
      </c>
      <c r="Y15" s="59">
        <f t="shared" si="5"/>
        <v>-3075000</v>
      </c>
      <c r="Z15" s="61">
        <f>+IF(X15&lt;&gt;0,+(Y15/X15)*100,0)</f>
        <v>-100</v>
      </c>
      <c r="AA15" s="62">
        <f>SUM(AA16:AA20)</f>
        <v>12300000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12300000</v>
      </c>
      <c r="F20" s="59">
        <v>12300000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3075000</v>
      </c>
      <c r="Y20" s="59">
        <v>-3075000</v>
      </c>
      <c r="Z20" s="61">
        <v>-100</v>
      </c>
      <c r="AA20" s="62">
        <v>12300000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11164000</v>
      </c>
      <c r="F22" s="345">
        <f t="shared" si="6"/>
        <v>11164000</v>
      </c>
      <c r="G22" s="345">
        <f t="shared" si="6"/>
        <v>0</v>
      </c>
      <c r="H22" s="343">
        <f t="shared" si="6"/>
        <v>693130</v>
      </c>
      <c r="I22" s="343">
        <f t="shared" si="6"/>
        <v>907376</v>
      </c>
      <c r="J22" s="345">
        <f t="shared" si="6"/>
        <v>1600506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1600506</v>
      </c>
      <c r="X22" s="343">
        <f t="shared" si="6"/>
        <v>2791000</v>
      </c>
      <c r="Y22" s="345">
        <f t="shared" si="6"/>
        <v>-1190494</v>
      </c>
      <c r="Z22" s="336">
        <f>+IF(X22&lt;&gt;0,+(Y22/X22)*100,0)</f>
        <v>-42.65474740236475</v>
      </c>
      <c r="AA22" s="350">
        <f>SUM(AA23:AA32)</f>
        <v>11164000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693130</v>
      </c>
      <c r="I24" s="60">
        <v>907376</v>
      </c>
      <c r="J24" s="59">
        <v>1600506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1600506</v>
      </c>
      <c r="X24" s="60"/>
      <c r="Y24" s="59">
        <v>1600506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11164000</v>
      </c>
      <c r="F25" s="59">
        <v>11164000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2791000</v>
      </c>
      <c r="Y25" s="59">
        <v>-2791000</v>
      </c>
      <c r="Z25" s="61">
        <v>-100</v>
      </c>
      <c r="AA25" s="62">
        <v>11164000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14029000</v>
      </c>
      <c r="F40" s="345">
        <f t="shared" si="9"/>
        <v>14029000</v>
      </c>
      <c r="G40" s="345">
        <f t="shared" si="9"/>
        <v>0</v>
      </c>
      <c r="H40" s="343">
        <f t="shared" si="9"/>
        <v>0</v>
      </c>
      <c r="I40" s="343">
        <f t="shared" si="9"/>
        <v>1080534</v>
      </c>
      <c r="J40" s="345">
        <f t="shared" si="9"/>
        <v>1080534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1080534</v>
      </c>
      <c r="X40" s="343">
        <f t="shared" si="9"/>
        <v>3507250</v>
      </c>
      <c r="Y40" s="345">
        <f t="shared" si="9"/>
        <v>-2426716</v>
      </c>
      <c r="Z40" s="336">
        <f>+IF(X40&lt;&gt;0,+(Y40/X40)*100,0)</f>
        <v>-69.19141777746097</v>
      </c>
      <c r="AA40" s="350">
        <f>SUM(AA41:AA49)</f>
        <v>14029000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>
        <v>1054374</v>
      </c>
      <c r="J41" s="364">
        <v>1054374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1054374</v>
      </c>
      <c r="X41" s="362"/>
      <c r="Y41" s="364">
        <v>1054374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>
        <v>26160</v>
      </c>
      <c r="J44" s="53">
        <v>26160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26160</v>
      </c>
      <c r="X44" s="54"/>
      <c r="Y44" s="53">
        <v>26160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14029000</v>
      </c>
      <c r="F49" s="53">
        <v>14029000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3507250</v>
      </c>
      <c r="Y49" s="53">
        <v>-3507250</v>
      </c>
      <c r="Z49" s="94">
        <v>-100</v>
      </c>
      <c r="AA49" s="95">
        <v>14029000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37493000</v>
      </c>
      <c r="F60" s="264">
        <f t="shared" si="14"/>
        <v>37493000</v>
      </c>
      <c r="G60" s="264">
        <f t="shared" si="14"/>
        <v>0</v>
      </c>
      <c r="H60" s="219">
        <f t="shared" si="14"/>
        <v>1387904</v>
      </c>
      <c r="I60" s="219">
        <f t="shared" si="14"/>
        <v>2689938</v>
      </c>
      <c r="J60" s="264">
        <f t="shared" si="14"/>
        <v>4077842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4077842</v>
      </c>
      <c r="X60" s="219">
        <f t="shared" si="14"/>
        <v>9373250</v>
      </c>
      <c r="Y60" s="264">
        <f t="shared" si="14"/>
        <v>-5295408</v>
      </c>
      <c r="Z60" s="337">
        <f>+IF(X60&lt;&gt;0,+(Y60/X60)*100,0)</f>
        <v>-56.49489771423999</v>
      </c>
      <c r="AA60" s="232">
        <f>+AA57+AA54+AA51+AA40+AA37+AA34+AA22+AA5</f>
        <v>37493000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24529000</v>
      </c>
      <c r="F5" s="358">
        <f t="shared" si="0"/>
        <v>24529000</v>
      </c>
      <c r="G5" s="358">
        <f t="shared" si="0"/>
        <v>0</v>
      </c>
      <c r="H5" s="356">
        <f t="shared" si="0"/>
        <v>404149</v>
      </c>
      <c r="I5" s="356">
        <f t="shared" si="0"/>
        <v>1069871</v>
      </c>
      <c r="J5" s="358">
        <f t="shared" si="0"/>
        <v>1474020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1474020</v>
      </c>
      <c r="X5" s="356">
        <f t="shared" si="0"/>
        <v>6132250</v>
      </c>
      <c r="Y5" s="358">
        <f t="shared" si="0"/>
        <v>-4658230</v>
      </c>
      <c r="Z5" s="359">
        <f>+IF(X5&lt;&gt;0,+(Y5/X5)*100,0)</f>
        <v>-75.96281951975213</v>
      </c>
      <c r="AA5" s="360">
        <f>+AA6+AA8+AA11+AA13+AA15</f>
        <v>24529000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24529000</v>
      </c>
      <c r="F6" s="59">
        <f t="shared" si="1"/>
        <v>24529000</v>
      </c>
      <c r="G6" s="59">
        <f t="shared" si="1"/>
        <v>0</v>
      </c>
      <c r="H6" s="60">
        <f t="shared" si="1"/>
        <v>404149</v>
      </c>
      <c r="I6" s="60">
        <f t="shared" si="1"/>
        <v>1069871</v>
      </c>
      <c r="J6" s="59">
        <f t="shared" si="1"/>
        <v>1474020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1474020</v>
      </c>
      <c r="X6" s="60">
        <f t="shared" si="1"/>
        <v>6132250</v>
      </c>
      <c r="Y6" s="59">
        <f t="shared" si="1"/>
        <v>-4658230</v>
      </c>
      <c r="Z6" s="61">
        <f>+IF(X6&lt;&gt;0,+(Y6/X6)*100,0)</f>
        <v>-75.96281951975213</v>
      </c>
      <c r="AA6" s="62">
        <f t="shared" si="1"/>
        <v>24529000</v>
      </c>
    </row>
    <row r="7" spans="1:27" ht="12.75">
      <c r="A7" s="291" t="s">
        <v>229</v>
      </c>
      <c r="B7" s="142"/>
      <c r="C7" s="60"/>
      <c r="D7" s="340"/>
      <c r="E7" s="60">
        <v>24529000</v>
      </c>
      <c r="F7" s="59">
        <v>24529000</v>
      </c>
      <c r="G7" s="59"/>
      <c r="H7" s="60">
        <v>404149</v>
      </c>
      <c r="I7" s="60">
        <v>1069871</v>
      </c>
      <c r="J7" s="59">
        <v>1474020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1474020</v>
      </c>
      <c r="X7" s="60">
        <v>6132250</v>
      </c>
      <c r="Y7" s="59">
        <v>-4658230</v>
      </c>
      <c r="Z7" s="61">
        <v>-75.96</v>
      </c>
      <c r="AA7" s="62">
        <v>24529000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188000</v>
      </c>
      <c r="F40" s="345">
        <f t="shared" si="9"/>
        <v>188000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47000</v>
      </c>
      <c r="Y40" s="345">
        <f t="shared" si="9"/>
        <v>-47000</v>
      </c>
      <c r="Z40" s="336">
        <f>+IF(X40&lt;&gt;0,+(Y40/X40)*100,0)</f>
        <v>-100</v>
      </c>
      <c r="AA40" s="350">
        <f>SUM(AA41:AA49)</f>
        <v>188000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188000</v>
      </c>
      <c r="F49" s="53">
        <v>188000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47000</v>
      </c>
      <c r="Y49" s="53">
        <v>-47000</v>
      </c>
      <c r="Z49" s="94">
        <v>-100</v>
      </c>
      <c r="AA49" s="95">
        <v>188000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24717000</v>
      </c>
      <c r="F60" s="264">
        <f t="shared" si="14"/>
        <v>24717000</v>
      </c>
      <c r="G60" s="264">
        <f t="shared" si="14"/>
        <v>0</v>
      </c>
      <c r="H60" s="219">
        <f t="shared" si="14"/>
        <v>404149</v>
      </c>
      <c r="I60" s="219">
        <f t="shared" si="14"/>
        <v>1069871</v>
      </c>
      <c r="J60" s="264">
        <f t="shared" si="14"/>
        <v>1474020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1474020</v>
      </c>
      <c r="X60" s="219">
        <f t="shared" si="14"/>
        <v>6179250</v>
      </c>
      <c r="Y60" s="264">
        <f t="shared" si="14"/>
        <v>-4705230</v>
      </c>
      <c r="Z60" s="337">
        <f>+IF(X60&lt;&gt;0,+(Y60/X60)*100,0)</f>
        <v>-76.14564874377959</v>
      </c>
      <c r="AA60" s="232">
        <f>+AA57+AA54+AA51+AA40+AA37+AA34+AA22+AA5</f>
        <v>24717000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2016-11-07T09:38:41Z</dcterms:created>
  <dcterms:modified xsi:type="dcterms:W3CDTF">2016-11-07T09:38:44Z</dcterms:modified>
  <cp:category/>
  <cp:version/>
  <cp:contentType/>
  <cp:contentStatus/>
</cp:coreProperties>
</file>