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<sst xmlns="http://schemas.openxmlformats.org/spreadsheetml/2006/main" count="857" uniqueCount="303">
  <si>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Mamusa(NW393)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</si>
  <si>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</si>
  <si>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</si>
  <si>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</si>
  <si>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</si>
  <si>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</si>
  <si>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</si>
  <si>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</si>
  <si>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</si>
  <si>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</si>
  <si>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</si>
  <si>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</si>
  <si>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</si>
  <si>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</si>
  <si>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</si>
  <si>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</si>
  <si>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</si>
  <si>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</si>
  <si>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</si>
  <si>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</si>
  <si>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</si>
  <si>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</si>
  <si>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</si>
  <si>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</si>
  <si>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</si>
  <si>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</si>
  <si>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</si>
  <si>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</si>
  <si>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</si>
  <si>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</si>
  <si>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</si>
  <si>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</si>
  <si>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</si>
  <si>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</si>
  <si>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</si>
  <si>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</si>
  <si>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</si>
  <si>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</si>
  <si>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</si>
  <si>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</si>
  <si>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</si>
  <si>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</si>
  <si>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</si>
  <si>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</si>
  <si>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</si>
  <si>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</si>
  <si>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</si>
  <si>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</si>
  <si>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</si>
  <si>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</si>
  <si>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</si>
  <si>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</si>
  <si>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</si>
  <si>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</si>
  <si>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</si>
  <si>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</si>
  <si>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</si>
  <si>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</si>
  <si>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</si>
  <si>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</si>
  <si>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</si>
  <si>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</si>
  <si>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</si>
  <si>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</si>
  <si>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</si>
  <si>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</si>
  <si>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</si>
  <si>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</si>
  <si>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</si>
  <si>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</si>
  <si>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Mamusa(NW393)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</si>
  <si>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</si>
  <si>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</si>
  <si>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</si>
  <si>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</si>
  <si>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</si>
  <si>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</si>
  <si>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</si>
  <si>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</si>
  <si>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</si>
  <si>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</si>
  <si>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</si>
  <si>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</si>
  <si>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</si>
  <si>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</si>
  <si>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</si>
  <si>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</si>
  <si>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</si>
  <si>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</si>
  <si>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</si>
  <si>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</si>
  <si>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</si>
  <si>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</si>
  <si>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</si>
  <si>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</si>
  <si>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</si>
  <si>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</si>
  <si>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</si>
  <si>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</si>
  <si>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</si>
  <si>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Mamusa(NW393)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</si>
  <si>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</si>
  <si>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</si>
  <si>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</si>
  <si>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</si>
  <si>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</si>
  <si>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</si>
  <si>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</si>
  <si>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</si>
  <si>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</si>
  <si>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</si>
  <si>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</si>
  <si>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</si>
  <si>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</si>
  <si>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</si>
  <si>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</si>
  <si>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</si>
  <si>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</si>
  <si>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</si>
  <si>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</si>
  <si>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</si>
  <si>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</si>
  <si>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</si>
  <si>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</si>
  <si>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</si>
  <si>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</si>
  <si>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</si>
  <si>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</si>
  <si>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</si>
  <si>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Mamusa(NW393)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</si>
  <si>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</si>
  <si>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</si>
  <si>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</si>
  <si>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</si>
  <si>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</si>
  <si>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</si>
  <si>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</si>
  <si>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</si>
  <si>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</si>
  <si>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</si>
  <si>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Mamusa(NW393)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</si>
  <si>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</si>
  <si>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</si>
  <si>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</si>
  <si>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</si>
  <si>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</si>
  <si>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</si>
  <si>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</si>
  <si>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</si>
  <si>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</si>
  <si>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</si>
  <si>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</si>
  <si>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</si>
  <si>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</si>
  <si>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</si>
  <si>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</si>
  <si>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</si>
  <si>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</si>
  <si>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</si>
  <si>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</si>
  <si>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</si>
  <si>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</si>
  <si>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</si>
  <si>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</si>
  <si>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</si>
  <si>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</si>
  <si>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</si>
  <si>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</si>
  <si>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</si>
  <si>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</si>
  <si>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</si>
  <si>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</si>
  <si>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</si>
  <si>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</si>
  <si>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Mamusa(NW393)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</si>
  <si>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</si>
  <si>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</si>
  <si>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</si>
  <si>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</si>
  <si>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</si>
  <si>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</si>
  <si>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</si>
  <si>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</si>
  <si>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</si>
  <si>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</si>
  <si>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</si>
  <si>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</si>
  <si>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</si>
  <si>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</si>
  <si>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</si>
  <si>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</si>
  <si>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</si>
  <si>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</si>
  <si>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</si>
  <si>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</si>
  <si>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</si>
  <si>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</si>
  <si>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</si>
  <si>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</si>
  <si>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</si>
  <si>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</si>
  <si>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</si>
  <si>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Mamusa(NW393)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</si>
  <si>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</si>
  <si>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</si>
  <si>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</si>
  <si>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</si>
  <si>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</si>
  <si>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</si>
  <si>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</si>
  <si>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</si>
  <si>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</si>
  <si>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</si>
  <si>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</si>
  <si>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</si>
  <si>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</si>
  <si>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</si>
  <si>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</si>
  <si>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</si>
  <si>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</si>
  <si>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</si>
  <si>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</si>
  <si>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</si>
  <si>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</si>
  <si>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</si>
  <si>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</si>
  <si>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</si>
  <si>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Mamusa(NW393)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</si>
  <si>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</si>
  <si>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</si>
  <si>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</si>
  <si>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</si>
  <si>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</si>
  <si>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</si>
  <si>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</si>
  <si>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</si>
  <si>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</si>
  <si>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</si>
  <si>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</si>
  <si>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</si>
  <si>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</si>
  <si>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</si>
  <si>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</si>
  <si>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</si>
  <si>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</si>
  <si>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</si>
  <si>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</si>
  <si>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</si>
  <si>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</si>
  <si>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</si>
  <si>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</si>
  <si>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</si>
  <si>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</si>
  <si>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</si>
  <si>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</si>
  <si>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</si>
  <si>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</si>
  <si>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</si>
  <si>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</si>
  <si>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</si>
  <si>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</si>
  <si>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</si>
  <si>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</si>
  <si>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Mamusa(NW393)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</si>
  <si>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</si>
  <si>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</si>
  <si>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North West: Mamusa(NW393)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</si>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</sst>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12386527</v>
      </c>
      <c r="E5" s="60">
        <v>12386527</v>
      </c>
      <c r="F5" s="60">
        <v>5167257</v>
      </c>
      <c r="G5" s="60">
        <v>629092</v>
      </c>
      <c r="H5" s="60">
        <v>619665</v>
      </c>
      <c r="I5" s="60">
        <v>6416014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6416014</v>
      </c>
      <c r="W5" s="60">
        <v>3096750</v>
      </c>
      <c r="X5" s="60">
        <v>3319264</v>
      </c>
      <c r="Y5" s="61">
        <v>107.19</v>
      </c>
      <c r="Z5" s="62">
        <v>12386527</v>
      </c>
    </row>
    <row r="6" spans="1:26" ht="12.75">
      <c r="A6" s="58" t="s">
        <v>32</v>
      </c>
      <c r="B6" s="19">
        <v>0</v>
      </c>
      <c r="C6" s="19">
        <v>0</v>
      </c>
      <c r="D6" s="59">
        <v>51455756</v>
      </c>
      <c r="E6" s="60">
        <v>51455756</v>
      </c>
      <c r="F6" s="60">
        <v>3813683</v>
      </c>
      <c r="G6" s="60">
        <v>4001215</v>
      </c>
      <c r="H6" s="60">
        <v>4178018</v>
      </c>
      <c r="I6" s="60">
        <v>11992916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11992916</v>
      </c>
      <c r="W6" s="60">
        <v>13008990</v>
      </c>
      <c r="X6" s="60">
        <v>-1016074</v>
      </c>
      <c r="Y6" s="61">
        <v>-7.81</v>
      </c>
      <c r="Z6" s="62">
        <v>51455756</v>
      </c>
    </row>
    <row r="7" spans="1:26" ht="12.75">
      <c r="A7" s="58" t="s">
        <v>33</v>
      </c>
      <c r="B7" s="19">
        <v>0</v>
      </c>
      <c r="C7" s="19">
        <v>0</v>
      </c>
      <c r="D7" s="59">
        <v>3736</v>
      </c>
      <c r="E7" s="60">
        <v>3736</v>
      </c>
      <c r="F7" s="60">
        <v>11662</v>
      </c>
      <c r="G7" s="60">
        <v>0</v>
      </c>
      <c r="H7" s="60">
        <v>6481</v>
      </c>
      <c r="I7" s="60">
        <v>18143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18143</v>
      </c>
      <c r="W7" s="60">
        <v>999</v>
      </c>
      <c r="X7" s="60">
        <v>17144</v>
      </c>
      <c r="Y7" s="61">
        <v>1716.12</v>
      </c>
      <c r="Z7" s="62">
        <v>3736</v>
      </c>
    </row>
    <row r="8" spans="1:26" ht="12.75">
      <c r="A8" s="58" t="s">
        <v>34</v>
      </c>
      <c r="B8" s="19">
        <v>0</v>
      </c>
      <c r="C8" s="19">
        <v>0</v>
      </c>
      <c r="D8" s="59">
        <v>61800000</v>
      </c>
      <c r="E8" s="60">
        <v>61800000</v>
      </c>
      <c r="F8" s="60">
        <v>18818000</v>
      </c>
      <c r="G8" s="60">
        <v>1807730</v>
      </c>
      <c r="H8" s="60">
        <v>219059</v>
      </c>
      <c r="I8" s="60">
        <v>20844789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20844789</v>
      </c>
      <c r="W8" s="60">
        <v>20850000</v>
      </c>
      <c r="X8" s="60">
        <v>-5211</v>
      </c>
      <c r="Y8" s="61">
        <v>-0.02</v>
      </c>
      <c r="Z8" s="62">
        <v>61800000</v>
      </c>
    </row>
    <row r="9" spans="1:26" ht="12.75">
      <c r="A9" s="58" t="s">
        <v>35</v>
      </c>
      <c r="B9" s="19">
        <v>0</v>
      </c>
      <c r="C9" s="19">
        <v>0</v>
      </c>
      <c r="D9" s="59">
        <v>23919926</v>
      </c>
      <c r="E9" s="60">
        <v>23919926</v>
      </c>
      <c r="F9" s="60">
        <v>614764</v>
      </c>
      <c r="G9" s="60">
        <v>916121</v>
      </c>
      <c r="H9" s="60">
        <v>1092820</v>
      </c>
      <c r="I9" s="60">
        <v>2623705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2623705</v>
      </c>
      <c r="W9" s="60">
        <v>5637750</v>
      </c>
      <c r="X9" s="60">
        <v>-3014045</v>
      </c>
      <c r="Y9" s="61">
        <v>-53.46</v>
      </c>
      <c r="Z9" s="62">
        <v>23919926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149565945</v>
      </c>
      <c r="E10" s="66">
        <f t="shared" si="0"/>
        <v>149565945</v>
      </c>
      <c r="F10" s="66">
        <f t="shared" si="0"/>
        <v>28425366</v>
      </c>
      <c r="G10" s="66">
        <f t="shared" si="0"/>
        <v>7354158</v>
      </c>
      <c r="H10" s="66">
        <f t="shared" si="0"/>
        <v>6116043</v>
      </c>
      <c r="I10" s="66">
        <f t="shared" si="0"/>
        <v>41895567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41895567</v>
      </c>
      <c r="W10" s="66">
        <f t="shared" si="0"/>
        <v>42594489</v>
      </c>
      <c r="X10" s="66">
        <f t="shared" si="0"/>
        <v>-698922</v>
      </c>
      <c r="Y10" s="67">
        <f>+IF(W10&lt;&gt;0,(X10/W10)*100,0)</f>
        <v>-1.640874245492181</v>
      </c>
      <c r="Z10" s="68">
        <f t="shared" si="0"/>
        <v>149565945</v>
      </c>
    </row>
    <row r="11" spans="1:26" ht="12.75">
      <c r="A11" s="58" t="s">
        <v>37</v>
      </c>
      <c r="B11" s="19">
        <v>0</v>
      </c>
      <c r="C11" s="19">
        <v>0</v>
      </c>
      <c r="D11" s="59">
        <v>48189122</v>
      </c>
      <c r="E11" s="60">
        <v>48189122</v>
      </c>
      <c r="F11" s="60">
        <v>2439427</v>
      </c>
      <c r="G11" s="60">
        <v>4401440</v>
      </c>
      <c r="H11" s="60">
        <v>4987123</v>
      </c>
      <c r="I11" s="60">
        <v>11827990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11827990</v>
      </c>
      <c r="W11" s="60">
        <v>12692965</v>
      </c>
      <c r="X11" s="60">
        <v>-864975</v>
      </c>
      <c r="Y11" s="61">
        <v>-6.81</v>
      </c>
      <c r="Z11" s="62">
        <v>48189122</v>
      </c>
    </row>
    <row r="12" spans="1:26" ht="12.75">
      <c r="A12" s="58" t="s">
        <v>38</v>
      </c>
      <c r="B12" s="19">
        <v>0</v>
      </c>
      <c r="C12" s="19">
        <v>0</v>
      </c>
      <c r="D12" s="59">
        <v>5119126</v>
      </c>
      <c r="E12" s="60">
        <v>5119126</v>
      </c>
      <c r="F12" s="60">
        <v>358041</v>
      </c>
      <c r="G12" s="60">
        <v>609624</v>
      </c>
      <c r="H12" s="60">
        <v>0</v>
      </c>
      <c r="I12" s="60">
        <v>967665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967665</v>
      </c>
      <c r="W12" s="60">
        <v>1288870</v>
      </c>
      <c r="X12" s="60">
        <v>-321205</v>
      </c>
      <c r="Y12" s="61">
        <v>-24.92</v>
      </c>
      <c r="Z12" s="62">
        <v>5119126</v>
      </c>
    </row>
    <row r="13" spans="1:26" ht="12.75">
      <c r="A13" s="58" t="s">
        <v>279</v>
      </c>
      <c r="B13" s="19">
        <v>0</v>
      </c>
      <c r="C13" s="19">
        <v>0</v>
      </c>
      <c r="D13" s="59">
        <v>27041902</v>
      </c>
      <c r="E13" s="60">
        <v>27041902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6975750</v>
      </c>
      <c r="X13" s="60">
        <v>-6975750</v>
      </c>
      <c r="Y13" s="61">
        <v>-100</v>
      </c>
      <c r="Z13" s="62">
        <v>27041902</v>
      </c>
    </row>
    <row r="14" spans="1:26" ht="12.75">
      <c r="A14" s="58" t="s">
        <v>40</v>
      </c>
      <c r="B14" s="19">
        <v>0</v>
      </c>
      <c r="C14" s="19">
        <v>0</v>
      </c>
      <c r="D14" s="59">
        <v>820556</v>
      </c>
      <c r="E14" s="60">
        <v>820556</v>
      </c>
      <c r="F14" s="60">
        <v>26720</v>
      </c>
      <c r="G14" s="60">
        <v>877060</v>
      </c>
      <c r="H14" s="60">
        <v>490468</v>
      </c>
      <c r="I14" s="60">
        <v>1394248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1394248</v>
      </c>
      <c r="W14" s="60">
        <v>455250</v>
      </c>
      <c r="X14" s="60">
        <v>938998</v>
      </c>
      <c r="Y14" s="61">
        <v>206.26</v>
      </c>
      <c r="Z14" s="62">
        <v>820556</v>
      </c>
    </row>
    <row r="15" spans="1:26" ht="12.75">
      <c r="A15" s="58" t="s">
        <v>41</v>
      </c>
      <c r="B15" s="19">
        <v>0</v>
      </c>
      <c r="C15" s="19">
        <v>0</v>
      </c>
      <c r="D15" s="59">
        <v>33467994</v>
      </c>
      <c r="E15" s="60">
        <v>33467994</v>
      </c>
      <c r="F15" s="60">
        <v>1355</v>
      </c>
      <c r="G15" s="60">
        <v>6875205</v>
      </c>
      <c r="H15" s="60">
        <v>2342516</v>
      </c>
      <c r="I15" s="60">
        <v>9219076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9219076</v>
      </c>
      <c r="W15" s="60">
        <v>11520980</v>
      </c>
      <c r="X15" s="60">
        <v>-2301904</v>
      </c>
      <c r="Y15" s="61">
        <v>-19.98</v>
      </c>
      <c r="Z15" s="62">
        <v>33467994</v>
      </c>
    </row>
    <row r="16" spans="1:26" ht="12.75">
      <c r="A16" s="69" t="s">
        <v>42</v>
      </c>
      <c r="B16" s="19">
        <v>0</v>
      </c>
      <c r="C16" s="19">
        <v>0</v>
      </c>
      <c r="D16" s="59">
        <v>8261904</v>
      </c>
      <c r="E16" s="60">
        <v>8261904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2065500</v>
      </c>
      <c r="X16" s="60">
        <v>-2065500</v>
      </c>
      <c r="Y16" s="61">
        <v>-100</v>
      </c>
      <c r="Z16" s="62">
        <v>8261904</v>
      </c>
    </row>
    <row r="17" spans="1:26" ht="12.75">
      <c r="A17" s="58" t="s">
        <v>43</v>
      </c>
      <c r="B17" s="19">
        <v>0</v>
      </c>
      <c r="C17" s="19">
        <v>0</v>
      </c>
      <c r="D17" s="59">
        <v>56800820</v>
      </c>
      <c r="E17" s="60">
        <v>56800820</v>
      </c>
      <c r="F17" s="60">
        <v>291034</v>
      </c>
      <c r="G17" s="60">
        <v>1600766</v>
      </c>
      <c r="H17" s="60">
        <v>3083650</v>
      </c>
      <c r="I17" s="60">
        <v>4975450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4975450</v>
      </c>
      <c r="W17" s="60">
        <v>12488410</v>
      </c>
      <c r="X17" s="60">
        <v>-7512960</v>
      </c>
      <c r="Y17" s="61">
        <v>-60.16</v>
      </c>
      <c r="Z17" s="62">
        <v>56800820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179701424</v>
      </c>
      <c r="E18" s="73">
        <f t="shared" si="1"/>
        <v>179701424</v>
      </c>
      <c r="F18" s="73">
        <f t="shared" si="1"/>
        <v>3116577</v>
      </c>
      <c r="G18" s="73">
        <f t="shared" si="1"/>
        <v>14364095</v>
      </c>
      <c r="H18" s="73">
        <f t="shared" si="1"/>
        <v>10903757</v>
      </c>
      <c r="I18" s="73">
        <f t="shared" si="1"/>
        <v>28384429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28384429</v>
      </c>
      <c r="W18" s="73">
        <f t="shared" si="1"/>
        <v>47487725</v>
      </c>
      <c r="X18" s="73">
        <f t="shared" si="1"/>
        <v>-19103296</v>
      </c>
      <c r="Y18" s="67">
        <f>+IF(W18&lt;&gt;0,(X18/W18)*100,0)</f>
        <v>-40.227860989339874</v>
      </c>
      <c r="Z18" s="74">
        <f t="shared" si="1"/>
        <v>179701424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-30135479</v>
      </c>
      <c r="E19" s="77">
        <f t="shared" si="2"/>
        <v>-30135479</v>
      </c>
      <c r="F19" s="77">
        <f t="shared" si="2"/>
        <v>25308789</v>
      </c>
      <c r="G19" s="77">
        <f t="shared" si="2"/>
        <v>-7009937</v>
      </c>
      <c r="H19" s="77">
        <f t="shared" si="2"/>
        <v>-4787714</v>
      </c>
      <c r="I19" s="77">
        <f t="shared" si="2"/>
        <v>13511138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13511138</v>
      </c>
      <c r="W19" s="77">
        <f>IF(E10=E18,0,W10-W18)</f>
        <v>-4893236</v>
      </c>
      <c r="X19" s="77">
        <f t="shared" si="2"/>
        <v>18404374</v>
      </c>
      <c r="Y19" s="78">
        <f>+IF(W19&lt;&gt;0,(X19/W19)*100,0)</f>
        <v>-376.1186666655767</v>
      </c>
      <c r="Z19" s="79">
        <f t="shared" si="2"/>
        <v>-30135479</v>
      </c>
    </row>
    <row r="20" spans="1:26" ht="12.75">
      <c r="A20" s="58" t="s">
        <v>46</v>
      </c>
      <c r="B20" s="19">
        <v>0</v>
      </c>
      <c r="C20" s="19">
        <v>0</v>
      </c>
      <c r="D20" s="59">
        <v>19979000</v>
      </c>
      <c r="E20" s="60">
        <v>19979000</v>
      </c>
      <c r="F20" s="60">
        <v>0</v>
      </c>
      <c r="G20" s="60">
        <v>1121795</v>
      </c>
      <c r="H20" s="60">
        <v>0</v>
      </c>
      <c r="I20" s="60">
        <v>1121795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1121795</v>
      </c>
      <c r="W20" s="60">
        <v>3500000</v>
      </c>
      <c r="X20" s="60">
        <v>-2378205</v>
      </c>
      <c r="Y20" s="61">
        <v>-67.95</v>
      </c>
      <c r="Z20" s="62">
        <v>19979000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-10156479</v>
      </c>
      <c r="E22" s="88">
        <f t="shared" si="3"/>
        <v>-10156479</v>
      </c>
      <c r="F22" s="88">
        <f t="shared" si="3"/>
        <v>25308789</v>
      </c>
      <c r="G22" s="88">
        <f t="shared" si="3"/>
        <v>-5888142</v>
      </c>
      <c r="H22" s="88">
        <f t="shared" si="3"/>
        <v>-4787714</v>
      </c>
      <c r="I22" s="88">
        <f t="shared" si="3"/>
        <v>14632933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14632933</v>
      </c>
      <c r="W22" s="88">
        <f t="shared" si="3"/>
        <v>-1393236</v>
      </c>
      <c r="X22" s="88">
        <f t="shared" si="3"/>
        <v>16026169</v>
      </c>
      <c r="Y22" s="89">
        <f>+IF(W22&lt;&gt;0,(X22/W22)*100,0)</f>
        <v>-1150.2838715048993</v>
      </c>
      <c r="Z22" s="90">
        <f t="shared" si="3"/>
        <v>-10156479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-10156479</v>
      </c>
      <c r="E24" s="77">
        <f t="shared" si="4"/>
        <v>-10156479</v>
      </c>
      <c r="F24" s="77">
        <f t="shared" si="4"/>
        <v>25308789</v>
      </c>
      <c r="G24" s="77">
        <f t="shared" si="4"/>
        <v>-5888142</v>
      </c>
      <c r="H24" s="77">
        <f t="shared" si="4"/>
        <v>-4787714</v>
      </c>
      <c r="I24" s="77">
        <f t="shared" si="4"/>
        <v>14632933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14632933</v>
      </c>
      <c r="W24" s="77">
        <f t="shared" si="4"/>
        <v>-1393236</v>
      </c>
      <c r="X24" s="77">
        <f t="shared" si="4"/>
        <v>16026169</v>
      </c>
      <c r="Y24" s="78">
        <f>+IF(W24&lt;&gt;0,(X24/W24)*100,0)</f>
        <v>-1150.2838715048993</v>
      </c>
      <c r="Z24" s="79">
        <f t="shared" si="4"/>
        <v>-10156479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20279000</v>
      </c>
      <c r="E27" s="100">
        <v>20279000</v>
      </c>
      <c r="F27" s="100">
        <v>7389486</v>
      </c>
      <c r="G27" s="100">
        <v>2293353</v>
      </c>
      <c r="H27" s="100">
        <v>0</v>
      </c>
      <c r="I27" s="100">
        <v>9682839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9682839</v>
      </c>
      <c r="W27" s="100">
        <v>5069750</v>
      </c>
      <c r="X27" s="100">
        <v>4613089</v>
      </c>
      <c r="Y27" s="101">
        <v>90.99</v>
      </c>
      <c r="Z27" s="102">
        <v>20279000</v>
      </c>
    </row>
    <row r="28" spans="1:26" ht="12.75">
      <c r="A28" s="103" t="s">
        <v>46</v>
      </c>
      <c r="B28" s="19">
        <v>0</v>
      </c>
      <c r="C28" s="19">
        <v>0</v>
      </c>
      <c r="D28" s="59">
        <v>20279000</v>
      </c>
      <c r="E28" s="60">
        <v>20279000</v>
      </c>
      <c r="F28" s="60">
        <v>6967549</v>
      </c>
      <c r="G28" s="60">
        <v>2293353</v>
      </c>
      <c r="H28" s="60">
        <v>0</v>
      </c>
      <c r="I28" s="60">
        <v>9260902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9260902</v>
      </c>
      <c r="W28" s="60">
        <v>5069750</v>
      </c>
      <c r="X28" s="60">
        <v>4191152</v>
      </c>
      <c r="Y28" s="61">
        <v>82.67</v>
      </c>
      <c r="Z28" s="62">
        <v>20279000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421937</v>
      </c>
      <c r="G31" s="60">
        <v>0</v>
      </c>
      <c r="H31" s="60">
        <v>0</v>
      </c>
      <c r="I31" s="60">
        <v>421937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421937</v>
      </c>
      <c r="W31" s="60"/>
      <c r="X31" s="60">
        <v>421937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20279000</v>
      </c>
      <c r="E32" s="100">
        <f t="shared" si="5"/>
        <v>20279000</v>
      </c>
      <c r="F32" s="100">
        <f t="shared" si="5"/>
        <v>7389486</v>
      </c>
      <c r="G32" s="100">
        <f t="shared" si="5"/>
        <v>2293353</v>
      </c>
      <c r="H32" s="100">
        <f t="shared" si="5"/>
        <v>0</v>
      </c>
      <c r="I32" s="100">
        <f t="shared" si="5"/>
        <v>9682839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9682839</v>
      </c>
      <c r="W32" s="100">
        <f t="shared" si="5"/>
        <v>5069750</v>
      </c>
      <c r="X32" s="100">
        <f t="shared" si="5"/>
        <v>4613089</v>
      </c>
      <c r="Y32" s="101">
        <f>+IF(W32&lt;&gt;0,(X32/W32)*100,0)</f>
        <v>90.99243552443414</v>
      </c>
      <c r="Z32" s="102">
        <f t="shared" si="5"/>
        <v>20279000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26746128</v>
      </c>
      <c r="E35" s="60">
        <v>26746128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6686532</v>
      </c>
      <c r="X35" s="60">
        <v>-6686532</v>
      </c>
      <c r="Y35" s="61">
        <v>-100</v>
      </c>
      <c r="Z35" s="62">
        <v>26746128</v>
      </c>
    </row>
    <row r="36" spans="1:26" ht="12.75">
      <c r="A36" s="58" t="s">
        <v>57</v>
      </c>
      <c r="B36" s="19">
        <v>0</v>
      </c>
      <c r="C36" s="19">
        <v>0</v>
      </c>
      <c r="D36" s="59">
        <v>286504183</v>
      </c>
      <c r="E36" s="60">
        <v>286504183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71626046</v>
      </c>
      <c r="X36" s="60">
        <v>-71626046</v>
      </c>
      <c r="Y36" s="61">
        <v>-100</v>
      </c>
      <c r="Z36" s="62">
        <v>286504183</v>
      </c>
    </row>
    <row r="37" spans="1:26" ht="12.75">
      <c r="A37" s="58" t="s">
        <v>58</v>
      </c>
      <c r="B37" s="19">
        <v>0</v>
      </c>
      <c r="C37" s="19">
        <v>0</v>
      </c>
      <c r="D37" s="59">
        <v>71226378</v>
      </c>
      <c r="E37" s="60">
        <v>71226378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17806595</v>
      </c>
      <c r="X37" s="60">
        <v>-17806595</v>
      </c>
      <c r="Y37" s="61">
        <v>-100</v>
      </c>
      <c r="Z37" s="62">
        <v>71226378</v>
      </c>
    </row>
    <row r="38" spans="1:26" ht="12.75">
      <c r="A38" s="58" t="s">
        <v>59</v>
      </c>
      <c r="B38" s="19">
        <v>0</v>
      </c>
      <c r="C38" s="19">
        <v>0</v>
      </c>
      <c r="D38" s="59">
        <v>28737213</v>
      </c>
      <c r="E38" s="60">
        <v>28737213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7184303</v>
      </c>
      <c r="X38" s="60">
        <v>-7184303</v>
      </c>
      <c r="Y38" s="61">
        <v>-100</v>
      </c>
      <c r="Z38" s="62">
        <v>28737213</v>
      </c>
    </row>
    <row r="39" spans="1:26" ht="12.75">
      <c r="A39" s="58" t="s">
        <v>60</v>
      </c>
      <c r="B39" s="19">
        <v>0</v>
      </c>
      <c r="C39" s="19">
        <v>0</v>
      </c>
      <c r="D39" s="59">
        <v>213286720</v>
      </c>
      <c r="E39" s="60">
        <v>213286720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53321680</v>
      </c>
      <c r="X39" s="60">
        <v>-53321680</v>
      </c>
      <c r="Y39" s="61">
        <v>-100</v>
      </c>
      <c r="Z39" s="62">
        <v>213286720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19793469</v>
      </c>
      <c r="E42" s="60">
        <v>19793469</v>
      </c>
      <c r="F42" s="60">
        <v>15296059</v>
      </c>
      <c r="G42" s="60">
        <v>-1394076</v>
      </c>
      <c r="H42" s="60">
        <v>0</v>
      </c>
      <c r="I42" s="60">
        <v>13901983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13901983</v>
      </c>
      <c r="W42" s="60">
        <v>13838075</v>
      </c>
      <c r="X42" s="60">
        <v>63908</v>
      </c>
      <c r="Y42" s="61">
        <v>0.46</v>
      </c>
      <c r="Z42" s="62">
        <v>19793469</v>
      </c>
    </row>
    <row r="43" spans="1:26" ht="12.75">
      <c r="A43" s="58" t="s">
        <v>63</v>
      </c>
      <c r="B43" s="19">
        <v>0</v>
      </c>
      <c r="C43" s="19">
        <v>0</v>
      </c>
      <c r="D43" s="59">
        <v>-20279000</v>
      </c>
      <c r="E43" s="60">
        <v>-20279000</v>
      </c>
      <c r="F43" s="60">
        <v>-6744883</v>
      </c>
      <c r="G43" s="60">
        <v>-2293354</v>
      </c>
      <c r="H43" s="60">
        <v>0</v>
      </c>
      <c r="I43" s="60">
        <v>-9038237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-9038237</v>
      </c>
      <c r="W43" s="60">
        <v>-5294750</v>
      </c>
      <c r="X43" s="60">
        <v>-3743487</v>
      </c>
      <c r="Y43" s="61">
        <v>70.7</v>
      </c>
      <c r="Z43" s="62">
        <v>-20279000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0</v>
      </c>
      <c r="C45" s="22">
        <v>0</v>
      </c>
      <c r="D45" s="99">
        <v>714469</v>
      </c>
      <c r="E45" s="100">
        <v>714469</v>
      </c>
      <c r="F45" s="100">
        <v>9436772</v>
      </c>
      <c r="G45" s="100">
        <v>5749342</v>
      </c>
      <c r="H45" s="100">
        <v>0</v>
      </c>
      <c r="I45" s="100">
        <v>5749342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5749342</v>
      </c>
      <c r="W45" s="100">
        <v>9743325</v>
      </c>
      <c r="X45" s="100">
        <v>-3993983</v>
      </c>
      <c r="Y45" s="101">
        <v>-40.99</v>
      </c>
      <c r="Z45" s="102">
        <v>714469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6244003</v>
      </c>
      <c r="C49" s="52">
        <v>0</v>
      </c>
      <c r="D49" s="129">
        <v>4214276</v>
      </c>
      <c r="E49" s="54">
        <v>6599952</v>
      </c>
      <c r="F49" s="54">
        <v>0</v>
      </c>
      <c r="G49" s="54">
        <v>0</v>
      </c>
      <c r="H49" s="54">
        <v>0</v>
      </c>
      <c r="I49" s="54">
        <v>3341919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3413306</v>
      </c>
      <c r="W49" s="54">
        <v>0</v>
      </c>
      <c r="X49" s="54">
        <v>0</v>
      </c>
      <c r="Y49" s="54">
        <v>164147794</v>
      </c>
      <c r="Z49" s="130">
        <v>187961250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7182709</v>
      </c>
      <c r="C51" s="52">
        <v>0</v>
      </c>
      <c r="D51" s="129">
        <v>4478331</v>
      </c>
      <c r="E51" s="54">
        <v>4242500</v>
      </c>
      <c r="F51" s="54">
        <v>0</v>
      </c>
      <c r="G51" s="54">
        <v>0</v>
      </c>
      <c r="H51" s="54">
        <v>0</v>
      </c>
      <c r="I51" s="54">
        <v>3265085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2255897</v>
      </c>
      <c r="W51" s="54">
        <v>2125059</v>
      </c>
      <c r="X51" s="54">
        <v>14888835</v>
      </c>
      <c r="Y51" s="54">
        <v>23377734</v>
      </c>
      <c r="Z51" s="130">
        <v>61816150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45.53883083954442</v>
      </c>
      <c r="E58" s="7">
        <f t="shared" si="6"/>
        <v>45.53883083954442</v>
      </c>
      <c r="F58" s="7">
        <f t="shared" si="6"/>
        <v>29.61068663191158</v>
      </c>
      <c r="G58" s="7">
        <f t="shared" si="6"/>
        <v>81.53087905402386</v>
      </c>
      <c r="H58" s="7">
        <f t="shared" si="6"/>
        <v>0</v>
      </c>
      <c r="I58" s="7">
        <f t="shared" si="6"/>
        <v>34.95286255094674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34.95286255094674</v>
      </c>
      <c r="W58" s="7">
        <f t="shared" si="6"/>
        <v>39.528232791767365</v>
      </c>
      <c r="X58" s="7">
        <f t="shared" si="6"/>
        <v>0</v>
      </c>
      <c r="Y58" s="7">
        <f t="shared" si="6"/>
        <v>0</v>
      </c>
      <c r="Z58" s="8">
        <f t="shared" si="6"/>
        <v>45.53883083954442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60.99999620555463</v>
      </c>
      <c r="E59" s="10">
        <f t="shared" si="7"/>
        <v>60.99999620555463</v>
      </c>
      <c r="F59" s="10">
        <f t="shared" si="7"/>
        <v>8.551771278262335</v>
      </c>
      <c r="G59" s="10">
        <f t="shared" si="7"/>
        <v>111.61769661671106</v>
      </c>
      <c r="H59" s="10">
        <f t="shared" si="7"/>
        <v>0</v>
      </c>
      <c r="I59" s="10">
        <f t="shared" si="7"/>
        <v>17.83147605351235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17.83147605351235</v>
      </c>
      <c r="W59" s="10">
        <f t="shared" si="7"/>
        <v>32.80858965043998</v>
      </c>
      <c r="X59" s="10">
        <f t="shared" si="7"/>
        <v>0</v>
      </c>
      <c r="Y59" s="10">
        <f t="shared" si="7"/>
        <v>0</v>
      </c>
      <c r="Z59" s="11">
        <f t="shared" si="7"/>
        <v>60.99999620555463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56.384916393027055</v>
      </c>
      <c r="E60" s="13">
        <f t="shared" si="7"/>
        <v>56.384916393027055</v>
      </c>
      <c r="F60" s="13">
        <f t="shared" si="7"/>
        <v>58.143951660376594</v>
      </c>
      <c r="G60" s="13">
        <f t="shared" si="7"/>
        <v>76.80047185667354</v>
      </c>
      <c r="H60" s="13">
        <f t="shared" si="7"/>
        <v>0</v>
      </c>
      <c r="I60" s="13">
        <f t="shared" si="7"/>
        <v>44.112524426920025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44.112524426920025</v>
      </c>
      <c r="W60" s="13">
        <f t="shared" si="7"/>
        <v>53.632142080207615</v>
      </c>
      <c r="X60" s="13">
        <f t="shared" si="7"/>
        <v>0</v>
      </c>
      <c r="Y60" s="13">
        <f t="shared" si="7"/>
        <v>0</v>
      </c>
      <c r="Z60" s="14">
        <f t="shared" si="7"/>
        <v>56.384916393027055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73.20931552214522</v>
      </c>
      <c r="E61" s="13">
        <f t="shared" si="7"/>
        <v>73.20931552214522</v>
      </c>
      <c r="F61" s="13">
        <f t="shared" si="7"/>
        <v>87.6425949985815</v>
      </c>
      <c r="G61" s="13">
        <f t="shared" si="7"/>
        <v>109.14217819753355</v>
      </c>
      <c r="H61" s="13">
        <f t="shared" si="7"/>
        <v>0</v>
      </c>
      <c r="I61" s="13">
        <f t="shared" si="7"/>
        <v>63.369785195912456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63.369785195912456</v>
      </c>
      <c r="W61" s="13">
        <f t="shared" si="7"/>
        <v>70.48658481127785</v>
      </c>
      <c r="X61" s="13">
        <f t="shared" si="7"/>
        <v>0</v>
      </c>
      <c r="Y61" s="13">
        <f t="shared" si="7"/>
        <v>0</v>
      </c>
      <c r="Z61" s="14">
        <f t="shared" si="7"/>
        <v>73.20931552214522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33.999992581073414</v>
      </c>
      <c r="E62" s="13">
        <f t="shared" si="7"/>
        <v>33.999992581073414</v>
      </c>
      <c r="F62" s="13">
        <f t="shared" si="7"/>
        <v>28.215109669840295</v>
      </c>
      <c r="G62" s="13">
        <f t="shared" si="7"/>
        <v>40.606899403862556</v>
      </c>
      <c r="H62" s="13">
        <f t="shared" si="7"/>
        <v>0</v>
      </c>
      <c r="I62" s="13">
        <f t="shared" si="7"/>
        <v>23.017374637691752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23.017374637691752</v>
      </c>
      <c r="W62" s="13">
        <f t="shared" si="7"/>
        <v>19.620936693624845</v>
      </c>
      <c r="X62" s="13">
        <f t="shared" si="7"/>
        <v>0</v>
      </c>
      <c r="Y62" s="13">
        <f t="shared" si="7"/>
        <v>0</v>
      </c>
      <c r="Z62" s="14">
        <f t="shared" si="7"/>
        <v>33.999992581073414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18.00000616630488</v>
      </c>
      <c r="E63" s="13">
        <f t="shared" si="7"/>
        <v>18.00000616630488</v>
      </c>
      <c r="F63" s="13">
        <f t="shared" si="7"/>
        <v>15.930951704675604</v>
      </c>
      <c r="G63" s="13">
        <f t="shared" si="7"/>
        <v>28.0742163208065</v>
      </c>
      <c r="H63" s="13">
        <f t="shared" si="7"/>
        <v>0</v>
      </c>
      <c r="I63" s="13">
        <f t="shared" si="7"/>
        <v>14.664852425482175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14.664852425482175</v>
      </c>
      <c r="W63" s="13">
        <f t="shared" si="7"/>
        <v>19.876677548059483</v>
      </c>
      <c r="X63" s="13">
        <f t="shared" si="7"/>
        <v>0</v>
      </c>
      <c r="Y63" s="13">
        <f t="shared" si="7"/>
        <v>0</v>
      </c>
      <c r="Z63" s="14">
        <f t="shared" si="7"/>
        <v>18.00000616630488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16.00080916827123</v>
      </c>
      <c r="E64" s="13">
        <f t="shared" si="7"/>
        <v>16.00080916827123</v>
      </c>
      <c r="F64" s="13">
        <f t="shared" si="7"/>
        <v>10.565055480182588</v>
      </c>
      <c r="G64" s="13">
        <f t="shared" si="7"/>
        <v>17.197538311429316</v>
      </c>
      <c r="H64" s="13">
        <f t="shared" si="7"/>
        <v>0</v>
      </c>
      <c r="I64" s="13">
        <f t="shared" si="7"/>
        <v>9.253269049264553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9.253269049264553</v>
      </c>
      <c r="W64" s="13">
        <f t="shared" si="7"/>
        <v>16.342892383595437</v>
      </c>
      <c r="X64" s="13">
        <f t="shared" si="7"/>
        <v>0</v>
      </c>
      <c r="Y64" s="13">
        <f t="shared" si="7"/>
        <v>0</v>
      </c>
      <c r="Z64" s="14">
        <f t="shared" si="7"/>
        <v>16.00080916827123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>
        <v>80303041</v>
      </c>
      <c r="E67" s="26">
        <v>80303041</v>
      </c>
      <c r="F67" s="26">
        <v>8980940</v>
      </c>
      <c r="G67" s="26">
        <v>4630307</v>
      </c>
      <c r="H67" s="26">
        <v>4797683</v>
      </c>
      <c r="I67" s="26">
        <v>18408930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18408930</v>
      </c>
      <c r="W67" s="26">
        <v>20220990</v>
      </c>
      <c r="X67" s="26"/>
      <c r="Y67" s="25"/>
      <c r="Z67" s="27">
        <v>80303041</v>
      </c>
    </row>
    <row r="68" spans="1:26" ht="12.75" hidden="1">
      <c r="A68" s="37" t="s">
        <v>31</v>
      </c>
      <c r="B68" s="19"/>
      <c r="C68" s="19"/>
      <c r="D68" s="20">
        <v>12386527</v>
      </c>
      <c r="E68" s="21">
        <v>12386527</v>
      </c>
      <c r="F68" s="21">
        <v>5167257</v>
      </c>
      <c r="G68" s="21">
        <v>629092</v>
      </c>
      <c r="H68" s="21">
        <v>619665</v>
      </c>
      <c r="I68" s="21">
        <v>6416014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6416014</v>
      </c>
      <c r="W68" s="21">
        <v>3096750</v>
      </c>
      <c r="X68" s="21"/>
      <c r="Y68" s="20"/>
      <c r="Z68" s="23">
        <v>12386527</v>
      </c>
    </row>
    <row r="69" spans="1:26" ht="12.75" hidden="1">
      <c r="A69" s="38" t="s">
        <v>32</v>
      </c>
      <c r="B69" s="19"/>
      <c r="C69" s="19"/>
      <c r="D69" s="20">
        <v>51455756</v>
      </c>
      <c r="E69" s="21">
        <v>51455756</v>
      </c>
      <c r="F69" s="21">
        <v>3813683</v>
      </c>
      <c r="G69" s="21">
        <v>4001215</v>
      </c>
      <c r="H69" s="21">
        <v>4178018</v>
      </c>
      <c r="I69" s="21">
        <v>11992916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11992916</v>
      </c>
      <c r="W69" s="21">
        <v>13008990</v>
      </c>
      <c r="X69" s="21"/>
      <c r="Y69" s="20"/>
      <c r="Z69" s="23">
        <v>51455756</v>
      </c>
    </row>
    <row r="70" spans="1:26" ht="12.75" hidden="1">
      <c r="A70" s="39" t="s">
        <v>103</v>
      </c>
      <c r="B70" s="19"/>
      <c r="C70" s="19"/>
      <c r="D70" s="20">
        <v>34603793</v>
      </c>
      <c r="E70" s="21">
        <v>34603793</v>
      </c>
      <c r="F70" s="21">
        <v>2213612</v>
      </c>
      <c r="G70" s="21">
        <v>2420561</v>
      </c>
      <c r="H70" s="21">
        <v>2596276</v>
      </c>
      <c r="I70" s="21">
        <v>7230449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7230449</v>
      </c>
      <c r="W70" s="21">
        <v>8796000</v>
      </c>
      <c r="X70" s="21"/>
      <c r="Y70" s="20"/>
      <c r="Z70" s="23">
        <v>34603793</v>
      </c>
    </row>
    <row r="71" spans="1:26" ht="12.75" hidden="1">
      <c r="A71" s="39" t="s">
        <v>104</v>
      </c>
      <c r="B71" s="19"/>
      <c r="C71" s="19"/>
      <c r="D71" s="20">
        <v>4852454</v>
      </c>
      <c r="E71" s="21">
        <v>4852454</v>
      </c>
      <c r="F71" s="21">
        <v>447753</v>
      </c>
      <c r="G71" s="21">
        <v>425573</v>
      </c>
      <c r="H71" s="21">
        <v>426327</v>
      </c>
      <c r="I71" s="21">
        <v>1299653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1299653</v>
      </c>
      <c r="W71" s="21">
        <v>1212990</v>
      </c>
      <c r="X71" s="21"/>
      <c r="Y71" s="20"/>
      <c r="Z71" s="23">
        <v>4852454</v>
      </c>
    </row>
    <row r="72" spans="1:26" ht="12.75" hidden="1">
      <c r="A72" s="39" t="s">
        <v>105</v>
      </c>
      <c r="B72" s="19"/>
      <c r="C72" s="19"/>
      <c r="D72" s="20">
        <v>5513837</v>
      </c>
      <c r="E72" s="21">
        <v>5513837</v>
      </c>
      <c r="F72" s="21">
        <v>545705</v>
      </c>
      <c r="G72" s="21">
        <v>548343</v>
      </c>
      <c r="H72" s="21">
        <v>548512</v>
      </c>
      <c r="I72" s="21">
        <v>1642560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1642560</v>
      </c>
      <c r="W72" s="21">
        <v>1378500</v>
      </c>
      <c r="X72" s="21"/>
      <c r="Y72" s="20"/>
      <c r="Z72" s="23">
        <v>5513837</v>
      </c>
    </row>
    <row r="73" spans="1:26" ht="12.75" hidden="1">
      <c r="A73" s="39" t="s">
        <v>106</v>
      </c>
      <c r="B73" s="19"/>
      <c r="C73" s="19"/>
      <c r="D73" s="20">
        <v>6485672</v>
      </c>
      <c r="E73" s="21">
        <v>6485672</v>
      </c>
      <c r="F73" s="21">
        <v>606613</v>
      </c>
      <c r="G73" s="21">
        <v>606738</v>
      </c>
      <c r="H73" s="21">
        <v>606903</v>
      </c>
      <c r="I73" s="21">
        <v>1820254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1820254</v>
      </c>
      <c r="W73" s="21">
        <v>1621500</v>
      </c>
      <c r="X73" s="21"/>
      <c r="Y73" s="20"/>
      <c r="Z73" s="23">
        <v>6485672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16460758</v>
      </c>
      <c r="E75" s="30">
        <v>16460758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4115250</v>
      </c>
      <c r="X75" s="30"/>
      <c r="Y75" s="29"/>
      <c r="Z75" s="31">
        <v>16460758</v>
      </c>
    </row>
    <row r="76" spans="1:26" ht="12.75" hidden="1">
      <c r="A76" s="42" t="s">
        <v>287</v>
      </c>
      <c r="B76" s="32"/>
      <c r="C76" s="32"/>
      <c r="D76" s="33">
        <v>36569066</v>
      </c>
      <c r="E76" s="34">
        <v>36569066</v>
      </c>
      <c r="F76" s="34">
        <v>2659318</v>
      </c>
      <c r="G76" s="34">
        <v>3775130</v>
      </c>
      <c r="H76" s="34"/>
      <c r="I76" s="34">
        <v>6434448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6434448</v>
      </c>
      <c r="W76" s="34">
        <v>7993000</v>
      </c>
      <c r="X76" s="34"/>
      <c r="Y76" s="33"/>
      <c r="Z76" s="35">
        <v>36569066</v>
      </c>
    </row>
    <row r="77" spans="1:26" ht="12.75" hidden="1">
      <c r="A77" s="37" t="s">
        <v>31</v>
      </c>
      <c r="B77" s="19"/>
      <c r="C77" s="19"/>
      <c r="D77" s="20">
        <v>7555781</v>
      </c>
      <c r="E77" s="21">
        <v>7555781</v>
      </c>
      <c r="F77" s="21">
        <v>441892</v>
      </c>
      <c r="G77" s="21">
        <v>702178</v>
      </c>
      <c r="H77" s="21"/>
      <c r="I77" s="21">
        <v>1144070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1144070</v>
      </c>
      <c r="W77" s="21">
        <v>1016000</v>
      </c>
      <c r="X77" s="21"/>
      <c r="Y77" s="20"/>
      <c r="Z77" s="23">
        <v>7555781</v>
      </c>
    </row>
    <row r="78" spans="1:26" ht="12.75" hidden="1">
      <c r="A78" s="38" t="s">
        <v>32</v>
      </c>
      <c r="B78" s="19"/>
      <c r="C78" s="19"/>
      <c r="D78" s="20">
        <v>29013285</v>
      </c>
      <c r="E78" s="21">
        <v>29013285</v>
      </c>
      <c r="F78" s="21">
        <v>2217426</v>
      </c>
      <c r="G78" s="21">
        <v>3072952</v>
      </c>
      <c r="H78" s="21"/>
      <c r="I78" s="21">
        <v>5290378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5290378</v>
      </c>
      <c r="W78" s="21">
        <v>6977000</v>
      </c>
      <c r="X78" s="21"/>
      <c r="Y78" s="20"/>
      <c r="Z78" s="23">
        <v>29013285</v>
      </c>
    </row>
    <row r="79" spans="1:26" ht="12.75" hidden="1">
      <c r="A79" s="39" t="s">
        <v>103</v>
      </c>
      <c r="B79" s="19"/>
      <c r="C79" s="19"/>
      <c r="D79" s="20">
        <v>25333200</v>
      </c>
      <c r="E79" s="21">
        <v>25333200</v>
      </c>
      <c r="F79" s="21">
        <v>1940067</v>
      </c>
      <c r="G79" s="21">
        <v>2641853</v>
      </c>
      <c r="H79" s="21"/>
      <c r="I79" s="21">
        <v>4581920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4581920</v>
      </c>
      <c r="W79" s="21">
        <v>6200000</v>
      </c>
      <c r="X79" s="21"/>
      <c r="Y79" s="20"/>
      <c r="Z79" s="23">
        <v>25333200</v>
      </c>
    </row>
    <row r="80" spans="1:26" ht="12.75" hidden="1">
      <c r="A80" s="39" t="s">
        <v>104</v>
      </c>
      <c r="B80" s="19"/>
      <c r="C80" s="19"/>
      <c r="D80" s="20">
        <v>1649834</v>
      </c>
      <c r="E80" s="21">
        <v>1649834</v>
      </c>
      <c r="F80" s="21">
        <v>126334</v>
      </c>
      <c r="G80" s="21">
        <v>172812</v>
      </c>
      <c r="H80" s="21"/>
      <c r="I80" s="21">
        <v>299146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299146</v>
      </c>
      <c r="W80" s="21">
        <v>238000</v>
      </c>
      <c r="X80" s="21"/>
      <c r="Y80" s="20"/>
      <c r="Z80" s="23">
        <v>1649834</v>
      </c>
    </row>
    <row r="81" spans="1:26" ht="12.75" hidden="1">
      <c r="A81" s="39" t="s">
        <v>105</v>
      </c>
      <c r="B81" s="19"/>
      <c r="C81" s="19"/>
      <c r="D81" s="20">
        <v>992491</v>
      </c>
      <c r="E81" s="21">
        <v>992491</v>
      </c>
      <c r="F81" s="21">
        <v>86936</v>
      </c>
      <c r="G81" s="21">
        <v>153943</v>
      </c>
      <c r="H81" s="21"/>
      <c r="I81" s="21">
        <v>240879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240879</v>
      </c>
      <c r="W81" s="21">
        <v>274000</v>
      </c>
      <c r="X81" s="21"/>
      <c r="Y81" s="20"/>
      <c r="Z81" s="23">
        <v>992491</v>
      </c>
    </row>
    <row r="82" spans="1:26" ht="12.75" hidden="1">
      <c r="A82" s="39" t="s">
        <v>106</v>
      </c>
      <c r="B82" s="19"/>
      <c r="C82" s="19"/>
      <c r="D82" s="20">
        <v>1037760</v>
      </c>
      <c r="E82" s="21">
        <v>1037760</v>
      </c>
      <c r="F82" s="21">
        <v>64089</v>
      </c>
      <c r="G82" s="21">
        <v>104344</v>
      </c>
      <c r="H82" s="21"/>
      <c r="I82" s="21">
        <v>168433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168433</v>
      </c>
      <c r="W82" s="21">
        <v>265000</v>
      </c>
      <c r="X82" s="21"/>
      <c r="Y82" s="20"/>
      <c r="Z82" s="23">
        <v>1037760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2721593</v>
      </c>
      <c r="F5" s="358">
        <f t="shared" si="0"/>
        <v>2721593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680400</v>
      </c>
      <c r="Y5" s="358">
        <f t="shared" si="0"/>
        <v>-680400</v>
      </c>
      <c r="Z5" s="359">
        <f>+IF(X5&lt;&gt;0,+(Y5/X5)*100,0)</f>
        <v>-100</v>
      </c>
      <c r="AA5" s="360">
        <f>+AA6+AA8+AA11+AA13+AA15</f>
        <v>2721593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454124</v>
      </c>
      <c r="F6" s="59">
        <f t="shared" si="1"/>
        <v>454124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113531</v>
      </c>
      <c r="Y6" s="59">
        <f t="shared" si="1"/>
        <v>-113531</v>
      </c>
      <c r="Z6" s="61">
        <f>+IF(X6&lt;&gt;0,+(Y6/X6)*100,0)</f>
        <v>-100</v>
      </c>
      <c r="AA6" s="62">
        <f t="shared" si="1"/>
        <v>454124</v>
      </c>
    </row>
    <row r="7" spans="1:27" ht="12.75">
      <c r="A7" s="291" t="s">
        <v>229</v>
      </c>
      <c r="B7" s="142"/>
      <c r="C7" s="60"/>
      <c r="D7" s="340"/>
      <c r="E7" s="60">
        <v>454124</v>
      </c>
      <c r="F7" s="59">
        <v>454124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113531</v>
      </c>
      <c r="Y7" s="59">
        <v>-113531</v>
      </c>
      <c r="Z7" s="61">
        <v>-100</v>
      </c>
      <c r="AA7" s="62">
        <v>454124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53754</v>
      </c>
      <c r="F8" s="59">
        <f t="shared" si="2"/>
        <v>53754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13439</v>
      </c>
      <c r="Y8" s="59">
        <f t="shared" si="2"/>
        <v>-13439</v>
      </c>
      <c r="Z8" s="61">
        <f>+IF(X8&lt;&gt;0,+(Y8/X8)*100,0)</f>
        <v>-100</v>
      </c>
      <c r="AA8" s="62">
        <f>SUM(AA9:AA10)</f>
        <v>53754</v>
      </c>
    </row>
    <row r="9" spans="1:27" ht="12.75">
      <c r="A9" s="291" t="s">
        <v>230</v>
      </c>
      <c r="B9" s="142"/>
      <c r="C9" s="60"/>
      <c r="D9" s="340"/>
      <c r="E9" s="60">
        <v>53754</v>
      </c>
      <c r="F9" s="59">
        <v>53754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13439</v>
      </c>
      <c r="Y9" s="59">
        <v>-13439</v>
      </c>
      <c r="Z9" s="61">
        <v>-100</v>
      </c>
      <c r="AA9" s="62">
        <v>53754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21047</v>
      </c>
      <c r="F11" s="364">
        <f t="shared" si="3"/>
        <v>21047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5262</v>
      </c>
      <c r="Y11" s="364">
        <f t="shared" si="3"/>
        <v>-5262</v>
      </c>
      <c r="Z11" s="365">
        <f>+IF(X11&lt;&gt;0,+(Y11/X11)*100,0)</f>
        <v>-100</v>
      </c>
      <c r="AA11" s="366">
        <f t="shared" si="3"/>
        <v>21047</v>
      </c>
    </row>
    <row r="12" spans="1:27" ht="12.75">
      <c r="A12" s="291" t="s">
        <v>232</v>
      </c>
      <c r="B12" s="136"/>
      <c r="C12" s="60"/>
      <c r="D12" s="340"/>
      <c r="E12" s="60">
        <v>21047</v>
      </c>
      <c r="F12" s="59">
        <v>21047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5262</v>
      </c>
      <c r="Y12" s="59">
        <v>-5262</v>
      </c>
      <c r="Z12" s="61">
        <v>-100</v>
      </c>
      <c r="AA12" s="62">
        <v>21047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2182438</v>
      </c>
      <c r="F13" s="342">
        <f t="shared" si="4"/>
        <v>2182438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545610</v>
      </c>
      <c r="Y13" s="342">
        <f t="shared" si="4"/>
        <v>-545610</v>
      </c>
      <c r="Z13" s="335">
        <f>+IF(X13&lt;&gt;0,+(Y13/X13)*100,0)</f>
        <v>-100</v>
      </c>
      <c r="AA13" s="273">
        <f t="shared" si="4"/>
        <v>2182438</v>
      </c>
    </row>
    <row r="14" spans="1:27" ht="12.75">
      <c r="A14" s="291" t="s">
        <v>233</v>
      </c>
      <c r="B14" s="136"/>
      <c r="C14" s="60"/>
      <c r="D14" s="340"/>
      <c r="E14" s="60">
        <v>2182438</v>
      </c>
      <c r="F14" s="59">
        <v>2182438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545610</v>
      </c>
      <c r="Y14" s="59">
        <v>-545610</v>
      </c>
      <c r="Z14" s="61">
        <v>-100</v>
      </c>
      <c r="AA14" s="62">
        <v>2182438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10230</v>
      </c>
      <c r="F15" s="59">
        <f t="shared" si="5"/>
        <v>10230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2558</v>
      </c>
      <c r="Y15" s="59">
        <f t="shared" si="5"/>
        <v>-2558</v>
      </c>
      <c r="Z15" s="61">
        <f>+IF(X15&lt;&gt;0,+(Y15/X15)*100,0)</f>
        <v>-100</v>
      </c>
      <c r="AA15" s="62">
        <f>SUM(AA16:AA20)</f>
        <v>10230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10230</v>
      </c>
      <c r="F20" s="59">
        <v>10230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2558</v>
      </c>
      <c r="Y20" s="59">
        <v>-2558</v>
      </c>
      <c r="Z20" s="61">
        <v>-100</v>
      </c>
      <c r="AA20" s="62">
        <v>10230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16193</v>
      </c>
      <c r="F22" s="345">
        <f t="shared" si="6"/>
        <v>16193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4048</v>
      </c>
      <c r="Y22" s="345">
        <f t="shared" si="6"/>
        <v>-4048</v>
      </c>
      <c r="Z22" s="336">
        <f>+IF(X22&lt;&gt;0,+(Y22/X22)*100,0)</f>
        <v>-100</v>
      </c>
      <c r="AA22" s="350">
        <f>SUM(AA23:AA32)</f>
        <v>16193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16193</v>
      </c>
      <c r="F26" s="364">
        <v>16193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4048</v>
      </c>
      <c r="Y26" s="364">
        <v>-4048</v>
      </c>
      <c r="Z26" s="365">
        <v>-100</v>
      </c>
      <c r="AA26" s="366">
        <v>16193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2268937</v>
      </c>
      <c r="F40" s="345">
        <f t="shared" si="9"/>
        <v>2268937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567234</v>
      </c>
      <c r="Y40" s="345">
        <f t="shared" si="9"/>
        <v>-567234</v>
      </c>
      <c r="Z40" s="336">
        <f>+IF(X40&lt;&gt;0,+(Y40/X40)*100,0)</f>
        <v>-100</v>
      </c>
      <c r="AA40" s="350">
        <f>SUM(AA41:AA49)</f>
        <v>2268937</v>
      </c>
    </row>
    <row r="41" spans="1:27" ht="12.75">
      <c r="A41" s="361" t="s">
        <v>248</v>
      </c>
      <c r="B41" s="142"/>
      <c r="C41" s="362"/>
      <c r="D41" s="363"/>
      <c r="E41" s="362">
        <v>1045656</v>
      </c>
      <c r="F41" s="364">
        <v>1045656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261414</v>
      </c>
      <c r="Y41" s="364">
        <v>-261414</v>
      </c>
      <c r="Z41" s="365">
        <v>-100</v>
      </c>
      <c r="AA41" s="366">
        <v>1045656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423812</v>
      </c>
      <c r="F43" s="370">
        <v>423812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105953</v>
      </c>
      <c r="Y43" s="370">
        <v>-105953</v>
      </c>
      <c r="Z43" s="371">
        <v>-100</v>
      </c>
      <c r="AA43" s="303">
        <v>423812</v>
      </c>
    </row>
    <row r="44" spans="1:27" ht="12.75">
      <c r="A44" s="361" t="s">
        <v>251</v>
      </c>
      <c r="B44" s="136"/>
      <c r="C44" s="60"/>
      <c r="D44" s="368"/>
      <c r="E44" s="54">
        <v>44981</v>
      </c>
      <c r="F44" s="53">
        <v>44981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11245</v>
      </c>
      <c r="Y44" s="53">
        <v>-11245</v>
      </c>
      <c r="Z44" s="94">
        <v>-100</v>
      </c>
      <c r="AA44" s="95">
        <v>44981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754488</v>
      </c>
      <c r="F47" s="53">
        <v>754488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188622</v>
      </c>
      <c r="Y47" s="53">
        <v>-188622</v>
      </c>
      <c r="Z47" s="94">
        <v>-100</v>
      </c>
      <c r="AA47" s="95">
        <v>754488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5006723</v>
      </c>
      <c r="F60" s="264">
        <f t="shared" si="14"/>
        <v>5006723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1251682</v>
      </c>
      <c r="Y60" s="264">
        <f t="shared" si="14"/>
        <v>-1251682</v>
      </c>
      <c r="Z60" s="337">
        <f>+IF(X60&lt;&gt;0,+(Y60/X60)*100,0)</f>
        <v>-100</v>
      </c>
      <c r="AA60" s="232">
        <f>+AA57+AA54+AA51+AA40+AA37+AA34+AA22+AA5</f>
        <v>5006723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88978933</v>
      </c>
      <c r="F5" s="100">
        <f t="shared" si="0"/>
        <v>88978933</v>
      </c>
      <c r="G5" s="100">
        <f t="shared" si="0"/>
        <v>24065766</v>
      </c>
      <c r="H5" s="100">
        <f t="shared" si="0"/>
        <v>1931050</v>
      </c>
      <c r="I5" s="100">
        <f t="shared" si="0"/>
        <v>967809</v>
      </c>
      <c r="J5" s="100">
        <f t="shared" si="0"/>
        <v>26964625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26964625</v>
      </c>
      <c r="X5" s="100">
        <f t="shared" si="0"/>
        <v>23360483</v>
      </c>
      <c r="Y5" s="100">
        <f t="shared" si="0"/>
        <v>3604142</v>
      </c>
      <c r="Z5" s="137">
        <f>+IF(X5&lt;&gt;0,+(Y5/X5)*100,0)</f>
        <v>15.428371065786612</v>
      </c>
      <c r="AA5" s="153">
        <f>SUM(AA6:AA8)</f>
        <v>88978933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/>
      <c r="D7" s="157"/>
      <c r="E7" s="158">
        <v>88347103</v>
      </c>
      <c r="F7" s="159">
        <v>88347103</v>
      </c>
      <c r="G7" s="159">
        <v>24065766</v>
      </c>
      <c r="H7" s="159">
        <v>1904440</v>
      </c>
      <c r="I7" s="159">
        <v>923099</v>
      </c>
      <c r="J7" s="159">
        <v>26893305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26893305</v>
      </c>
      <c r="X7" s="159">
        <v>23274250</v>
      </c>
      <c r="Y7" s="159">
        <v>3619055</v>
      </c>
      <c r="Z7" s="141">
        <v>15.55</v>
      </c>
      <c r="AA7" s="157">
        <v>88347103</v>
      </c>
    </row>
    <row r="8" spans="1:27" ht="12.75">
      <c r="A8" s="138" t="s">
        <v>77</v>
      </c>
      <c r="B8" s="136"/>
      <c r="C8" s="155"/>
      <c r="D8" s="155"/>
      <c r="E8" s="156">
        <v>631830</v>
      </c>
      <c r="F8" s="60">
        <v>631830</v>
      </c>
      <c r="G8" s="60"/>
      <c r="H8" s="60">
        <v>26610</v>
      </c>
      <c r="I8" s="60">
        <v>44710</v>
      </c>
      <c r="J8" s="60">
        <v>71320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71320</v>
      </c>
      <c r="X8" s="60">
        <v>86233</v>
      </c>
      <c r="Y8" s="60">
        <v>-14913</v>
      </c>
      <c r="Z8" s="140">
        <v>-17.29</v>
      </c>
      <c r="AA8" s="155">
        <v>631830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13976152</v>
      </c>
      <c r="F9" s="100">
        <f t="shared" si="1"/>
        <v>13976152</v>
      </c>
      <c r="G9" s="100">
        <f t="shared" si="1"/>
        <v>117114</v>
      </c>
      <c r="H9" s="100">
        <f t="shared" si="1"/>
        <v>749947</v>
      </c>
      <c r="I9" s="100">
        <f t="shared" si="1"/>
        <v>318657</v>
      </c>
      <c r="J9" s="100">
        <f t="shared" si="1"/>
        <v>1185718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1185718</v>
      </c>
      <c r="X9" s="100">
        <f t="shared" si="1"/>
        <v>2101748</v>
      </c>
      <c r="Y9" s="100">
        <f t="shared" si="1"/>
        <v>-916030</v>
      </c>
      <c r="Z9" s="137">
        <f>+IF(X9&lt;&gt;0,+(Y9/X9)*100,0)</f>
        <v>-43.584197534623556</v>
      </c>
      <c r="AA9" s="153">
        <f>SUM(AA10:AA14)</f>
        <v>13976152</v>
      </c>
    </row>
    <row r="10" spans="1:27" ht="12.75">
      <c r="A10" s="138" t="s">
        <v>79</v>
      </c>
      <c r="B10" s="136"/>
      <c r="C10" s="155"/>
      <c r="D10" s="155"/>
      <c r="E10" s="156">
        <v>8411802</v>
      </c>
      <c r="F10" s="60">
        <v>8411802</v>
      </c>
      <c r="G10" s="60">
        <v>40054</v>
      </c>
      <c r="H10" s="60">
        <v>649263</v>
      </c>
      <c r="I10" s="60">
        <v>197154</v>
      </c>
      <c r="J10" s="60">
        <v>886471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886471</v>
      </c>
      <c r="X10" s="60">
        <v>814749</v>
      </c>
      <c r="Y10" s="60">
        <v>71722</v>
      </c>
      <c r="Z10" s="140">
        <v>8.8</v>
      </c>
      <c r="AA10" s="155">
        <v>8411802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5564350</v>
      </c>
      <c r="F12" s="60">
        <v>5564350</v>
      </c>
      <c r="G12" s="60">
        <v>77060</v>
      </c>
      <c r="H12" s="60">
        <v>100684</v>
      </c>
      <c r="I12" s="60">
        <v>121503</v>
      </c>
      <c r="J12" s="60">
        <v>299247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299247</v>
      </c>
      <c r="X12" s="60">
        <v>1286999</v>
      </c>
      <c r="Y12" s="60">
        <v>-987752</v>
      </c>
      <c r="Z12" s="140">
        <v>-76.75</v>
      </c>
      <c r="AA12" s="155">
        <v>5564350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15030996</v>
      </c>
      <c r="F15" s="100">
        <f t="shared" si="2"/>
        <v>15030996</v>
      </c>
      <c r="G15" s="100">
        <f t="shared" si="2"/>
        <v>5317</v>
      </c>
      <c r="H15" s="100">
        <f t="shared" si="2"/>
        <v>1122050</v>
      </c>
      <c r="I15" s="100">
        <f t="shared" si="2"/>
        <v>2607</v>
      </c>
      <c r="J15" s="100">
        <f t="shared" si="2"/>
        <v>1129974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1129974</v>
      </c>
      <c r="X15" s="100">
        <f t="shared" si="2"/>
        <v>5135620</v>
      </c>
      <c r="Y15" s="100">
        <f t="shared" si="2"/>
        <v>-4005646</v>
      </c>
      <c r="Z15" s="137">
        <f>+IF(X15&lt;&gt;0,+(Y15/X15)*100,0)</f>
        <v>-77.99732067403741</v>
      </c>
      <c r="AA15" s="153">
        <f>SUM(AA16:AA18)</f>
        <v>15030996</v>
      </c>
    </row>
    <row r="16" spans="1:27" ht="12.75">
      <c r="A16" s="138" t="s">
        <v>85</v>
      </c>
      <c r="B16" s="136"/>
      <c r="C16" s="155"/>
      <c r="D16" s="155"/>
      <c r="E16" s="156">
        <v>14996849</v>
      </c>
      <c r="F16" s="60">
        <v>14996849</v>
      </c>
      <c r="G16" s="60">
        <v>5317</v>
      </c>
      <c r="H16" s="60">
        <v>1122050</v>
      </c>
      <c r="I16" s="60">
        <v>2607</v>
      </c>
      <c r="J16" s="60">
        <v>1129974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1129974</v>
      </c>
      <c r="X16" s="60">
        <v>5133400</v>
      </c>
      <c r="Y16" s="60">
        <v>-4003426</v>
      </c>
      <c r="Z16" s="140">
        <v>-77.99</v>
      </c>
      <c r="AA16" s="155">
        <v>14996849</v>
      </c>
    </row>
    <row r="17" spans="1:27" ht="12.75">
      <c r="A17" s="138" t="s">
        <v>86</v>
      </c>
      <c r="B17" s="136"/>
      <c r="C17" s="155"/>
      <c r="D17" s="155"/>
      <c r="E17" s="156">
        <v>34147</v>
      </c>
      <c r="F17" s="60">
        <v>34147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2220</v>
      </c>
      <c r="Y17" s="60">
        <v>-2220</v>
      </c>
      <c r="Z17" s="140">
        <v>-100</v>
      </c>
      <c r="AA17" s="155">
        <v>34147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51558864</v>
      </c>
      <c r="F19" s="100">
        <f t="shared" si="3"/>
        <v>51558864</v>
      </c>
      <c r="G19" s="100">
        <f t="shared" si="3"/>
        <v>4237169</v>
      </c>
      <c r="H19" s="100">
        <f t="shared" si="3"/>
        <v>4672906</v>
      </c>
      <c r="I19" s="100">
        <f t="shared" si="3"/>
        <v>4826970</v>
      </c>
      <c r="J19" s="100">
        <f t="shared" si="3"/>
        <v>13737045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13737045</v>
      </c>
      <c r="X19" s="100">
        <f t="shared" si="3"/>
        <v>11785920</v>
      </c>
      <c r="Y19" s="100">
        <f t="shared" si="3"/>
        <v>1951125</v>
      </c>
      <c r="Z19" s="137">
        <f>+IF(X19&lt;&gt;0,+(Y19/X19)*100,0)</f>
        <v>16.554711045043575</v>
      </c>
      <c r="AA19" s="153">
        <f>SUM(AA20:AA23)</f>
        <v>51558864</v>
      </c>
    </row>
    <row r="20" spans="1:27" ht="12.75">
      <c r="A20" s="138" t="s">
        <v>89</v>
      </c>
      <c r="B20" s="136"/>
      <c r="C20" s="155"/>
      <c r="D20" s="155"/>
      <c r="E20" s="156">
        <v>34667264</v>
      </c>
      <c r="F20" s="60">
        <v>34667264</v>
      </c>
      <c r="G20" s="60">
        <v>2634327</v>
      </c>
      <c r="H20" s="60">
        <v>3092175</v>
      </c>
      <c r="I20" s="60">
        <v>3245037</v>
      </c>
      <c r="J20" s="60">
        <v>8971539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8971539</v>
      </c>
      <c r="X20" s="60">
        <v>8239333</v>
      </c>
      <c r="Y20" s="60">
        <v>732206</v>
      </c>
      <c r="Z20" s="140">
        <v>8.89</v>
      </c>
      <c r="AA20" s="155">
        <v>34667264</v>
      </c>
    </row>
    <row r="21" spans="1:27" ht="12.75">
      <c r="A21" s="138" t="s">
        <v>90</v>
      </c>
      <c r="B21" s="136"/>
      <c r="C21" s="155"/>
      <c r="D21" s="155"/>
      <c r="E21" s="156">
        <v>4881101</v>
      </c>
      <c r="F21" s="60">
        <v>4881101</v>
      </c>
      <c r="G21" s="60">
        <v>449780</v>
      </c>
      <c r="H21" s="60">
        <v>425650</v>
      </c>
      <c r="I21" s="60">
        <v>426518</v>
      </c>
      <c r="J21" s="60">
        <v>1301948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1301948</v>
      </c>
      <c r="X21" s="60">
        <v>957095</v>
      </c>
      <c r="Y21" s="60">
        <v>344853</v>
      </c>
      <c r="Z21" s="140">
        <v>36.03</v>
      </c>
      <c r="AA21" s="155">
        <v>4881101</v>
      </c>
    </row>
    <row r="22" spans="1:27" ht="12.75">
      <c r="A22" s="138" t="s">
        <v>91</v>
      </c>
      <c r="B22" s="136"/>
      <c r="C22" s="157"/>
      <c r="D22" s="157"/>
      <c r="E22" s="158">
        <v>5524827</v>
      </c>
      <c r="F22" s="159">
        <v>5524827</v>
      </c>
      <c r="G22" s="159">
        <v>546449</v>
      </c>
      <c r="H22" s="159">
        <v>548343</v>
      </c>
      <c r="I22" s="159">
        <v>548512</v>
      </c>
      <c r="J22" s="159">
        <v>1643304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1643304</v>
      </c>
      <c r="X22" s="159">
        <v>1057032</v>
      </c>
      <c r="Y22" s="159">
        <v>586272</v>
      </c>
      <c r="Z22" s="141">
        <v>55.46</v>
      </c>
      <c r="AA22" s="157">
        <v>5524827</v>
      </c>
    </row>
    <row r="23" spans="1:27" ht="12.75">
      <c r="A23" s="138" t="s">
        <v>92</v>
      </c>
      <c r="B23" s="136"/>
      <c r="C23" s="155"/>
      <c r="D23" s="155"/>
      <c r="E23" s="156">
        <v>6485672</v>
      </c>
      <c r="F23" s="60">
        <v>6485672</v>
      </c>
      <c r="G23" s="60">
        <v>606613</v>
      </c>
      <c r="H23" s="60">
        <v>606738</v>
      </c>
      <c r="I23" s="60">
        <v>606903</v>
      </c>
      <c r="J23" s="60">
        <v>1820254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1820254</v>
      </c>
      <c r="X23" s="60">
        <v>1532460</v>
      </c>
      <c r="Y23" s="60">
        <v>287794</v>
      </c>
      <c r="Z23" s="140">
        <v>18.78</v>
      </c>
      <c r="AA23" s="155">
        <v>6485672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169544945</v>
      </c>
      <c r="F25" s="73">
        <f t="shared" si="4"/>
        <v>169544945</v>
      </c>
      <c r="G25" s="73">
        <f t="shared" si="4"/>
        <v>28425366</v>
      </c>
      <c r="H25" s="73">
        <f t="shared" si="4"/>
        <v>8475953</v>
      </c>
      <c r="I25" s="73">
        <f t="shared" si="4"/>
        <v>6116043</v>
      </c>
      <c r="J25" s="73">
        <f t="shared" si="4"/>
        <v>43017362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43017362</v>
      </c>
      <c r="X25" s="73">
        <f t="shared" si="4"/>
        <v>42383771</v>
      </c>
      <c r="Y25" s="73">
        <f t="shared" si="4"/>
        <v>633591</v>
      </c>
      <c r="Z25" s="170">
        <f>+IF(X25&lt;&gt;0,+(Y25/X25)*100,0)</f>
        <v>1.494890579698536</v>
      </c>
      <c r="AA25" s="168">
        <f>+AA5+AA9+AA15+AA19+AA24</f>
        <v>169544945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82967615</v>
      </c>
      <c r="F28" s="100">
        <f t="shared" si="5"/>
        <v>82967615</v>
      </c>
      <c r="G28" s="100">
        <f t="shared" si="5"/>
        <v>1343735</v>
      </c>
      <c r="H28" s="100">
        <f t="shared" si="5"/>
        <v>3587473</v>
      </c>
      <c r="I28" s="100">
        <f t="shared" si="5"/>
        <v>4522532</v>
      </c>
      <c r="J28" s="100">
        <f t="shared" si="5"/>
        <v>9453740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9453740</v>
      </c>
      <c r="X28" s="100">
        <f t="shared" si="5"/>
        <v>15780433</v>
      </c>
      <c r="Y28" s="100">
        <f t="shared" si="5"/>
        <v>-6326693</v>
      </c>
      <c r="Z28" s="137">
        <f>+IF(X28&lt;&gt;0,+(Y28/X28)*100,0)</f>
        <v>-40.092011416923725</v>
      </c>
      <c r="AA28" s="153">
        <f>SUM(AA29:AA31)</f>
        <v>82967615</v>
      </c>
    </row>
    <row r="29" spans="1:27" ht="12.75">
      <c r="A29" s="138" t="s">
        <v>75</v>
      </c>
      <c r="B29" s="136"/>
      <c r="C29" s="155"/>
      <c r="D29" s="155"/>
      <c r="E29" s="156">
        <v>18598806</v>
      </c>
      <c r="F29" s="60">
        <v>18598806</v>
      </c>
      <c r="G29" s="60">
        <v>765316</v>
      </c>
      <c r="H29" s="60">
        <v>1126581</v>
      </c>
      <c r="I29" s="60">
        <v>1180651</v>
      </c>
      <c r="J29" s="60">
        <v>3072548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3072548</v>
      </c>
      <c r="X29" s="60">
        <v>4814792</v>
      </c>
      <c r="Y29" s="60">
        <v>-1742244</v>
      </c>
      <c r="Z29" s="140">
        <v>-36.19</v>
      </c>
      <c r="AA29" s="155">
        <v>18598806</v>
      </c>
    </row>
    <row r="30" spans="1:27" ht="12.75">
      <c r="A30" s="138" t="s">
        <v>76</v>
      </c>
      <c r="B30" s="136"/>
      <c r="C30" s="157"/>
      <c r="D30" s="157"/>
      <c r="E30" s="158">
        <v>51867984</v>
      </c>
      <c r="F30" s="159">
        <v>51867984</v>
      </c>
      <c r="G30" s="159">
        <v>317733</v>
      </c>
      <c r="H30" s="159">
        <v>1688356</v>
      </c>
      <c r="I30" s="159">
        <v>1354288</v>
      </c>
      <c r="J30" s="159">
        <v>3360377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3360377</v>
      </c>
      <c r="X30" s="159">
        <v>7711529</v>
      </c>
      <c r="Y30" s="159">
        <v>-4351152</v>
      </c>
      <c r="Z30" s="141">
        <v>-56.42</v>
      </c>
      <c r="AA30" s="157">
        <v>51867984</v>
      </c>
    </row>
    <row r="31" spans="1:27" ht="12.75">
      <c r="A31" s="138" t="s">
        <v>77</v>
      </c>
      <c r="B31" s="136"/>
      <c r="C31" s="155"/>
      <c r="D31" s="155"/>
      <c r="E31" s="156">
        <v>12500825</v>
      </c>
      <c r="F31" s="60">
        <v>12500825</v>
      </c>
      <c r="G31" s="60">
        <v>260686</v>
      </c>
      <c r="H31" s="60">
        <v>772536</v>
      </c>
      <c r="I31" s="60">
        <v>1987593</v>
      </c>
      <c r="J31" s="60">
        <v>3020815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3020815</v>
      </c>
      <c r="X31" s="60">
        <v>3254112</v>
      </c>
      <c r="Y31" s="60">
        <v>-233297</v>
      </c>
      <c r="Z31" s="140">
        <v>-7.17</v>
      </c>
      <c r="AA31" s="155">
        <v>12500825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18206879</v>
      </c>
      <c r="F32" s="100">
        <f t="shared" si="6"/>
        <v>18206879</v>
      </c>
      <c r="G32" s="100">
        <f t="shared" si="6"/>
        <v>563219</v>
      </c>
      <c r="H32" s="100">
        <f t="shared" si="6"/>
        <v>984881</v>
      </c>
      <c r="I32" s="100">
        <f t="shared" si="6"/>
        <v>1080445</v>
      </c>
      <c r="J32" s="100">
        <f t="shared" si="6"/>
        <v>2628545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2628545</v>
      </c>
      <c r="X32" s="100">
        <f t="shared" si="6"/>
        <v>3679039</v>
      </c>
      <c r="Y32" s="100">
        <f t="shared" si="6"/>
        <v>-1050494</v>
      </c>
      <c r="Z32" s="137">
        <f>+IF(X32&lt;&gt;0,+(Y32/X32)*100,0)</f>
        <v>-28.553489104083972</v>
      </c>
      <c r="AA32" s="153">
        <f>SUM(AA33:AA37)</f>
        <v>18206879</v>
      </c>
    </row>
    <row r="33" spans="1:27" ht="12.75">
      <c r="A33" s="138" t="s">
        <v>79</v>
      </c>
      <c r="B33" s="136"/>
      <c r="C33" s="155"/>
      <c r="D33" s="155"/>
      <c r="E33" s="156">
        <v>14343633</v>
      </c>
      <c r="F33" s="60">
        <v>14343633</v>
      </c>
      <c r="G33" s="60">
        <v>323764</v>
      </c>
      <c r="H33" s="60">
        <v>673911</v>
      </c>
      <c r="I33" s="60">
        <v>726300</v>
      </c>
      <c r="J33" s="60">
        <v>1723975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1723975</v>
      </c>
      <c r="X33" s="60">
        <v>2870857</v>
      </c>
      <c r="Y33" s="60">
        <v>-1146882</v>
      </c>
      <c r="Z33" s="140">
        <v>-39.95</v>
      </c>
      <c r="AA33" s="155">
        <v>14343633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3863246</v>
      </c>
      <c r="F35" s="60">
        <v>3863246</v>
      </c>
      <c r="G35" s="60">
        <v>239455</v>
      </c>
      <c r="H35" s="60">
        <v>310970</v>
      </c>
      <c r="I35" s="60">
        <v>354145</v>
      </c>
      <c r="J35" s="60">
        <v>904570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904570</v>
      </c>
      <c r="X35" s="60">
        <v>808182</v>
      </c>
      <c r="Y35" s="60">
        <v>96388</v>
      </c>
      <c r="Z35" s="140">
        <v>11.93</v>
      </c>
      <c r="AA35" s="155">
        <v>3863246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21347804</v>
      </c>
      <c r="F38" s="100">
        <f t="shared" si="7"/>
        <v>21347804</v>
      </c>
      <c r="G38" s="100">
        <f t="shared" si="7"/>
        <v>340829</v>
      </c>
      <c r="H38" s="100">
        <f t="shared" si="7"/>
        <v>885940</v>
      </c>
      <c r="I38" s="100">
        <f t="shared" si="7"/>
        <v>593417</v>
      </c>
      <c r="J38" s="100">
        <f t="shared" si="7"/>
        <v>1820186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1820186</v>
      </c>
      <c r="X38" s="100">
        <f t="shared" si="7"/>
        <v>8381883</v>
      </c>
      <c r="Y38" s="100">
        <f t="shared" si="7"/>
        <v>-6561697</v>
      </c>
      <c r="Z38" s="137">
        <f>+IF(X38&lt;&gt;0,+(Y38/X38)*100,0)</f>
        <v>-78.28428289920058</v>
      </c>
      <c r="AA38" s="153">
        <f>SUM(AA39:AA41)</f>
        <v>21347804</v>
      </c>
    </row>
    <row r="39" spans="1:27" ht="12.75">
      <c r="A39" s="138" t="s">
        <v>85</v>
      </c>
      <c r="B39" s="136"/>
      <c r="C39" s="155"/>
      <c r="D39" s="155"/>
      <c r="E39" s="156">
        <v>3460047</v>
      </c>
      <c r="F39" s="60">
        <v>3460047</v>
      </c>
      <c r="G39" s="60">
        <v>146199</v>
      </c>
      <c r="H39" s="60">
        <v>606307</v>
      </c>
      <c r="I39" s="60">
        <v>313970</v>
      </c>
      <c r="J39" s="60">
        <v>1066476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1066476</v>
      </c>
      <c r="X39" s="60">
        <v>1072830</v>
      </c>
      <c r="Y39" s="60">
        <v>-6354</v>
      </c>
      <c r="Z39" s="140">
        <v>-0.59</v>
      </c>
      <c r="AA39" s="155">
        <v>3460047</v>
      </c>
    </row>
    <row r="40" spans="1:27" ht="12.75">
      <c r="A40" s="138" t="s">
        <v>86</v>
      </c>
      <c r="B40" s="136"/>
      <c r="C40" s="155"/>
      <c r="D40" s="155"/>
      <c r="E40" s="156">
        <v>17887757</v>
      </c>
      <c r="F40" s="60">
        <v>17887757</v>
      </c>
      <c r="G40" s="60">
        <v>194630</v>
      </c>
      <c r="H40" s="60">
        <v>279633</v>
      </c>
      <c r="I40" s="60">
        <v>279447</v>
      </c>
      <c r="J40" s="60">
        <v>753710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753710</v>
      </c>
      <c r="X40" s="60">
        <v>7309053</v>
      </c>
      <c r="Y40" s="60">
        <v>-6555343</v>
      </c>
      <c r="Z40" s="140">
        <v>-89.69</v>
      </c>
      <c r="AA40" s="155">
        <v>17887757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57179126</v>
      </c>
      <c r="F42" s="100">
        <f t="shared" si="8"/>
        <v>57179126</v>
      </c>
      <c r="G42" s="100">
        <f t="shared" si="8"/>
        <v>868794</v>
      </c>
      <c r="H42" s="100">
        <f t="shared" si="8"/>
        <v>8905801</v>
      </c>
      <c r="I42" s="100">
        <f t="shared" si="8"/>
        <v>4707363</v>
      </c>
      <c r="J42" s="100">
        <f t="shared" si="8"/>
        <v>14481958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14481958</v>
      </c>
      <c r="X42" s="100">
        <f t="shared" si="8"/>
        <v>17691224</v>
      </c>
      <c r="Y42" s="100">
        <f t="shared" si="8"/>
        <v>-3209266</v>
      </c>
      <c r="Z42" s="137">
        <f>+IF(X42&lt;&gt;0,+(Y42/X42)*100,0)</f>
        <v>-18.140440706646412</v>
      </c>
      <c r="AA42" s="153">
        <f>SUM(AA43:AA46)</f>
        <v>57179126</v>
      </c>
    </row>
    <row r="43" spans="1:27" ht="12.75">
      <c r="A43" s="138" t="s">
        <v>89</v>
      </c>
      <c r="B43" s="136"/>
      <c r="C43" s="155"/>
      <c r="D43" s="155"/>
      <c r="E43" s="156">
        <v>32952389</v>
      </c>
      <c r="F43" s="60">
        <v>32952389</v>
      </c>
      <c r="G43" s="60">
        <v>129834</v>
      </c>
      <c r="H43" s="60">
        <v>7071716</v>
      </c>
      <c r="I43" s="60">
        <v>3018676</v>
      </c>
      <c r="J43" s="60">
        <v>10220226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10220226</v>
      </c>
      <c r="X43" s="60">
        <v>11213293</v>
      </c>
      <c r="Y43" s="60">
        <v>-993067</v>
      </c>
      <c r="Z43" s="140">
        <v>-8.86</v>
      </c>
      <c r="AA43" s="155">
        <v>32952389</v>
      </c>
    </row>
    <row r="44" spans="1:27" ht="12.75">
      <c r="A44" s="138" t="s">
        <v>90</v>
      </c>
      <c r="B44" s="136"/>
      <c r="C44" s="155"/>
      <c r="D44" s="155"/>
      <c r="E44" s="156">
        <v>7434675</v>
      </c>
      <c r="F44" s="60">
        <v>7434675</v>
      </c>
      <c r="G44" s="60">
        <v>210967</v>
      </c>
      <c r="H44" s="60">
        <v>407791</v>
      </c>
      <c r="I44" s="60">
        <v>309651</v>
      </c>
      <c r="J44" s="60">
        <v>928409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928409</v>
      </c>
      <c r="X44" s="60">
        <v>2306917</v>
      </c>
      <c r="Y44" s="60">
        <v>-1378508</v>
      </c>
      <c r="Z44" s="140">
        <v>-59.76</v>
      </c>
      <c r="AA44" s="155">
        <v>7434675</v>
      </c>
    </row>
    <row r="45" spans="1:27" ht="12.75">
      <c r="A45" s="138" t="s">
        <v>91</v>
      </c>
      <c r="B45" s="136"/>
      <c r="C45" s="157"/>
      <c r="D45" s="157"/>
      <c r="E45" s="158">
        <v>8169583</v>
      </c>
      <c r="F45" s="159">
        <v>8169583</v>
      </c>
      <c r="G45" s="159">
        <v>259600</v>
      </c>
      <c r="H45" s="159">
        <v>1030865</v>
      </c>
      <c r="I45" s="159">
        <v>1006409</v>
      </c>
      <c r="J45" s="159">
        <v>2296874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2296874</v>
      </c>
      <c r="X45" s="159">
        <v>1862294</v>
      </c>
      <c r="Y45" s="159">
        <v>434580</v>
      </c>
      <c r="Z45" s="141">
        <v>23.34</v>
      </c>
      <c r="AA45" s="157">
        <v>8169583</v>
      </c>
    </row>
    <row r="46" spans="1:27" ht="12.75">
      <c r="A46" s="138" t="s">
        <v>92</v>
      </c>
      <c r="B46" s="136"/>
      <c r="C46" s="155"/>
      <c r="D46" s="155"/>
      <c r="E46" s="156">
        <v>8622479</v>
      </c>
      <c r="F46" s="60">
        <v>8622479</v>
      </c>
      <c r="G46" s="60">
        <v>268393</v>
      </c>
      <c r="H46" s="60">
        <v>395429</v>
      </c>
      <c r="I46" s="60">
        <v>372627</v>
      </c>
      <c r="J46" s="60">
        <v>1036449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1036449</v>
      </c>
      <c r="X46" s="60">
        <v>2308720</v>
      </c>
      <c r="Y46" s="60">
        <v>-1272271</v>
      </c>
      <c r="Z46" s="140">
        <v>-55.11</v>
      </c>
      <c r="AA46" s="155">
        <v>8622479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179701424</v>
      </c>
      <c r="F48" s="73">
        <f t="shared" si="9"/>
        <v>179701424</v>
      </c>
      <c r="G48" s="73">
        <f t="shared" si="9"/>
        <v>3116577</v>
      </c>
      <c r="H48" s="73">
        <f t="shared" si="9"/>
        <v>14364095</v>
      </c>
      <c r="I48" s="73">
        <f t="shared" si="9"/>
        <v>10903757</v>
      </c>
      <c r="J48" s="73">
        <f t="shared" si="9"/>
        <v>28384429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28384429</v>
      </c>
      <c r="X48" s="73">
        <f t="shared" si="9"/>
        <v>45532579</v>
      </c>
      <c r="Y48" s="73">
        <f t="shared" si="9"/>
        <v>-17148150</v>
      </c>
      <c r="Z48" s="170">
        <f>+IF(X48&lt;&gt;0,+(Y48/X48)*100,0)</f>
        <v>-37.661275457293996</v>
      </c>
      <c r="AA48" s="168">
        <f>+AA28+AA32+AA38+AA42+AA47</f>
        <v>179701424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-10156479</v>
      </c>
      <c r="F49" s="173">
        <f t="shared" si="10"/>
        <v>-10156479</v>
      </c>
      <c r="G49" s="173">
        <f t="shared" si="10"/>
        <v>25308789</v>
      </c>
      <c r="H49" s="173">
        <f t="shared" si="10"/>
        <v>-5888142</v>
      </c>
      <c r="I49" s="173">
        <f t="shared" si="10"/>
        <v>-4787714</v>
      </c>
      <c r="J49" s="173">
        <f t="shared" si="10"/>
        <v>14632933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14632933</v>
      </c>
      <c r="X49" s="173">
        <f>IF(F25=F48,0,X25-X48)</f>
        <v>-3148808</v>
      </c>
      <c r="Y49" s="173">
        <f t="shared" si="10"/>
        <v>17781741</v>
      </c>
      <c r="Z49" s="174">
        <f>+IF(X49&lt;&gt;0,+(Y49/X49)*100,0)</f>
        <v>-564.7134090106479</v>
      </c>
      <c r="AA49" s="171">
        <f>+AA25-AA48</f>
        <v>-10156479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12386527</v>
      </c>
      <c r="F5" s="60">
        <v>12386527</v>
      </c>
      <c r="G5" s="60">
        <v>5167257</v>
      </c>
      <c r="H5" s="60">
        <v>629092</v>
      </c>
      <c r="I5" s="60">
        <v>619665</v>
      </c>
      <c r="J5" s="60">
        <v>6416014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6416014</v>
      </c>
      <c r="X5" s="60">
        <v>3096750</v>
      </c>
      <c r="Y5" s="60">
        <v>3319264</v>
      </c>
      <c r="Z5" s="140">
        <v>107.19</v>
      </c>
      <c r="AA5" s="155">
        <v>12386527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34603793</v>
      </c>
      <c r="F7" s="60">
        <v>34603793</v>
      </c>
      <c r="G7" s="60">
        <v>2213612</v>
      </c>
      <c r="H7" s="60">
        <v>2420561</v>
      </c>
      <c r="I7" s="60">
        <v>2596276</v>
      </c>
      <c r="J7" s="60">
        <v>7230449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7230449</v>
      </c>
      <c r="X7" s="60">
        <v>8796000</v>
      </c>
      <c r="Y7" s="60">
        <v>-1565551</v>
      </c>
      <c r="Z7" s="140">
        <v>-17.8</v>
      </c>
      <c r="AA7" s="155">
        <v>34603793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4852454</v>
      </c>
      <c r="F8" s="60">
        <v>4852454</v>
      </c>
      <c r="G8" s="60">
        <v>447753</v>
      </c>
      <c r="H8" s="60">
        <v>425573</v>
      </c>
      <c r="I8" s="60">
        <v>426327</v>
      </c>
      <c r="J8" s="60">
        <v>1299653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1299653</v>
      </c>
      <c r="X8" s="60">
        <v>1212990</v>
      </c>
      <c r="Y8" s="60">
        <v>86663</v>
      </c>
      <c r="Z8" s="140">
        <v>7.14</v>
      </c>
      <c r="AA8" s="155">
        <v>4852454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5513837</v>
      </c>
      <c r="F9" s="60">
        <v>5513837</v>
      </c>
      <c r="G9" s="60">
        <v>545705</v>
      </c>
      <c r="H9" s="60">
        <v>548343</v>
      </c>
      <c r="I9" s="60">
        <v>548512</v>
      </c>
      <c r="J9" s="60">
        <v>1642560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1642560</v>
      </c>
      <c r="X9" s="60">
        <v>1378500</v>
      </c>
      <c r="Y9" s="60">
        <v>264060</v>
      </c>
      <c r="Z9" s="140">
        <v>19.16</v>
      </c>
      <c r="AA9" s="155">
        <v>5513837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6485672</v>
      </c>
      <c r="F10" s="54">
        <v>6485672</v>
      </c>
      <c r="G10" s="54">
        <v>606613</v>
      </c>
      <c r="H10" s="54">
        <v>606738</v>
      </c>
      <c r="I10" s="54">
        <v>606903</v>
      </c>
      <c r="J10" s="54">
        <v>1820254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1820254</v>
      </c>
      <c r="X10" s="54">
        <v>1621500</v>
      </c>
      <c r="Y10" s="54">
        <v>198754</v>
      </c>
      <c r="Z10" s="184">
        <v>12.26</v>
      </c>
      <c r="AA10" s="130">
        <v>6485672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665977</v>
      </c>
      <c r="F12" s="60">
        <v>665977</v>
      </c>
      <c r="G12" s="60">
        <v>13364</v>
      </c>
      <c r="H12" s="60">
        <v>41716</v>
      </c>
      <c r="I12" s="60">
        <v>22355</v>
      </c>
      <c r="J12" s="60">
        <v>77435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77435</v>
      </c>
      <c r="X12" s="60">
        <v>166500</v>
      </c>
      <c r="Y12" s="60">
        <v>-89065</v>
      </c>
      <c r="Z12" s="140">
        <v>-53.49</v>
      </c>
      <c r="AA12" s="155">
        <v>665977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3736</v>
      </c>
      <c r="F13" s="60">
        <v>3736</v>
      </c>
      <c r="G13" s="60">
        <v>11662</v>
      </c>
      <c r="H13" s="60">
        <v>0</v>
      </c>
      <c r="I13" s="60">
        <v>6481</v>
      </c>
      <c r="J13" s="60">
        <v>18143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18143</v>
      </c>
      <c r="X13" s="60">
        <v>999</v>
      </c>
      <c r="Y13" s="60">
        <v>17144</v>
      </c>
      <c r="Z13" s="140">
        <v>1716.12</v>
      </c>
      <c r="AA13" s="155">
        <v>3736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16460758</v>
      </c>
      <c r="F14" s="60">
        <v>16460758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4115250</v>
      </c>
      <c r="Y14" s="60">
        <v>-4115250</v>
      </c>
      <c r="Z14" s="140">
        <v>-100</v>
      </c>
      <c r="AA14" s="155">
        <v>16460758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1535129</v>
      </c>
      <c r="F16" s="60">
        <v>1535129</v>
      </c>
      <c r="G16" s="60">
        <v>17438</v>
      </c>
      <c r="H16" s="60">
        <v>18640</v>
      </c>
      <c r="I16" s="60">
        <v>21300</v>
      </c>
      <c r="J16" s="60">
        <v>57378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57378</v>
      </c>
      <c r="X16" s="60">
        <v>156999</v>
      </c>
      <c r="Y16" s="60">
        <v>-99621</v>
      </c>
      <c r="Z16" s="140">
        <v>-63.45</v>
      </c>
      <c r="AA16" s="155">
        <v>1535129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2497730</v>
      </c>
      <c r="F17" s="60">
        <v>2497730</v>
      </c>
      <c r="G17" s="60">
        <v>59622</v>
      </c>
      <c r="H17" s="60">
        <v>11802</v>
      </c>
      <c r="I17" s="60">
        <v>100203</v>
      </c>
      <c r="J17" s="60">
        <v>171627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171627</v>
      </c>
      <c r="X17" s="60">
        <v>586251</v>
      </c>
      <c r="Y17" s="60">
        <v>-414624</v>
      </c>
      <c r="Z17" s="140">
        <v>-70.72</v>
      </c>
      <c r="AA17" s="155">
        <v>2497730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1710000</v>
      </c>
      <c r="F18" s="60">
        <v>1710000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350250</v>
      </c>
      <c r="Y18" s="60">
        <v>-350250</v>
      </c>
      <c r="Z18" s="140">
        <v>-100</v>
      </c>
      <c r="AA18" s="155">
        <v>1710000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61800000</v>
      </c>
      <c r="F19" s="60">
        <v>61800000</v>
      </c>
      <c r="G19" s="60">
        <v>18818000</v>
      </c>
      <c r="H19" s="60">
        <v>1807730</v>
      </c>
      <c r="I19" s="60">
        <v>219059</v>
      </c>
      <c r="J19" s="60">
        <v>20844789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20844789</v>
      </c>
      <c r="X19" s="60">
        <v>20850000</v>
      </c>
      <c r="Y19" s="60">
        <v>-5211</v>
      </c>
      <c r="Z19" s="140">
        <v>-0.02</v>
      </c>
      <c r="AA19" s="155">
        <v>61800000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1050332</v>
      </c>
      <c r="F20" s="54">
        <v>1050332</v>
      </c>
      <c r="G20" s="54">
        <v>524340</v>
      </c>
      <c r="H20" s="54">
        <v>843963</v>
      </c>
      <c r="I20" s="54">
        <v>948962</v>
      </c>
      <c r="J20" s="54">
        <v>2317265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2317265</v>
      </c>
      <c r="X20" s="54">
        <v>262500</v>
      </c>
      <c r="Y20" s="54">
        <v>2054765</v>
      </c>
      <c r="Z20" s="184">
        <v>782.77</v>
      </c>
      <c r="AA20" s="130">
        <v>1050332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149565945</v>
      </c>
      <c r="F22" s="190">
        <f t="shared" si="0"/>
        <v>149565945</v>
      </c>
      <c r="G22" s="190">
        <f t="shared" si="0"/>
        <v>28425366</v>
      </c>
      <c r="H22" s="190">
        <f t="shared" si="0"/>
        <v>7354158</v>
      </c>
      <c r="I22" s="190">
        <f t="shared" si="0"/>
        <v>6116043</v>
      </c>
      <c r="J22" s="190">
        <f t="shared" si="0"/>
        <v>41895567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41895567</v>
      </c>
      <c r="X22" s="190">
        <f t="shared" si="0"/>
        <v>42594489</v>
      </c>
      <c r="Y22" s="190">
        <f t="shared" si="0"/>
        <v>-698922</v>
      </c>
      <c r="Z22" s="191">
        <f>+IF(X22&lt;&gt;0,+(Y22/X22)*100,0)</f>
        <v>-1.640874245492181</v>
      </c>
      <c r="AA22" s="188">
        <f>SUM(AA5:AA21)</f>
        <v>149565945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48189122</v>
      </c>
      <c r="F25" s="60">
        <v>48189122</v>
      </c>
      <c r="G25" s="60">
        <v>2439427</v>
      </c>
      <c r="H25" s="60">
        <v>4401440</v>
      </c>
      <c r="I25" s="60">
        <v>4987123</v>
      </c>
      <c r="J25" s="60">
        <v>11827990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11827990</v>
      </c>
      <c r="X25" s="60">
        <v>12692965</v>
      </c>
      <c r="Y25" s="60">
        <v>-864975</v>
      </c>
      <c r="Z25" s="140">
        <v>-6.81</v>
      </c>
      <c r="AA25" s="155">
        <v>48189122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5119126</v>
      </c>
      <c r="F26" s="60">
        <v>5119126</v>
      </c>
      <c r="G26" s="60">
        <v>358041</v>
      </c>
      <c r="H26" s="60">
        <v>609624</v>
      </c>
      <c r="I26" s="60">
        <v>0</v>
      </c>
      <c r="J26" s="60">
        <v>967665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967665</v>
      </c>
      <c r="X26" s="60">
        <v>1288870</v>
      </c>
      <c r="Y26" s="60">
        <v>-321205</v>
      </c>
      <c r="Z26" s="140">
        <v>-24.92</v>
      </c>
      <c r="AA26" s="155">
        <v>5119126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40495616</v>
      </c>
      <c r="F27" s="60">
        <v>40495616</v>
      </c>
      <c r="G27" s="60">
        <v>287051</v>
      </c>
      <c r="H27" s="60">
        <v>279699</v>
      </c>
      <c r="I27" s="60">
        <v>270923</v>
      </c>
      <c r="J27" s="60">
        <v>837673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837673</v>
      </c>
      <c r="X27" s="60">
        <v>10124001</v>
      </c>
      <c r="Y27" s="60">
        <v>-9286328</v>
      </c>
      <c r="Z27" s="140">
        <v>-91.73</v>
      </c>
      <c r="AA27" s="155">
        <v>40495616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27041902</v>
      </c>
      <c r="F28" s="60">
        <v>27041902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6975750</v>
      </c>
      <c r="Y28" s="60">
        <v>-6975750</v>
      </c>
      <c r="Z28" s="140">
        <v>-100</v>
      </c>
      <c r="AA28" s="155">
        <v>27041902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820556</v>
      </c>
      <c r="F29" s="60">
        <v>820556</v>
      </c>
      <c r="G29" s="60">
        <v>26720</v>
      </c>
      <c r="H29" s="60">
        <v>877060</v>
      </c>
      <c r="I29" s="60">
        <v>490468</v>
      </c>
      <c r="J29" s="60">
        <v>1394248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1394248</v>
      </c>
      <c r="X29" s="60">
        <v>455250</v>
      </c>
      <c r="Y29" s="60">
        <v>938998</v>
      </c>
      <c r="Z29" s="140">
        <v>206.26</v>
      </c>
      <c r="AA29" s="155">
        <v>820556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28461725</v>
      </c>
      <c r="F30" s="60">
        <v>28461725</v>
      </c>
      <c r="G30" s="60">
        <v>0</v>
      </c>
      <c r="H30" s="60">
        <v>6853147</v>
      </c>
      <c r="I30" s="60">
        <v>2321837</v>
      </c>
      <c r="J30" s="60">
        <v>9174984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9174984</v>
      </c>
      <c r="X30" s="60">
        <v>10438805</v>
      </c>
      <c r="Y30" s="60">
        <v>-1263821</v>
      </c>
      <c r="Z30" s="140">
        <v>-12.11</v>
      </c>
      <c r="AA30" s="155">
        <v>28461725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5006269</v>
      </c>
      <c r="F31" s="60">
        <v>5006269</v>
      </c>
      <c r="G31" s="60">
        <v>1355</v>
      </c>
      <c r="H31" s="60">
        <v>22058</v>
      </c>
      <c r="I31" s="60">
        <v>20679</v>
      </c>
      <c r="J31" s="60">
        <v>44092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44092</v>
      </c>
      <c r="X31" s="60">
        <v>1082175</v>
      </c>
      <c r="Y31" s="60">
        <v>-1038083</v>
      </c>
      <c r="Z31" s="140">
        <v>-95.93</v>
      </c>
      <c r="AA31" s="155">
        <v>5006269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8366231</v>
      </c>
      <c r="F32" s="60">
        <v>8366231</v>
      </c>
      <c r="G32" s="60">
        <v>0</v>
      </c>
      <c r="H32" s="60">
        <v>30054</v>
      </c>
      <c r="I32" s="60">
        <v>577939</v>
      </c>
      <c r="J32" s="60">
        <v>607993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607993</v>
      </c>
      <c r="X32" s="60">
        <v>740519</v>
      </c>
      <c r="Y32" s="60">
        <v>-132526</v>
      </c>
      <c r="Z32" s="140">
        <v>-17.9</v>
      </c>
      <c r="AA32" s="155">
        <v>8366231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8261904</v>
      </c>
      <c r="F33" s="60">
        <v>8261904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2065500</v>
      </c>
      <c r="Y33" s="60">
        <v>-2065500</v>
      </c>
      <c r="Z33" s="140">
        <v>-100</v>
      </c>
      <c r="AA33" s="155">
        <v>8261904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7938973</v>
      </c>
      <c r="F34" s="60">
        <v>7938973</v>
      </c>
      <c r="G34" s="60">
        <v>3983</v>
      </c>
      <c r="H34" s="60">
        <v>1291013</v>
      </c>
      <c r="I34" s="60">
        <v>2234788</v>
      </c>
      <c r="J34" s="60">
        <v>3529784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3529784</v>
      </c>
      <c r="X34" s="60">
        <v>1623890</v>
      </c>
      <c r="Y34" s="60">
        <v>1905894</v>
      </c>
      <c r="Z34" s="140">
        <v>117.37</v>
      </c>
      <c r="AA34" s="155">
        <v>7938973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179701424</v>
      </c>
      <c r="F36" s="190">
        <f t="shared" si="1"/>
        <v>179701424</v>
      </c>
      <c r="G36" s="190">
        <f t="shared" si="1"/>
        <v>3116577</v>
      </c>
      <c r="H36" s="190">
        <f t="shared" si="1"/>
        <v>14364095</v>
      </c>
      <c r="I36" s="190">
        <f t="shared" si="1"/>
        <v>10903757</v>
      </c>
      <c r="J36" s="190">
        <f t="shared" si="1"/>
        <v>28384429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28384429</v>
      </c>
      <c r="X36" s="190">
        <f t="shared" si="1"/>
        <v>47487725</v>
      </c>
      <c r="Y36" s="190">
        <f t="shared" si="1"/>
        <v>-19103296</v>
      </c>
      <c r="Z36" s="191">
        <f>+IF(X36&lt;&gt;0,+(Y36/X36)*100,0)</f>
        <v>-40.227860989339874</v>
      </c>
      <c r="AA36" s="188">
        <f>SUM(AA25:AA35)</f>
        <v>179701424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-30135479</v>
      </c>
      <c r="F38" s="106">
        <f t="shared" si="2"/>
        <v>-30135479</v>
      </c>
      <c r="G38" s="106">
        <f t="shared" si="2"/>
        <v>25308789</v>
      </c>
      <c r="H38" s="106">
        <f t="shared" si="2"/>
        <v>-7009937</v>
      </c>
      <c r="I38" s="106">
        <f t="shared" si="2"/>
        <v>-4787714</v>
      </c>
      <c r="J38" s="106">
        <f t="shared" si="2"/>
        <v>13511138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13511138</v>
      </c>
      <c r="X38" s="106">
        <f>IF(F22=F36,0,X22-X36)</f>
        <v>-4893236</v>
      </c>
      <c r="Y38" s="106">
        <f t="shared" si="2"/>
        <v>18404374</v>
      </c>
      <c r="Z38" s="201">
        <f>+IF(X38&lt;&gt;0,+(Y38/X38)*100,0)</f>
        <v>-376.1186666655767</v>
      </c>
      <c r="AA38" s="199">
        <f>+AA22-AA36</f>
        <v>-30135479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19979000</v>
      </c>
      <c r="F39" s="60">
        <v>19979000</v>
      </c>
      <c r="G39" s="60">
        <v>0</v>
      </c>
      <c r="H39" s="60">
        <v>1121795</v>
      </c>
      <c r="I39" s="60">
        <v>0</v>
      </c>
      <c r="J39" s="60">
        <v>1121795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1121795</v>
      </c>
      <c r="X39" s="60">
        <v>3500000</v>
      </c>
      <c r="Y39" s="60">
        <v>-2378205</v>
      </c>
      <c r="Z39" s="140">
        <v>-67.95</v>
      </c>
      <c r="AA39" s="155">
        <v>19979000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-10156479</v>
      </c>
      <c r="F42" s="88">
        <f t="shared" si="3"/>
        <v>-10156479</v>
      </c>
      <c r="G42" s="88">
        <f t="shared" si="3"/>
        <v>25308789</v>
      </c>
      <c r="H42" s="88">
        <f t="shared" si="3"/>
        <v>-5888142</v>
      </c>
      <c r="I42" s="88">
        <f t="shared" si="3"/>
        <v>-4787714</v>
      </c>
      <c r="J42" s="88">
        <f t="shared" si="3"/>
        <v>14632933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14632933</v>
      </c>
      <c r="X42" s="88">
        <f t="shared" si="3"/>
        <v>-1393236</v>
      </c>
      <c r="Y42" s="88">
        <f t="shared" si="3"/>
        <v>16026169</v>
      </c>
      <c r="Z42" s="208">
        <f>+IF(X42&lt;&gt;0,+(Y42/X42)*100,0)</f>
        <v>-1150.2838715048993</v>
      </c>
      <c r="AA42" s="206">
        <f>SUM(AA38:AA41)</f>
        <v>-10156479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-10156479</v>
      </c>
      <c r="F44" s="77">
        <f t="shared" si="4"/>
        <v>-10156479</v>
      </c>
      <c r="G44" s="77">
        <f t="shared" si="4"/>
        <v>25308789</v>
      </c>
      <c r="H44" s="77">
        <f t="shared" si="4"/>
        <v>-5888142</v>
      </c>
      <c r="I44" s="77">
        <f t="shared" si="4"/>
        <v>-4787714</v>
      </c>
      <c r="J44" s="77">
        <f t="shared" si="4"/>
        <v>14632933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14632933</v>
      </c>
      <c r="X44" s="77">
        <f t="shared" si="4"/>
        <v>-1393236</v>
      </c>
      <c r="Y44" s="77">
        <f t="shared" si="4"/>
        <v>16026169</v>
      </c>
      <c r="Z44" s="212">
        <f>+IF(X44&lt;&gt;0,+(Y44/X44)*100,0)</f>
        <v>-1150.2838715048993</v>
      </c>
      <c r="AA44" s="210">
        <f>+AA42-AA43</f>
        <v>-10156479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-10156479</v>
      </c>
      <c r="F46" s="88">
        <f t="shared" si="5"/>
        <v>-10156479</v>
      </c>
      <c r="G46" s="88">
        <f t="shared" si="5"/>
        <v>25308789</v>
      </c>
      <c r="H46" s="88">
        <f t="shared" si="5"/>
        <v>-5888142</v>
      </c>
      <c r="I46" s="88">
        <f t="shared" si="5"/>
        <v>-4787714</v>
      </c>
      <c r="J46" s="88">
        <f t="shared" si="5"/>
        <v>14632933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14632933</v>
      </c>
      <c r="X46" s="88">
        <f t="shared" si="5"/>
        <v>-1393236</v>
      </c>
      <c r="Y46" s="88">
        <f t="shared" si="5"/>
        <v>16026169</v>
      </c>
      <c r="Z46" s="208">
        <f>+IF(X46&lt;&gt;0,+(Y46/X46)*100,0)</f>
        <v>-1150.2838715048993</v>
      </c>
      <c r="AA46" s="206">
        <f>SUM(AA44:AA45)</f>
        <v>-10156479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-10156479</v>
      </c>
      <c r="F48" s="219">
        <f t="shared" si="6"/>
        <v>-10156479</v>
      </c>
      <c r="G48" s="219">
        <f t="shared" si="6"/>
        <v>25308789</v>
      </c>
      <c r="H48" s="220">
        <f t="shared" si="6"/>
        <v>-5888142</v>
      </c>
      <c r="I48" s="220">
        <f t="shared" si="6"/>
        <v>-4787714</v>
      </c>
      <c r="J48" s="220">
        <f t="shared" si="6"/>
        <v>14632933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14632933</v>
      </c>
      <c r="X48" s="220">
        <f t="shared" si="6"/>
        <v>-1393236</v>
      </c>
      <c r="Y48" s="220">
        <f t="shared" si="6"/>
        <v>16026169</v>
      </c>
      <c r="Z48" s="221">
        <f>+IF(X48&lt;&gt;0,+(Y48/X48)*100,0)</f>
        <v>-1150.2838715048993</v>
      </c>
      <c r="AA48" s="222">
        <f>SUM(AA46:AA47)</f>
        <v>-10156479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198000</v>
      </c>
      <c r="H5" s="100">
        <f t="shared" si="0"/>
        <v>0</v>
      </c>
      <c r="I5" s="100">
        <f t="shared" si="0"/>
        <v>0</v>
      </c>
      <c r="J5" s="100">
        <f t="shared" si="0"/>
        <v>198000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198000</v>
      </c>
      <c r="X5" s="100">
        <f t="shared" si="0"/>
        <v>0</v>
      </c>
      <c r="Y5" s="100">
        <f t="shared" si="0"/>
        <v>198000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>
        <v>198000</v>
      </c>
      <c r="H8" s="60"/>
      <c r="I8" s="60"/>
      <c r="J8" s="60">
        <v>198000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198000</v>
      </c>
      <c r="X8" s="60"/>
      <c r="Y8" s="60">
        <v>198000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5300000</v>
      </c>
      <c r="F9" s="100">
        <f t="shared" si="1"/>
        <v>5300000</v>
      </c>
      <c r="G9" s="100">
        <f t="shared" si="1"/>
        <v>1447420</v>
      </c>
      <c r="H9" s="100">
        <f t="shared" si="1"/>
        <v>378570</v>
      </c>
      <c r="I9" s="100">
        <f t="shared" si="1"/>
        <v>0</v>
      </c>
      <c r="J9" s="100">
        <f t="shared" si="1"/>
        <v>1825990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1825990</v>
      </c>
      <c r="X9" s="100">
        <f t="shared" si="1"/>
        <v>1500000</v>
      </c>
      <c r="Y9" s="100">
        <f t="shared" si="1"/>
        <v>325990</v>
      </c>
      <c r="Z9" s="137">
        <f>+IF(X9&lt;&gt;0,+(Y9/X9)*100,0)</f>
        <v>21.732666666666667</v>
      </c>
      <c r="AA9" s="102">
        <f>SUM(AA10:AA14)</f>
        <v>5300000</v>
      </c>
    </row>
    <row r="10" spans="1:27" ht="12.75">
      <c r="A10" s="138" t="s">
        <v>79</v>
      </c>
      <c r="B10" s="136"/>
      <c r="C10" s="155"/>
      <c r="D10" s="155"/>
      <c r="E10" s="156">
        <v>5300000</v>
      </c>
      <c r="F10" s="60">
        <v>5300000</v>
      </c>
      <c r="G10" s="60">
        <v>1447420</v>
      </c>
      <c r="H10" s="60">
        <v>378570</v>
      </c>
      <c r="I10" s="60"/>
      <c r="J10" s="60">
        <v>1825990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1825990</v>
      </c>
      <c r="X10" s="60">
        <v>1500000</v>
      </c>
      <c r="Y10" s="60">
        <v>325990</v>
      </c>
      <c r="Z10" s="140">
        <v>21.73</v>
      </c>
      <c r="AA10" s="62">
        <v>5300000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14979000</v>
      </c>
      <c r="F15" s="100">
        <f t="shared" si="2"/>
        <v>14979000</v>
      </c>
      <c r="G15" s="100">
        <f t="shared" si="2"/>
        <v>5001852</v>
      </c>
      <c r="H15" s="100">
        <f t="shared" si="2"/>
        <v>1914783</v>
      </c>
      <c r="I15" s="100">
        <f t="shared" si="2"/>
        <v>0</v>
      </c>
      <c r="J15" s="100">
        <f t="shared" si="2"/>
        <v>6916635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6916635</v>
      </c>
      <c r="X15" s="100">
        <f t="shared" si="2"/>
        <v>5500000</v>
      </c>
      <c r="Y15" s="100">
        <f t="shared" si="2"/>
        <v>1416635</v>
      </c>
      <c r="Z15" s="137">
        <f>+IF(X15&lt;&gt;0,+(Y15/X15)*100,0)</f>
        <v>25.757</v>
      </c>
      <c r="AA15" s="102">
        <f>SUM(AA16:AA18)</f>
        <v>14979000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14979000</v>
      </c>
      <c r="F17" s="60">
        <v>14979000</v>
      </c>
      <c r="G17" s="60">
        <v>5001852</v>
      </c>
      <c r="H17" s="60">
        <v>1914783</v>
      </c>
      <c r="I17" s="60"/>
      <c r="J17" s="60">
        <v>6916635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6916635</v>
      </c>
      <c r="X17" s="60">
        <v>5500000</v>
      </c>
      <c r="Y17" s="60">
        <v>1416635</v>
      </c>
      <c r="Z17" s="140">
        <v>25.76</v>
      </c>
      <c r="AA17" s="62">
        <v>14979000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742214</v>
      </c>
      <c r="H19" s="100">
        <f t="shared" si="3"/>
        <v>0</v>
      </c>
      <c r="I19" s="100">
        <f t="shared" si="3"/>
        <v>0</v>
      </c>
      <c r="J19" s="100">
        <f t="shared" si="3"/>
        <v>742214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742214</v>
      </c>
      <c r="X19" s="100">
        <f t="shared" si="3"/>
        <v>0</v>
      </c>
      <c r="Y19" s="100">
        <f t="shared" si="3"/>
        <v>742214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>
        <v>742214</v>
      </c>
      <c r="H20" s="60"/>
      <c r="I20" s="60"/>
      <c r="J20" s="60">
        <v>742214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742214</v>
      </c>
      <c r="X20" s="60"/>
      <c r="Y20" s="60">
        <v>742214</v>
      </c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20279000</v>
      </c>
      <c r="F25" s="219">
        <f t="shared" si="4"/>
        <v>20279000</v>
      </c>
      <c r="G25" s="219">
        <f t="shared" si="4"/>
        <v>7389486</v>
      </c>
      <c r="H25" s="219">
        <f t="shared" si="4"/>
        <v>2293353</v>
      </c>
      <c r="I25" s="219">
        <f t="shared" si="4"/>
        <v>0</v>
      </c>
      <c r="J25" s="219">
        <f t="shared" si="4"/>
        <v>9682839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9682839</v>
      </c>
      <c r="X25" s="219">
        <f t="shared" si="4"/>
        <v>7000000</v>
      </c>
      <c r="Y25" s="219">
        <f t="shared" si="4"/>
        <v>2682839</v>
      </c>
      <c r="Z25" s="231">
        <f>+IF(X25&lt;&gt;0,+(Y25/X25)*100,0)</f>
        <v>38.32627142857143</v>
      </c>
      <c r="AA25" s="232">
        <f>+AA5+AA9+AA15+AA19+AA24</f>
        <v>20279000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14979000</v>
      </c>
      <c r="F28" s="60">
        <v>14979000</v>
      </c>
      <c r="G28" s="60">
        <v>518277</v>
      </c>
      <c r="H28" s="60"/>
      <c r="I28" s="60"/>
      <c r="J28" s="60">
        <v>518277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518277</v>
      </c>
      <c r="X28" s="60">
        <v>5500000</v>
      </c>
      <c r="Y28" s="60">
        <v>-4981723</v>
      </c>
      <c r="Z28" s="140">
        <v>-90.58</v>
      </c>
      <c r="AA28" s="155">
        <v>14979000</v>
      </c>
    </row>
    <row r="29" spans="1:27" ht="12.75">
      <c r="A29" s="234" t="s">
        <v>134</v>
      </c>
      <c r="B29" s="136"/>
      <c r="C29" s="155"/>
      <c r="D29" s="155"/>
      <c r="E29" s="156">
        <v>5300000</v>
      </c>
      <c r="F29" s="60">
        <v>5300000</v>
      </c>
      <c r="G29" s="60">
        <v>6449272</v>
      </c>
      <c r="H29" s="60">
        <v>2293353</v>
      </c>
      <c r="I29" s="60"/>
      <c r="J29" s="60">
        <v>8742625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8742625</v>
      </c>
      <c r="X29" s="60"/>
      <c r="Y29" s="60">
        <v>8742625</v>
      </c>
      <c r="Z29" s="140"/>
      <c r="AA29" s="62">
        <v>5300000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20279000</v>
      </c>
      <c r="F32" s="77">
        <f t="shared" si="5"/>
        <v>20279000</v>
      </c>
      <c r="G32" s="77">
        <f t="shared" si="5"/>
        <v>6967549</v>
      </c>
      <c r="H32" s="77">
        <f t="shared" si="5"/>
        <v>2293353</v>
      </c>
      <c r="I32" s="77">
        <f t="shared" si="5"/>
        <v>0</v>
      </c>
      <c r="J32" s="77">
        <f t="shared" si="5"/>
        <v>9260902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9260902</v>
      </c>
      <c r="X32" s="77">
        <f t="shared" si="5"/>
        <v>5500000</v>
      </c>
      <c r="Y32" s="77">
        <f t="shared" si="5"/>
        <v>3760902</v>
      </c>
      <c r="Z32" s="212">
        <f>+IF(X32&lt;&gt;0,+(Y32/X32)*100,0)</f>
        <v>68.38003636363636</v>
      </c>
      <c r="AA32" s="79">
        <f>SUM(AA28:AA31)</f>
        <v>20279000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>
        <v>421937</v>
      </c>
      <c r="H35" s="60"/>
      <c r="I35" s="60"/>
      <c r="J35" s="60">
        <v>421937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421937</v>
      </c>
      <c r="X35" s="60"/>
      <c r="Y35" s="60">
        <v>421937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20279000</v>
      </c>
      <c r="F36" s="220">
        <f t="shared" si="6"/>
        <v>20279000</v>
      </c>
      <c r="G36" s="220">
        <f t="shared" si="6"/>
        <v>7389486</v>
      </c>
      <c r="H36" s="220">
        <f t="shared" si="6"/>
        <v>2293353</v>
      </c>
      <c r="I36" s="220">
        <f t="shared" si="6"/>
        <v>0</v>
      </c>
      <c r="J36" s="220">
        <f t="shared" si="6"/>
        <v>9682839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9682839</v>
      </c>
      <c r="X36" s="220">
        <f t="shared" si="6"/>
        <v>5500000</v>
      </c>
      <c r="Y36" s="220">
        <f t="shared" si="6"/>
        <v>4182839</v>
      </c>
      <c r="Z36" s="221">
        <f>+IF(X36&lt;&gt;0,+(Y36/X36)*100,0)</f>
        <v>76.05161818181818</v>
      </c>
      <c r="AA36" s="239">
        <f>SUM(AA32:AA35)</f>
        <v>20279000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144</v>
      </c>
      <c r="B7" s="182"/>
      <c r="C7" s="155"/>
      <c r="D7" s="155"/>
      <c r="E7" s="59">
        <v>100000</v>
      </c>
      <c r="F7" s="60">
        <v>100000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25000</v>
      </c>
      <c r="Y7" s="60">
        <v>-25000</v>
      </c>
      <c r="Z7" s="140">
        <v>-100</v>
      </c>
      <c r="AA7" s="62">
        <v>100000</v>
      </c>
    </row>
    <row r="8" spans="1:27" ht="12.75">
      <c r="A8" s="249" t="s">
        <v>145</v>
      </c>
      <c r="B8" s="182"/>
      <c r="C8" s="155"/>
      <c r="D8" s="155"/>
      <c r="E8" s="59">
        <v>4951314</v>
      </c>
      <c r="F8" s="60">
        <v>4951314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1237829</v>
      </c>
      <c r="Y8" s="60">
        <v>-1237829</v>
      </c>
      <c r="Z8" s="140">
        <v>-100</v>
      </c>
      <c r="AA8" s="62">
        <v>4951314</v>
      </c>
    </row>
    <row r="9" spans="1:27" ht="12.75">
      <c r="A9" s="249" t="s">
        <v>146</v>
      </c>
      <c r="B9" s="182"/>
      <c r="C9" s="155"/>
      <c r="D9" s="155"/>
      <c r="E9" s="59">
        <v>1320000</v>
      </c>
      <c r="F9" s="60">
        <v>1320000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330000</v>
      </c>
      <c r="Y9" s="60">
        <v>-330000</v>
      </c>
      <c r="Z9" s="140">
        <v>-100</v>
      </c>
      <c r="AA9" s="62">
        <v>1320000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>
        <v>20374814</v>
      </c>
      <c r="F11" s="60">
        <v>20374814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5093704</v>
      </c>
      <c r="Y11" s="60">
        <v>-5093704</v>
      </c>
      <c r="Z11" s="140">
        <v>-100</v>
      </c>
      <c r="AA11" s="62">
        <v>20374814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26746128</v>
      </c>
      <c r="F12" s="73">
        <f t="shared" si="0"/>
        <v>26746128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6686533</v>
      </c>
      <c r="Y12" s="73">
        <f t="shared" si="0"/>
        <v>-6686533</v>
      </c>
      <c r="Z12" s="170">
        <f>+IF(X12&lt;&gt;0,+(Y12/X12)*100,0)</f>
        <v>-100</v>
      </c>
      <c r="AA12" s="74">
        <f>SUM(AA6:AA11)</f>
        <v>26746128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20740958</v>
      </c>
      <c r="F17" s="60">
        <v>20740958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5185240</v>
      </c>
      <c r="Y17" s="60">
        <v>-5185240</v>
      </c>
      <c r="Z17" s="140">
        <v>-100</v>
      </c>
      <c r="AA17" s="62">
        <v>20740958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263833387</v>
      </c>
      <c r="F19" s="60">
        <v>263833387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65958347</v>
      </c>
      <c r="Y19" s="60">
        <v>-65958347</v>
      </c>
      <c r="Z19" s="140">
        <v>-100</v>
      </c>
      <c r="AA19" s="62">
        <v>263833387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1929838</v>
      </c>
      <c r="F22" s="60">
        <v>1929838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482460</v>
      </c>
      <c r="Y22" s="60">
        <v>-482460</v>
      </c>
      <c r="Z22" s="140">
        <v>-100</v>
      </c>
      <c r="AA22" s="62">
        <v>1929838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286504183</v>
      </c>
      <c r="F24" s="77">
        <f t="shared" si="1"/>
        <v>286504183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71626047</v>
      </c>
      <c r="Y24" s="77">
        <f t="shared" si="1"/>
        <v>-71626047</v>
      </c>
      <c r="Z24" s="212">
        <f>+IF(X24&lt;&gt;0,+(Y24/X24)*100,0)</f>
        <v>-100</v>
      </c>
      <c r="AA24" s="79">
        <f>SUM(AA15:AA23)</f>
        <v>286504183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313250311</v>
      </c>
      <c r="F25" s="73">
        <f t="shared" si="2"/>
        <v>313250311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78312580</v>
      </c>
      <c r="Y25" s="73">
        <f t="shared" si="2"/>
        <v>-78312580</v>
      </c>
      <c r="Z25" s="170">
        <f>+IF(X25&lt;&gt;0,+(Y25/X25)*100,0)</f>
        <v>-100</v>
      </c>
      <c r="AA25" s="74">
        <f>+AA12+AA24</f>
        <v>313250311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>
        <v>1111000</v>
      </c>
      <c r="F31" s="60">
        <v>1111000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277750</v>
      </c>
      <c r="Y31" s="60">
        <v>-277750</v>
      </c>
      <c r="Z31" s="140">
        <v>-100</v>
      </c>
      <c r="AA31" s="62">
        <v>1111000</v>
      </c>
    </row>
    <row r="32" spans="1:27" ht="12.75">
      <c r="A32" s="249" t="s">
        <v>164</v>
      </c>
      <c r="B32" s="182"/>
      <c r="C32" s="155"/>
      <c r="D32" s="155"/>
      <c r="E32" s="59">
        <v>63960000</v>
      </c>
      <c r="F32" s="60">
        <v>63960000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15990000</v>
      </c>
      <c r="Y32" s="60">
        <v>-15990000</v>
      </c>
      <c r="Z32" s="140">
        <v>-100</v>
      </c>
      <c r="AA32" s="62">
        <v>63960000</v>
      </c>
    </row>
    <row r="33" spans="1:27" ht="12.75">
      <c r="A33" s="249" t="s">
        <v>165</v>
      </c>
      <c r="B33" s="182"/>
      <c r="C33" s="155"/>
      <c r="D33" s="155"/>
      <c r="E33" s="59">
        <v>6155378</v>
      </c>
      <c r="F33" s="60">
        <v>6155378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1538845</v>
      </c>
      <c r="Y33" s="60">
        <v>-1538845</v>
      </c>
      <c r="Z33" s="140">
        <v>-100</v>
      </c>
      <c r="AA33" s="62">
        <v>6155378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71226378</v>
      </c>
      <c r="F34" s="73">
        <f t="shared" si="3"/>
        <v>71226378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17806595</v>
      </c>
      <c r="Y34" s="73">
        <f t="shared" si="3"/>
        <v>-17806595</v>
      </c>
      <c r="Z34" s="170">
        <f>+IF(X34&lt;&gt;0,+(Y34/X34)*100,0)</f>
        <v>-100</v>
      </c>
      <c r="AA34" s="74">
        <f>SUM(AA29:AA33)</f>
        <v>71226378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28737213</v>
      </c>
      <c r="F38" s="60">
        <v>28737213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7184303</v>
      </c>
      <c r="Y38" s="60">
        <v>-7184303</v>
      </c>
      <c r="Z38" s="140">
        <v>-100</v>
      </c>
      <c r="AA38" s="62">
        <v>28737213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28737213</v>
      </c>
      <c r="F39" s="77">
        <f t="shared" si="4"/>
        <v>28737213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7184303</v>
      </c>
      <c r="Y39" s="77">
        <f t="shared" si="4"/>
        <v>-7184303</v>
      </c>
      <c r="Z39" s="212">
        <f>+IF(X39&lt;&gt;0,+(Y39/X39)*100,0)</f>
        <v>-100</v>
      </c>
      <c r="AA39" s="79">
        <f>SUM(AA37:AA38)</f>
        <v>28737213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99963591</v>
      </c>
      <c r="F40" s="73">
        <f t="shared" si="5"/>
        <v>99963591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24990898</v>
      </c>
      <c r="Y40" s="73">
        <f t="shared" si="5"/>
        <v>-24990898</v>
      </c>
      <c r="Z40" s="170">
        <f>+IF(X40&lt;&gt;0,+(Y40/X40)*100,0)</f>
        <v>-100</v>
      </c>
      <c r="AA40" s="74">
        <f>+AA34+AA39</f>
        <v>99963591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213286720</v>
      </c>
      <c r="F42" s="259">
        <f t="shared" si="6"/>
        <v>213286720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53321682</v>
      </c>
      <c r="Y42" s="259">
        <f t="shared" si="6"/>
        <v>-53321682</v>
      </c>
      <c r="Z42" s="260">
        <f>+IF(X42&lt;&gt;0,+(Y42/X42)*100,0)</f>
        <v>-100</v>
      </c>
      <c r="AA42" s="261">
        <f>+AA25-AA40</f>
        <v>213286720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213286720</v>
      </c>
      <c r="F45" s="60">
        <v>213286720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53321680</v>
      </c>
      <c r="Y45" s="60">
        <v>-53321680</v>
      </c>
      <c r="Z45" s="139">
        <v>-100</v>
      </c>
      <c r="AA45" s="62">
        <v>213286720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213286720</v>
      </c>
      <c r="F48" s="219">
        <f t="shared" si="7"/>
        <v>213286720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53321680</v>
      </c>
      <c r="Y48" s="219">
        <f t="shared" si="7"/>
        <v>-53321680</v>
      </c>
      <c r="Z48" s="265">
        <f>+IF(X48&lt;&gt;0,+(Y48/X48)*100,0)</f>
        <v>-100</v>
      </c>
      <c r="AA48" s="232">
        <f>SUM(AA45:AA47)</f>
        <v>213286720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7555781</v>
      </c>
      <c r="F6" s="60">
        <v>7555781</v>
      </c>
      <c r="G6" s="60">
        <v>441892</v>
      </c>
      <c r="H6" s="60">
        <v>702178</v>
      </c>
      <c r="I6" s="60"/>
      <c r="J6" s="60">
        <v>1144070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1144070</v>
      </c>
      <c r="X6" s="60">
        <v>1016000</v>
      </c>
      <c r="Y6" s="60">
        <v>128070</v>
      </c>
      <c r="Z6" s="140">
        <v>12.61</v>
      </c>
      <c r="AA6" s="62">
        <v>7555781</v>
      </c>
    </row>
    <row r="7" spans="1:27" ht="12.75">
      <c r="A7" s="249" t="s">
        <v>32</v>
      </c>
      <c r="B7" s="182"/>
      <c r="C7" s="155"/>
      <c r="D7" s="155"/>
      <c r="E7" s="59">
        <v>29013285</v>
      </c>
      <c r="F7" s="60">
        <v>29013285</v>
      </c>
      <c r="G7" s="60">
        <v>2217426</v>
      </c>
      <c r="H7" s="60">
        <v>3072952</v>
      </c>
      <c r="I7" s="60"/>
      <c r="J7" s="60">
        <v>5290378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5290378</v>
      </c>
      <c r="X7" s="60">
        <v>6977000</v>
      </c>
      <c r="Y7" s="60">
        <v>-1686622</v>
      </c>
      <c r="Z7" s="140">
        <v>-24.17</v>
      </c>
      <c r="AA7" s="62">
        <v>29013285</v>
      </c>
    </row>
    <row r="8" spans="1:27" ht="12.75">
      <c r="A8" s="249" t="s">
        <v>178</v>
      </c>
      <c r="B8" s="182"/>
      <c r="C8" s="155"/>
      <c r="D8" s="155"/>
      <c r="E8" s="59">
        <v>6089463</v>
      </c>
      <c r="F8" s="60">
        <v>6089463</v>
      </c>
      <c r="G8" s="60">
        <v>2244130</v>
      </c>
      <c r="H8" s="60">
        <v>350435</v>
      </c>
      <c r="I8" s="60"/>
      <c r="J8" s="60">
        <v>2594565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2594565</v>
      </c>
      <c r="X8" s="60">
        <v>931000</v>
      </c>
      <c r="Y8" s="60">
        <v>1663565</v>
      </c>
      <c r="Z8" s="140">
        <v>178.69</v>
      </c>
      <c r="AA8" s="62">
        <v>6089463</v>
      </c>
    </row>
    <row r="9" spans="1:27" ht="12.75">
      <c r="A9" s="249" t="s">
        <v>179</v>
      </c>
      <c r="B9" s="182"/>
      <c r="C9" s="155"/>
      <c r="D9" s="155"/>
      <c r="E9" s="59">
        <v>61800000</v>
      </c>
      <c r="F9" s="60">
        <v>61800000</v>
      </c>
      <c r="G9" s="60">
        <v>18818000</v>
      </c>
      <c r="H9" s="60">
        <v>2830000</v>
      </c>
      <c r="I9" s="60"/>
      <c r="J9" s="60">
        <v>21648000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21648000</v>
      </c>
      <c r="X9" s="60">
        <v>25240000</v>
      </c>
      <c r="Y9" s="60">
        <v>-3592000</v>
      </c>
      <c r="Z9" s="140">
        <v>-14.23</v>
      </c>
      <c r="AA9" s="62">
        <v>61800000</v>
      </c>
    </row>
    <row r="10" spans="1:27" ht="12.75">
      <c r="A10" s="249" t="s">
        <v>180</v>
      </c>
      <c r="B10" s="182"/>
      <c r="C10" s="155"/>
      <c r="D10" s="155"/>
      <c r="E10" s="59">
        <v>20279000</v>
      </c>
      <c r="F10" s="60">
        <v>20279000</v>
      </c>
      <c r="G10" s="60">
        <v>6291000</v>
      </c>
      <c r="H10" s="60"/>
      <c r="I10" s="60"/>
      <c r="J10" s="60">
        <v>6291000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6291000</v>
      </c>
      <c r="X10" s="60">
        <v>5294750</v>
      </c>
      <c r="Y10" s="60">
        <v>996250</v>
      </c>
      <c r="Z10" s="140">
        <v>18.82</v>
      </c>
      <c r="AA10" s="62">
        <v>20279000</v>
      </c>
    </row>
    <row r="11" spans="1:27" ht="12.75">
      <c r="A11" s="249" t="s">
        <v>181</v>
      </c>
      <c r="B11" s="182"/>
      <c r="C11" s="155"/>
      <c r="D11" s="155"/>
      <c r="E11" s="59">
        <v>3736</v>
      </c>
      <c r="F11" s="60">
        <v>3736</v>
      </c>
      <c r="G11" s="60">
        <v>11663</v>
      </c>
      <c r="H11" s="60">
        <v>11080</v>
      </c>
      <c r="I11" s="60"/>
      <c r="J11" s="60">
        <v>22743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22743</v>
      </c>
      <c r="X11" s="60">
        <v>1200</v>
      </c>
      <c r="Y11" s="60">
        <v>21543</v>
      </c>
      <c r="Z11" s="140">
        <v>1795.25</v>
      </c>
      <c r="AA11" s="62">
        <v>3736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-103127240</v>
      </c>
      <c r="F14" s="60">
        <v>-103127240</v>
      </c>
      <c r="G14" s="60">
        <v>-14701332</v>
      </c>
      <c r="H14" s="60">
        <v>-8311993</v>
      </c>
      <c r="I14" s="60"/>
      <c r="J14" s="60">
        <v>-23013325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-23013325</v>
      </c>
      <c r="X14" s="60">
        <v>-25130875</v>
      </c>
      <c r="Y14" s="60">
        <v>2117550</v>
      </c>
      <c r="Z14" s="140">
        <v>-8.43</v>
      </c>
      <c r="AA14" s="62">
        <v>-103127240</v>
      </c>
    </row>
    <row r="15" spans="1:27" ht="12.75">
      <c r="A15" s="249" t="s">
        <v>40</v>
      </c>
      <c r="B15" s="182"/>
      <c r="C15" s="155"/>
      <c r="D15" s="155"/>
      <c r="E15" s="59">
        <v>-1820556</v>
      </c>
      <c r="F15" s="60">
        <v>-1820556</v>
      </c>
      <c r="G15" s="60">
        <v>-26720</v>
      </c>
      <c r="H15" s="60">
        <v>-48728</v>
      </c>
      <c r="I15" s="60"/>
      <c r="J15" s="60">
        <v>-75448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-75448</v>
      </c>
      <c r="X15" s="60">
        <v>-491000</v>
      </c>
      <c r="Y15" s="60">
        <v>415552</v>
      </c>
      <c r="Z15" s="140">
        <v>-84.63</v>
      </c>
      <c r="AA15" s="62">
        <v>-1820556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19793469</v>
      </c>
      <c r="F17" s="73">
        <f t="shared" si="0"/>
        <v>19793469</v>
      </c>
      <c r="G17" s="73">
        <f t="shared" si="0"/>
        <v>15296059</v>
      </c>
      <c r="H17" s="73">
        <f t="shared" si="0"/>
        <v>-1394076</v>
      </c>
      <c r="I17" s="73">
        <f t="shared" si="0"/>
        <v>0</v>
      </c>
      <c r="J17" s="73">
        <f t="shared" si="0"/>
        <v>13901983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13901983</v>
      </c>
      <c r="X17" s="73">
        <f t="shared" si="0"/>
        <v>13838075</v>
      </c>
      <c r="Y17" s="73">
        <f t="shared" si="0"/>
        <v>63908</v>
      </c>
      <c r="Z17" s="170">
        <f>+IF(X17&lt;&gt;0,+(Y17/X17)*100,0)</f>
        <v>0.4618272411444511</v>
      </c>
      <c r="AA17" s="74">
        <f>SUM(AA6:AA16)</f>
        <v>19793469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-20279000</v>
      </c>
      <c r="F26" s="60">
        <v>-20279000</v>
      </c>
      <c r="G26" s="60">
        <v>-6744883</v>
      </c>
      <c r="H26" s="60">
        <v>-2293354</v>
      </c>
      <c r="I26" s="60"/>
      <c r="J26" s="60">
        <v>-9038237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-9038237</v>
      </c>
      <c r="X26" s="60">
        <v>-5294750</v>
      </c>
      <c r="Y26" s="60">
        <v>-3743487</v>
      </c>
      <c r="Z26" s="140">
        <v>70.7</v>
      </c>
      <c r="AA26" s="62">
        <v>-20279000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-20279000</v>
      </c>
      <c r="F27" s="73">
        <f t="shared" si="1"/>
        <v>-20279000</v>
      </c>
      <c r="G27" s="73">
        <f t="shared" si="1"/>
        <v>-6744883</v>
      </c>
      <c r="H27" s="73">
        <f t="shared" si="1"/>
        <v>-2293354</v>
      </c>
      <c r="I27" s="73">
        <f t="shared" si="1"/>
        <v>0</v>
      </c>
      <c r="J27" s="73">
        <f t="shared" si="1"/>
        <v>-9038237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-9038237</v>
      </c>
      <c r="X27" s="73">
        <f t="shared" si="1"/>
        <v>-5294750</v>
      </c>
      <c r="Y27" s="73">
        <f t="shared" si="1"/>
        <v>-3743487</v>
      </c>
      <c r="Z27" s="170">
        <f>+IF(X27&lt;&gt;0,+(Y27/X27)*100,0)</f>
        <v>70.70186505500732</v>
      </c>
      <c r="AA27" s="74">
        <f>SUM(AA21:AA26)</f>
        <v>-20279000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-485531</v>
      </c>
      <c r="F38" s="100">
        <f t="shared" si="3"/>
        <v>-485531</v>
      </c>
      <c r="G38" s="100">
        <f t="shared" si="3"/>
        <v>8551176</v>
      </c>
      <c r="H38" s="100">
        <f t="shared" si="3"/>
        <v>-3687430</v>
      </c>
      <c r="I38" s="100">
        <f t="shared" si="3"/>
        <v>0</v>
      </c>
      <c r="J38" s="100">
        <f t="shared" si="3"/>
        <v>4863746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4863746</v>
      </c>
      <c r="X38" s="100">
        <f t="shared" si="3"/>
        <v>8543325</v>
      </c>
      <c r="Y38" s="100">
        <f t="shared" si="3"/>
        <v>-3679579</v>
      </c>
      <c r="Z38" s="137">
        <f>+IF(X38&lt;&gt;0,+(Y38/X38)*100,0)</f>
        <v>-43.06963623647702</v>
      </c>
      <c r="AA38" s="102">
        <f>+AA17+AA27+AA36</f>
        <v>-485531</v>
      </c>
    </row>
    <row r="39" spans="1:27" ht="12.75">
      <c r="A39" s="249" t="s">
        <v>200</v>
      </c>
      <c r="B39" s="182"/>
      <c r="C39" s="153"/>
      <c r="D39" s="153"/>
      <c r="E39" s="99">
        <v>1200000</v>
      </c>
      <c r="F39" s="100">
        <v>1200000</v>
      </c>
      <c r="G39" s="100">
        <v>885596</v>
      </c>
      <c r="H39" s="100">
        <v>9436772</v>
      </c>
      <c r="I39" s="100"/>
      <c r="J39" s="100">
        <v>885596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885596</v>
      </c>
      <c r="X39" s="100">
        <v>1200000</v>
      </c>
      <c r="Y39" s="100">
        <v>-314404</v>
      </c>
      <c r="Z39" s="137">
        <v>-26.2</v>
      </c>
      <c r="AA39" s="102">
        <v>1200000</v>
      </c>
    </row>
    <row r="40" spans="1:27" ht="12.75">
      <c r="A40" s="269" t="s">
        <v>201</v>
      </c>
      <c r="B40" s="256"/>
      <c r="C40" s="257"/>
      <c r="D40" s="257"/>
      <c r="E40" s="258">
        <v>714469</v>
      </c>
      <c r="F40" s="259">
        <v>714469</v>
      </c>
      <c r="G40" s="259">
        <v>9436772</v>
      </c>
      <c r="H40" s="259">
        <v>5749342</v>
      </c>
      <c r="I40" s="259"/>
      <c r="J40" s="259">
        <v>5749342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5749342</v>
      </c>
      <c r="X40" s="259">
        <v>9743325</v>
      </c>
      <c r="Y40" s="259">
        <v>-3993983</v>
      </c>
      <c r="Z40" s="260">
        <v>-40.99</v>
      </c>
      <c r="AA40" s="261">
        <v>714469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19979000</v>
      </c>
      <c r="F5" s="106">
        <f t="shared" si="0"/>
        <v>19979000</v>
      </c>
      <c r="G5" s="106">
        <f t="shared" si="0"/>
        <v>7389486</v>
      </c>
      <c r="H5" s="106">
        <f t="shared" si="0"/>
        <v>2293353</v>
      </c>
      <c r="I5" s="106">
        <f t="shared" si="0"/>
        <v>0</v>
      </c>
      <c r="J5" s="106">
        <f t="shared" si="0"/>
        <v>9682839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9682839</v>
      </c>
      <c r="X5" s="106">
        <f t="shared" si="0"/>
        <v>4994750</v>
      </c>
      <c r="Y5" s="106">
        <f t="shared" si="0"/>
        <v>4688089</v>
      </c>
      <c r="Z5" s="201">
        <f>+IF(X5&lt;&gt;0,+(Y5/X5)*100,0)</f>
        <v>93.86033335001753</v>
      </c>
      <c r="AA5" s="199">
        <f>SUM(AA11:AA18)</f>
        <v>19979000</v>
      </c>
    </row>
    <row r="6" spans="1:27" ht="12.75">
      <c r="A6" s="291" t="s">
        <v>205</v>
      </c>
      <c r="B6" s="142"/>
      <c r="C6" s="62"/>
      <c r="D6" s="156"/>
      <c r="E6" s="60">
        <v>14979000</v>
      </c>
      <c r="F6" s="60">
        <v>14979000</v>
      </c>
      <c r="G6" s="60">
        <v>5001852</v>
      </c>
      <c r="H6" s="60">
        <v>1914783</v>
      </c>
      <c r="I6" s="60"/>
      <c r="J6" s="60">
        <v>6916635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6916635</v>
      </c>
      <c r="X6" s="60">
        <v>3744750</v>
      </c>
      <c r="Y6" s="60">
        <v>3171885</v>
      </c>
      <c r="Z6" s="140">
        <v>84.7</v>
      </c>
      <c r="AA6" s="155">
        <v>14979000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>
        <v>518277</v>
      </c>
      <c r="H7" s="60"/>
      <c r="I7" s="60"/>
      <c r="J7" s="60">
        <v>518277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518277</v>
      </c>
      <c r="X7" s="60"/>
      <c r="Y7" s="60">
        <v>518277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14979000</v>
      </c>
      <c r="F11" s="295">
        <f t="shared" si="1"/>
        <v>14979000</v>
      </c>
      <c r="G11" s="295">
        <f t="shared" si="1"/>
        <v>5520129</v>
      </c>
      <c r="H11" s="295">
        <f t="shared" si="1"/>
        <v>1914783</v>
      </c>
      <c r="I11" s="295">
        <f t="shared" si="1"/>
        <v>0</v>
      </c>
      <c r="J11" s="295">
        <f t="shared" si="1"/>
        <v>7434912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7434912</v>
      </c>
      <c r="X11" s="295">
        <f t="shared" si="1"/>
        <v>3744750</v>
      </c>
      <c r="Y11" s="295">
        <f t="shared" si="1"/>
        <v>3690162</v>
      </c>
      <c r="Z11" s="296">
        <f>+IF(X11&lt;&gt;0,+(Y11/X11)*100,0)</f>
        <v>98.5422791908672</v>
      </c>
      <c r="AA11" s="297">
        <f>SUM(AA6:AA10)</f>
        <v>14979000</v>
      </c>
    </row>
    <row r="12" spans="1:27" ht="12.75">
      <c r="A12" s="298" t="s">
        <v>211</v>
      </c>
      <c r="B12" s="136"/>
      <c r="C12" s="62"/>
      <c r="D12" s="156"/>
      <c r="E12" s="60">
        <v>5000000</v>
      </c>
      <c r="F12" s="60">
        <v>5000000</v>
      </c>
      <c r="G12" s="60">
        <v>1447420</v>
      </c>
      <c r="H12" s="60"/>
      <c r="I12" s="60"/>
      <c r="J12" s="60">
        <v>1447420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1447420</v>
      </c>
      <c r="X12" s="60">
        <v>1250000</v>
      </c>
      <c r="Y12" s="60">
        <v>197420</v>
      </c>
      <c r="Z12" s="140">
        <v>15.79</v>
      </c>
      <c r="AA12" s="155">
        <v>5000000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/>
      <c r="G15" s="60">
        <v>421937</v>
      </c>
      <c r="H15" s="60">
        <v>378570</v>
      </c>
      <c r="I15" s="60"/>
      <c r="J15" s="60">
        <v>800507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800507</v>
      </c>
      <c r="X15" s="60"/>
      <c r="Y15" s="60">
        <v>800507</v>
      </c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300000</v>
      </c>
      <c r="F20" s="100">
        <f t="shared" si="2"/>
        <v>300000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75000</v>
      </c>
      <c r="Y20" s="100">
        <f t="shared" si="2"/>
        <v>-75000</v>
      </c>
      <c r="Z20" s="137">
        <f>+IF(X20&lt;&gt;0,+(Y20/X20)*100,0)</f>
        <v>-100</v>
      </c>
      <c r="AA20" s="153">
        <f>SUM(AA26:AA33)</f>
        <v>300000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>
        <v>300000</v>
      </c>
      <c r="F27" s="60">
        <v>300000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75000</v>
      </c>
      <c r="Y27" s="60">
        <v>-75000</v>
      </c>
      <c r="Z27" s="140">
        <v>-100</v>
      </c>
      <c r="AA27" s="155">
        <v>300000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14979000</v>
      </c>
      <c r="F36" s="60">
        <f t="shared" si="4"/>
        <v>14979000</v>
      </c>
      <c r="G36" s="60">
        <f t="shared" si="4"/>
        <v>5001852</v>
      </c>
      <c r="H36" s="60">
        <f t="shared" si="4"/>
        <v>1914783</v>
      </c>
      <c r="I36" s="60">
        <f t="shared" si="4"/>
        <v>0</v>
      </c>
      <c r="J36" s="60">
        <f t="shared" si="4"/>
        <v>6916635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6916635</v>
      </c>
      <c r="X36" s="60">
        <f t="shared" si="4"/>
        <v>3744750</v>
      </c>
      <c r="Y36" s="60">
        <f t="shared" si="4"/>
        <v>3171885</v>
      </c>
      <c r="Z36" s="140">
        <f aca="true" t="shared" si="5" ref="Z36:Z49">+IF(X36&lt;&gt;0,+(Y36/X36)*100,0)</f>
        <v>84.70218305627878</v>
      </c>
      <c r="AA36" s="155">
        <f>AA6+AA21</f>
        <v>14979000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518277</v>
      </c>
      <c r="H37" s="60">
        <f t="shared" si="4"/>
        <v>0</v>
      </c>
      <c r="I37" s="60">
        <f t="shared" si="4"/>
        <v>0</v>
      </c>
      <c r="J37" s="60">
        <f t="shared" si="4"/>
        <v>518277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518277</v>
      </c>
      <c r="X37" s="60">
        <f t="shared" si="4"/>
        <v>0</v>
      </c>
      <c r="Y37" s="60">
        <f t="shared" si="4"/>
        <v>518277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14979000</v>
      </c>
      <c r="F41" s="295">
        <f t="shared" si="6"/>
        <v>14979000</v>
      </c>
      <c r="G41" s="295">
        <f t="shared" si="6"/>
        <v>5520129</v>
      </c>
      <c r="H41" s="295">
        <f t="shared" si="6"/>
        <v>1914783</v>
      </c>
      <c r="I41" s="295">
        <f t="shared" si="6"/>
        <v>0</v>
      </c>
      <c r="J41" s="295">
        <f t="shared" si="6"/>
        <v>7434912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7434912</v>
      </c>
      <c r="X41" s="295">
        <f t="shared" si="6"/>
        <v>3744750</v>
      </c>
      <c r="Y41" s="295">
        <f t="shared" si="6"/>
        <v>3690162</v>
      </c>
      <c r="Z41" s="296">
        <f t="shared" si="5"/>
        <v>98.5422791908672</v>
      </c>
      <c r="AA41" s="297">
        <f>SUM(AA36:AA40)</f>
        <v>14979000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5300000</v>
      </c>
      <c r="F42" s="54">
        <f t="shared" si="7"/>
        <v>5300000</v>
      </c>
      <c r="G42" s="54">
        <f t="shared" si="7"/>
        <v>1447420</v>
      </c>
      <c r="H42" s="54">
        <f t="shared" si="7"/>
        <v>0</v>
      </c>
      <c r="I42" s="54">
        <f t="shared" si="7"/>
        <v>0</v>
      </c>
      <c r="J42" s="54">
        <f t="shared" si="7"/>
        <v>1447420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1447420</v>
      </c>
      <c r="X42" s="54">
        <f t="shared" si="7"/>
        <v>1325000</v>
      </c>
      <c r="Y42" s="54">
        <f t="shared" si="7"/>
        <v>122420</v>
      </c>
      <c r="Z42" s="184">
        <f t="shared" si="5"/>
        <v>9.239245283018867</v>
      </c>
      <c r="AA42" s="130">
        <f aca="true" t="shared" si="8" ref="AA42:AA48">AA12+AA27</f>
        <v>5300000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421937</v>
      </c>
      <c r="H45" s="54">
        <f t="shared" si="7"/>
        <v>378570</v>
      </c>
      <c r="I45" s="54">
        <f t="shared" si="7"/>
        <v>0</v>
      </c>
      <c r="J45" s="54">
        <f t="shared" si="7"/>
        <v>800507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800507</v>
      </c>
      <c r="X45" s="54">
        <f t="shared" si="7"/>
        <v>0</v>
      </c>
      <c r="Y45" s="54">
        <f t="shared" si="7"/>
        <v>800507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20279000</v>
      </c>
      <c r="F49" s="220">
        <f t="shared" si="9"/>
        <v>20279000</v>
      </c>
      <c r="G49" s="220">
        <f t="shared" si="9"/>
        <v>7389486</v>
      </c>
      <c r="H49" s="220">
        <f t="shared" si="9"/>
        <v>2293353</v>
      </c>
      <c r="I49" s="220">
        <f t="shared" si="9"/>
        <v>0</v>
      </c>
      <c r="J49" s="220">
        <f t="shared" si="9"/>
        <v>9682839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9682839</v>
      </c>
      <c r="X49" s="220">
        <f t="shared" si="9"/>
        <v>5069750</v>
      </c>
      <c r="Y49" s="220">
        <f t="shared" si="9"/>
        <v>4613089</v>
      </c>
      <c r="Z49" s="221">
        <f t="shared" si="5"/>
        <v>90.99243552443414</v>
      </c>
      <c r="AA49" s="222">
        <f>SUM(AA41:AA48)</f>
        <v>20279000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5006723</v>
      </c>
      <c r="F51" s="54">
        <f t="shared" si="10"/>
        <v>5006723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1251682</v>
      </c>
      <c r="Y51" s="54">
        <f t="shared" si="10"/>
        <v>-1251682</v>
      </c>
      <c r="Z51" s="184">
        <f>+IF(X51&lt;&gt;0,+(Y51/X51)*100,0)</f>
        <v>-100</v>
      </c>
      <c r="AA51" s="130">
        <f>SUM(AA57:AA61)</f>
        <v>5006723</v>
      </c>
    </row>
    <row r="52" spans="1:27" ht="12.75">
      <c r="A52" s="310" t="s">
        <v>205</v>
      </c>
      <c r="B52" s="142"/>
      <c r="C52" s="62"/>
      <c r="D52" s="156"/>
      <c r="E52" s="60">
        <v>454124</v>
      </c>
      <c r="F52" s="60">
        <v>454124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113531</v>
      </c>
      <c r="Y52" s="60">
        <v>-113531</v>
      </c>
      <c r="Z52" s="140">
        <v>-100</v>
      </c>
      <c r="AA52" s="155">
        <v>454124</v>
      </c>
    </row>
    <row r="53" spans="1:27" ht="12.75">
      <c r="A53" s="310" t="s">
        <v>206</v>
      </c>
      <c r="B53" s="142"/>
      <c r="C53" s="62"/>
      <c r="D53" s="156"/>
      <c r="E53" s="60">
        <v>53754</v>
      </c>
      <c r="F53" s="60">
        <v>53754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13439</v>
      </c>
      <c r="Y53" s="60">
        <v>-13439</v>
      </c>
      <c r="Z53" s="140">
        <v>-100</v>
      </c>
      <c r="AA53" s="155">
        <v>53754</v>
      </c>
    </row>
    <row r="54" spans="1:27" ht="12.75">
      <c r="A54" s="310" t="s">
        <v>207</v>
      </c>
      <c r="B54" s="142"/>
      <c r="C54" s="62"/>
      <c r="D54" s="156"/>
      <c r="E54" s="60">
        <v>21047</v>
      </c>
      <c r="F54" s="60">
        <v>21047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5262</v>
      </c>
      <c r="Y54" s="60">
        <v>-5262</v>
      </c>
      <c r="Z54" s="140">
        <v>-100</v>
      </c>
      <c r="AA54" s="155">
        <v>21047</v>
      </c>
    </row>
    <row r="55" spans="1:27" ht="12.75">
      <c r="A55" s="310" t="s">
        <v>208</v>
      </c>
      <c r="B55" s="142"/>
      <c r="C55" s="62"/>
      <c r="D55" s="156"/>
      <c r="E55" s="60">
        <v>2182438</v>
      </c>
      <c r="F55" s="60">
        <v>2182438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545610</v>
      </c>
      <c r="Y55" s="60">
        <v>-545610</v>
      </c>
      <c r="Z55" s="140">
        <v>-100</v>
      </c>
      <c r="AA55" s="155">
        <v>2182438</v>
      </c>
    </row>
    <row r="56" spans="1:27" ht="12.75">
      <c r="A56" s="310" t="s">
        <v>209</v>
      </c>
      <c r="B56" s="142"/>
      <c r="C56" s="62"/>
      <c r="D56" s="156"/>
      <c r="E56" s="60">
        <v>10230</v>
      </c>
      <c r="F56" s="60">
        <v>10230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2558</v>
      </c>
      <c r="Y56" s="60">
        <v>-2558</v>
      </c>
      <c r="Z56" s="140">
        <v>-100</v>
      </c>
      <c r="AA56" s="155">
        <v>10230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2721593</v>
      </c>
      <c r="F57" s="295">
        <f t="shared" si="11"/>
        <v>2721593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680400</v>
      </c>
      <c r="Y57" s="295">
        <f t="shared" si="11"/>
        <v>-680400</v>
      </c>
      <c r="Z57" s="296">
        <f>+IF(X57&lt;&gt;0,+(Y57/X57)*100,0)</f>
        <v>-100</v>
      </c>
      <c r="AA57" s="297">
        <f>SUM(AA52:AA56)</f>
        <v>2721593</v>
      </c>
    </row>
    <row r="58" spans="1:27" ht="12.75">
      <c r="A58" s="311" t="s">
        <v>211</v>
      </c>
      <c r="B58" s="136"/>
      <c r="C58" s="62"/>
      <c r="D58" s="156"/>
      <c r="E58" s="60">
        <v>16193</v>
      </c>
      <c r="F58" s="60">
        <v>16193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4048</v>
      </c>
      <c r="Y58" s="60">
        <v>-4048</v>
      </c>
      <c r="Z58" s="140">
        <v>-100</v>
      </c>
      <c r="AA58" s="155">
        <v>16193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2268937</v>
      </c>
      <c r="F61" s="60">
        <v>2268937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567234</v>
      </c>
      <c r="Y61" s="60">
        <v>-567234</v>
      </c>
      <c r="Z61" s="140">
        <v>-100</v>
      </c>
      <c r="AA61" s="155">
        <v>2268937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5006271</v>
      </c>
      <c r="F66" s="275"/>
      <c r="G66" s="275">
        <v>1355</v>
      </c>
      <c r="H66" s="275">
        <v>22058</v>
      </c>
      <c r="I66" s="275">
        <v>11436</v>
      </c>
      <c r="J66" s="275">
        <v>34849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34849</v>
      </c>
      <c r="X66" s="275"/>
      <c r="Y66" s="275">
        <v>34849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5006271</v>
      </c>
      <c r="F69" s="220">
        <f t="shared" si="12"/>
        <v>0</v>
      </c>
      <c r="G69" s="220">
        <f t="shared" si="12"/>
        <v>1355</v>
      </c>
      <c r="H69" s="220">
        <f t="shared" si="12"/>
        <v>22058</v>
      </c>
      <c r="I69" s="220">
        <f t="shared" si="12"/>
        <v>11436</v>
      </c>
      <c r="J69" s="220">
        <f t="shared" si="12"/>
        <v>34849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34849</v>
      </c>
      <c r="X69" s="220">
        <f t="shared" si="12"/>
        <v>0</v>
      </c>
      <c r="Y69" s="220">
        <f t="shared" si="12"/>
        <v>34849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14979000</v>
      </c>
      <c r="F5" s="358">
        <f t="shared" si="0"/>
        <v>14979000</v>
      </c>
      <c r="G5" s="358">
        <f t="shared" si="0"/>
        <v>5520129</v>
      </c>
      <c r="H5" s="356">
        <f t="shared" si="0"/>
        <v>1914783</v>
      </c>
      <c r="I5" s="356">
        <f t="shared" si="0"/>
        <v>0</v>
      </c>
      <c r="J5" s="358">
        <f t="shared" si="0"/>
        <v>7434912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7434912</v>
      </c>
      <c r="X5" s="356">
        <f t="shared" si="0"/>
        <v>3744750</v>
      </c>
      <c r="Y5" s="358">
        <f t="shared" si="0"/>
        <v>3690162</v>
      </c>
      <c r="Z5" s="359">
        <f>+IF(X5&lt;&gt;0,+(Y5/X5)*100,0)</f>
        <v>98.5422791908672</v>
      </c>
      <c r="AA5" s="360">
        <f>+AA6+AA8+AA11+AA13+AA15</f>
        <v>14979000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14979000</v>
      </c>
      <c r="F6" s="59">
        <f t="shared" si="1"/>
        <v>14979000</v>
      </c>
      <c r="G6" s="59">
        <f t="shared" si="1"/>
        <v>5001852</v>
      </c>
      <c r="H6" s="60">
        <f t="shared" si="1"/>
        <v>1914783</v>
      </c>
      <c r="I6" s="60">
        <f t="shared" si="1"/>
        <v>0</v>
      </c>
      <c r="J6" s="59">
        <f t="shared" si="1"/>
        <v>6916635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6916635</v>
      </c>
      <c r="X6" s="60">
        <f t="shared" si="1"/>
        <v>3744750</v>
      </c>
      <c r="Y6" s="59">
        <f t="shared" si="1"/>
        <v>3171885</v>
      </c>
      <c r="Z6" s="61">
        <f>+IF(X6&lt;&gt;0,+(Y6/X6)*100,0)</f>
        <v>84.70218305627878</v>
      </c>
      <c r="AA6" s="62">
        <f t="shared" si="1"/>
        <v>14979000</v>
      </c>
    </row>
    <row r="7" spans="1:27" ht="12.75">
      <c r="A7" s="291" t="s">
        <v>229</v>
      </c>
      <c r="B7" s="142"/>
      <c r="C7" s="60"/>
      <c r="D7" s="340"/>
      <c r="E7" s="60">
        <v>14979000</v>
      </c>
      <c r="F7" s="59">
        <v>14979000</v>
      </c>
      <c r="G7" s="59">
        <v>5001852</v>
      </c>
      <c r="H7" s="60">
        <v>1914783</v>
      </c>
      <c r="I7" s="60"/>
      <c r="J7" s="59">
        <v>6916635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6916635</v>
      </c>
      <c r="X7" s="60">
        <v>3744750</v>
      </c>
      <c r="Y7" s="59">
        <v>3171885</v>
      </c>
      <c r="Z7" s="61">
        <v>84.7</v>
      </c>
      <c r="AA7" s="62">
        <v>14979000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518277</v>
      </c>
      <c r="H8" s="60">
        <f t="shared" si="2"/>
        <v>0</v>
      </c>
      <c r="I8" s="60">
        <f t="shared" si="2"/>
        <v>0</v>
      </c>
      <c r="J8" s="59">
        <f t="shared" si="2"/>
        <v>518277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518277</v>
      </c>
      <c r="X8" s="60">
        <f t="shared" si="2"/>
        <v>0</v>
      </c>
      <c r="Y8" s="59">
        <f t="shared" si="2"/>
        <v>518277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>
        <v>198593</v>
      </c>
      <c r="H9" s="60"/>
      <c r="I9" s="60"/>
      <c r="J9" s="59">
        <v>198593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198593</v>
      </c>
      <c r="X9" s="60"/>
      <c r="Y9" s="59">
        <v>198593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>
        <v>319684</v>
      </c>
      <c r="H10" s="60"/>
      <c r="I10" s="60"/>
      <c r="J10" s="59">
        <v>319684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319684</v>
      </c>
      <c r="X10" s="60"/>
      <c r="Y10" s="59">
        <v>319684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5000000</v>
      </c>
      <c r="F22" s="345">
        <f t="shared" si="6"/>
        <v>5000000</v>
      </c>
      <c r="G22" s="345">
        <f t="shared" si="6"/>
        <v>1447420</v>
      </c>
      <c r="H22" s="343">
        <f t="shared" si="6"/>
        <v>0</v>
      </c>
      <c r="I22" s="343">
        <f t="shared" si="6"/>
        <v>0</v>
      </c>
      <c r="J22" s="345">
        <f t="shared" si="6"/>
        <v>1447420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1447420</v>
      </c>
      <c r="X22" s="343">
        <f t="shared" si="6"/>
        <v>1250000</v>
      </c>
      <c r="Y22" s="345">
        <f t="shared" si="6"/>
        <v>197420</v>
      </c>
      <c r="Z22" s="336">
        <f>+IF(X22&lt;&gt;0,+(Y22/X22)*100,0)</f>
        <v>15.7936</v>
      </c>
      <c r="AA22" s="350">
        <f>SUM(AA23:AA32)</f>
        <v>5000000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5000000</v>
      </c>
      <c r="F24" s="59">
        <v>5000000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1250000</v>
      </c>
      <c r="Y24" s="59">
        <v>-1250000</v>
      </c>
      <c r="Z24" s="61">
        <v>-100</v>
      </c>
      <c r="AA24" s="62">
        <v>5000000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>
        <v>176068</v>
      </c>
      <c r="H25" s="60"/>
      <c r="I25" s="60"/>
      <c r="J25" s="59">
        <v>176068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176068</v>
      </c>
      <c r="X25" s="60"/>
      <c r="Y25" s="59">
        <v>176068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>
        <v>951550</v>
      </c>
      <c r="H26" s="362"/>
      <c r="I26" s="362"/>
      <c r="J26" s="364">
        <v>951550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951550</v>
      </c>
      <c r="X26" s="362"/>
      <c r="Y26" s="364">
        <v>951550</v>
      </c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>
        <v>319802</v>
      </c>
      <c r="H27" s="60"/>
      <c r="I27" s="60"/>
      <c r="J27" s="59">
        <v>319802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319802</v>
      </c>
      <c r="X27" s="60"/>
      <c r="Y27" s="59">
        <v>319802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421937</v>
      </c>
      <c r="H40" s="343">
        <f t="shared" si="9"/>
        <v>378570</v>
      </c>
      <c r="I40" s="343">
        <f t="shared" si="9"/>
        <v>0</v>
      </c>
      <c r="J40" s="345">
        <f t="shared" si="9"/>
        <v>800507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800507</v>
      </c>
      <c r="X40" s="343">
        <f t="shared" si="9"/>
        <v>0</v>
      </c>
      <c r="Y40" s="345">
        <f t="shared" si="9"/>
        <v>800507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>
        <v>223937</v>
      </c>
      <c r="H43" s="305"/>
      <c r="I43" s="305"/>
      <c r="J43" s="370">
        <v>223937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223937</v>
      </c>
      <c r="X43" s="305"/>
      <c r="Y43" s="370">
        <v>223937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>
        <v>198000</v>
      </c>
      <c r="H44" s="54"/>
      <c r="I44" s="54"/>
      <c r="J44" s="53">
        <v>198000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198000</v>
      </c>
      <c r="X44" s="54"/>
      <c r="Y44" s="53">
        <v>198000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>
        <v>378570</v>
      </c>
      <c r="I48" s="54"/>
      <c r="J48" s="53">
        <v>378570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378570</v>
      </c>
      <c r="X48" s="54"/>
      <c r="Y48" s="53">
        <v>378570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19979000</v>
      </c>
      <c r="F60" s="264">
        <f t="shared" si="14"/>
        <v>19979000</v>
      </c>
      <c r="G60" s="264">
        <f t="shared" si="14"/>
        <v>7389486</v>
      </c>
      <c r="H60" s="219">
        <f t="shared" si="14"/>
        <v>2293353</v>
      </c>
      <c r="I60" s="219">
        <f t="shared" si="14"/>
        <v>0</v>
      </c>
      <c r="J60" s="264">
        <f t="shared" si="14"/>
        <v>9682839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9682839</v>
      </c>
      <c r="X60" s="219">
        <f t="shared" si="14"/>
        <v>4994750</v>
      </c>
      <c r="Y60" s="264">
        <f t="shared" si="14"/>
        <v>4688089</v>
      </c>
      <c r="Z60" s="337">
        <f>+IF(X60&lt;&gt;0,+(Y60/X60)*100,0)</f>
        <v>93.86033335001753</v>
      </c>
      <c r="AA60" s="232">
        <f>+AA57+AA54+AA51+AA40+AA37+AA34+AA22+AA5</f>
        <v>19979000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300000</v>
      </c>
      <c r="F22" s="345">
        <f t="shared" si="6"/>
        <v>300000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75000</v>
      </c>
      <c r="Y22" s="345">
        <f t="shared" si="6"/>
        <v>-75000</v>
      </c>
      <c r="Z22" s="336">
        <f>+IF(X22&lt;&gt;0,+(Y22/X22)*100,0)</f>
        <v>-100</v>
      </c>
      <c r="AA22" s="350">
        <f>SUM(AA23:AA32)</f>
        <v>300000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300000</v>
      </c>
      <c r="F26" s="364">
        <v>300000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75000</v>
      </c>
      <c r="Y26" s="364">
        <v>-75000</v>
      </c>
      <c r="Z26" s="365">
        <v>-100</v>
      </c>
      <c r="AA26" s="366">
        <v>300000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300000</v>
      </c>
      <c r="F60" s="264">
        <f t="shared" si="14"/>
        <v>300000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75000</v>
      </c>
      <c r="Y60" s="264">
        <f t="shared" si="14"/>
        <v>-75000</v>
      </c>
      <c r="Z60" s="337">
        <f>+IF(X60&lt;&gt;0,+(Y60/X60)*100,0)</f>
        <v>-100</v>
      </c>
      <c r="AA60" s="232">
        <f>+AA57+AA54+AA51+AA40+AA37+AA34+AA22+AA5</f>
        <v>300000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2016-11-04T08:27:17Z</dcterms:created>
  <dcterms:modified xsi:type="dcterms:W3CDTF">2016-11-04T08:27:20Z</dcterms:modified>
  <cp:category/>
  <cp:version/>
  <cp:contentType/>
  <cp:contentStatus/>
</cp:coreProperties>
</file>