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<sst xmlns="http://schemas.openxmlformats.org/spreadsheetml/2006/main" count="857" uniqueCount="303">
  <si>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West Coast(DC1)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</si>
  <si>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</si>
  <si>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</si>
  <si>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</si>
  <si>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</si>
  <si>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</si>
  <si>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</si>
  <si>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</si>
  <si>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</si>
  <si>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</si>
  <si>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</si>
  <si>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</si>
  <si>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</si>
  <si>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</si>
  <si>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</si>
  <si>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</si>
  <si>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</si>
  <si>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</si>
  <si>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</si>
  <si>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</si>
  <si>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</si>
  <si>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</si>
  <si>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</si>
  <si>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</si>
  <si>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</si>
  <si>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</si>
  <si>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</si>
  <si>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</si>
  <si>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</si>
  <si>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</si>
  <si>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</si>
  <si>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</si>
  <si>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</si>
  <si>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</si>
  <si>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</si>
  <si>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</si>
  <si>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</si>
  <si>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</si>
  <si>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</si>
  <si>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</si>
  <si>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</si>
  <si>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</si>
  <si>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</si>
  <si>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</si>
  <si>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</si>
  <si>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</si>
  <si>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</si>
  <si>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</si>
  <si>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</si>
  <si>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</si>
  <si>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</si>
  <si>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</si>
  <si>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</si>
  <si>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</si>
  <si>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</si>
  <si>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</si>
  <si>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</si>
  <si>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</si>
  <si>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</si>
  <si>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</si>
  <si>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</si>
  <si>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</si>
  <si>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</si>
  <si>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</si>
  <si>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</si>
  <si>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</si>
  <si>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</si>
  <si>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</si>
  <si>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</si>
  <si>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</si>
  <si>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West Coast(DC1)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</si>
  <si>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</si>
  <si>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</si>
  <si>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</si>
  <si>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</si>
  <si>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</si>
  <si>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</si>
  <si>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</si>
  <si>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</si>
  <si>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</si>
  <si>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</si>
  <si>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</si>
  <si>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</si>
  <si>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</si>
  <si>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</si>
  <si>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</si>
  <si>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</si>
  <si>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</si>
  <si>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</si>
  <si>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</si>
  <si>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</si>
  <si>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</si>
  <si>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</si>
  <si>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</si>
  <si>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</si>
  <si>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</si>
  <si>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</si>
  <si>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</si>
  <si>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</si>
  <si>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</si>
  <si>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West Coast(DC1)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</si>
  <si>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</si>
  <si>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</si>
  <si>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</si>
  <si>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</si>
  <si>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</si>
  <si>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</si>
  <si>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</si>
  <si>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</si>
  <si>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</si>
  <si>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</si>
  <si>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</si>
  <si>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</si>
  <si>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</si>
  <si>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</si>
  <si>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</si>
  <si>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</si>
  <si>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</si>
  <si>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</si>
  <si>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</si>
  <si>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</si>
  <si>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</si>
  <si>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</si>
  <si>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</si>
  <si>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</si>
  <si>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</si>
  <si>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</si>
  <si>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</si>
  <si>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</si>
  <si>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West Coast(DC1)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</si>
  <si>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</si>
  <si>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</si>
  <si>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</si>
  <si>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</si>
  <si>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</si>
  <si>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</si>
  <si>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</si>
  <si>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</si>
  <si>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</si>
  <si>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</si>
  <si>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West Coast(DC1)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</si>
  <si>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</si>
  <si>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</si>
  <si>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</si>
  <si>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</si>
  <si>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</si>
  <si>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</si>
  <si>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</si>
  <si>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</si>
  <si>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</si>
  <si>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</si>
  <si>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</si>
  <si>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</si>
  <si>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</si>
  <si>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</si>
  <si>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</si>
  <si>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</si>
  <si>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</si>
  <si>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</si>
  <si>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</si>
  <si>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</si>
  <si>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</si>
  <si>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</si>
  <si>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</si>
  <si>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</si>
  <si>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</si>
  <si>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</si>
  <si>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</si>
  <si>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</si>
  <si>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</si>
  <si>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</si>
  <si>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</si>
  <si>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</si>
  <si>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</si>
  <si>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West Coast(DC1)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</si>
  <si>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</si>
  <si>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</si>
  <si>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</si>
  <si>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</si>
  <si>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</si>
  <si>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</si>
  <si>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</si>
  <si>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</si>
  <si>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</si>
  <si>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</si>
  <si>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</si>
  <si>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</si>
  <si>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</si>
  <si>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</si>
  <si>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</si>
  <si>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</si>
  <si>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</si>
  <si>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</si>
  <si>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</si>
  <si>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</si>
  <si>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</si>
  <si>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</si>
  <si>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</si>
  <si>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</si>
  <si>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</si>
  <si>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</si>
  <si>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</si>
  <si>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West Coast(DC1)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</si>
  <si>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</si>
  <si>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</si>
  <si>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</si>
  <si>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</si>
  <si>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</si>
  <si>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</si>
  <si>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</si>
  <si>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</si>
  <si>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</si>
  <si>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</si>
  <si>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</si>
  <si>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</si>
  <si>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</si>
  <si>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</si>
  <si>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</si>
  <si>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</si>
  <si>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</si>
  <si>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</si>
  <si>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</si>
  <si>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</si>
  <si>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</si>
  <si>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</si>
  <si>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</si>
  <si>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</si>
  <si>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West Coast(DC1)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</si>
  <si>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</si>
  <si>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</si>
  <si>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</si>
  <si>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</si>
  <si>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</si>
  <si>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</si>
  <si>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</si>
  <si>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</si>
  <si>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</si>
  <si>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</si>
  <si>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</si>
  <si>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</si>
  <si>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</si>
  <si>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</si>
  <si>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</si>
  <si>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</si>
  <si>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</si>
  <si>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</si>
  <si>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</si>
  <si>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</si>
  <si>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</si>
  <si>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</si>
  <si>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</si>
  <si>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</si>
  <si>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</si>
  <si>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</si>
  <si>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</si>
  <si>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</si>
  <si>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</si>
  <si>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</si>
  <si>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</si>
  <si>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</si>
  <si>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</si>
  <si>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</si>
  <si>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</si>
  <si>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West Coast(DC1)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</si>
  <si>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</si>
  <si>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</si>
  <si>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Western Cape: West Coast(DC1)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</si>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</sst>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113875025</v>
      </c>
      <c r="C6" s="19">
        <v>0</v>
      </c>
      <c r="D6" s="59">
        <v>112744440</v>
      </c>
      <c r="E6" s="60">
        <v>112744440</v>
      </c>
      <c r="F6" s="60">
        <v>4356889</v>
      </c>
      <c r="G6" s="60">
        <v>8050679</v>
      </c>
      <c r="H6" s="60">
        <v>8380353</v>
      </c>
      <c r="I6" s="60">
        <v>20787921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20787921</v>
      </c>
      <c r="W6" s="60">
        <v>28186110</v>
      </c>
      <c r="X6" s="60">
        <v>-7398189</v>
      </c>
      <c r="Y6" s="61">
        <v>-26.25</v>
      </c>
      <c r="Z6" s="62">
        <v>112744440</v>
      </c>
    </row>
    <row r="7" spans="1:26" ht="12.75">
      <c r="A7" s="58" t="s">
        <v>33</v>
      </c>
      <c r="B7" s="19">
        <v>17176155</v>
      </c>
      <c r="C7" s="19">
        <v>0</v>
      </c>
      <c r="D7" s="59">
        <v>8662500</v>
      </c>
      <c r="E7" s="60">
        <v>8662500</v>
      </c>
      <c r="F7" s="60">
        <v>2568</v>
      </c>
      <c r="G7" s="60">
        <v>300881</v>
      </c>
      <c r="H7" s="60">
        <v>289384</v>
      </c>
      <c r="I7" s="60">
        <v>592833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592833</v>
      </c>
      <c r="W7" s="60">
        <v>2165625</v>
      </c>
      <c r="X7" s="60">
        <v>-1572792</v>
      </c>
      <c r="Y7" s="61">
        <v>-72.63</v>
      </c>
      <c r="Z7" s="62">
        <v>8662500</v>
      </c>
    </row>
    <row r="8" spans="1:26" ht="12.75">
      <c r="A8" s="58" t="s">
        <v>34</v>
      </c>
      <c r="B8" s="19">
        <v>88623500</v>
      </c>
      <c r="C8" s="19">
        <v>0</v>
      </c>
      <c r="D8" s="59">
        <v>87024000</v>
      </c>
      <c r="E8" s="60">
        <v>87024000</v>
      </c>
      <c r="F8" s="60">
        <v>34397643</v>
      </c>
      <c r="G8" s="60">
        <v>245127</v>
      </c>
      <c r="H8" s="60">
        <v>199100</v>
      </c>
      <c r="I8" s="60">
        <v>34841870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34841870</v>
      </c>
      <c r="W8" s="60">
        <v>21726000</v>
      </c>
      <c r="X8" s="60">
        <v>13115870</v>
      </c>
      <c r="Y8" s="61">
        <v>60.37</v>
      </c>
      <c r="Z8" s="62">
        <v>87024000</v>
      </c>
    </row>
    <row r="9" spans="1:26" ht="12.75">
      <c r="A9" s="58" t="s">
        <v>35</v>
      </c>
      <c r="B9" s="19">
        <v>156510330</v>
      </c>
      <c r="C9" s="19">
        <v>0</v>
      </c>
      <c r="D9" s="59">
        <v>138302670</v>
      </c>
      <c r="E9" s="60">
        <v>138302670</v>
      </c>
      <c r="F9" s="60">
        <v>13589739</v>
      </c>
      <c r="G9" s="60">
        <v>6239556</v>
      </c>
      <c r="H9" s="60">
        <v>11166337</v>
      </c>
      <c r="I9" s="60">
        <v>30995632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30995632</v>
      </c>
      <c r="W9" s="60">
        <v>35053886</v>
      </c>
      <c r="X9" s="60">
        <v>-4058254</v>
      </c>
      <c r="Y9" s="61">
        <v>-11.58</v>
      </c>
      <c r="Z9" s="62">
        <v>138302670</v>
      </c>
    </row>
    <row r="10" spans="1:26" ht="22.5">
      <c r="A10" s="63" t="s">
        <v>278</v>
      </c>
      <c r="B10" s="64">
        <f>SUM(B5:B9)</f>
        <v>376185010</v>
      </c>
      <c r="C10" s="64">
        <f>SUM(C5:C9)</f>
        <v>0</v>
      </c>
      <c r="D10" s="65">
        <f aca="true" t="shared" si="0" ref="D10:Z10">SUM(D5:D9)</f>
        <v>346733610</v>
      </c>
      <c r="E10" s="66">
        <f t="shared" si="0"/>
        <v>346733610</v>
      </c>
      <c r="F10" s="66">
        <f t="shared" si="0"/>
        <v>52346839</v>
      </c>
      <c r="G10" s="66">
        <f t="shared" si="0"/>
        <v>14836243</v>
      </c>
      <c r="H10" s="66">
        <f t="shared" si="0"/>
        <v>20035174</v>
      </c>
      <c r="I10" s="66">
        <f t="shared" si="0"/>
        <v>87218256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87218256</v>
      </c>
      <c r="W10" s="66">
        <f t="shared" si="0"/>
        <v>87131621</v>
      </c>
      <c r="X10" s="66">
        <f t="shared" si="0"/>
        <v>86635</v>
      </c>
      <c r="Y10" s="67">
        <f>+IF(W10&lt;&gt;0,(X10/W10)*100,0)</f>
        <v>0.09943003355808105</v>
      </c>
      <c r="Z10" s="68">
        <f t="shared" si="0"/>
        <v>346733610</v>
      </c>
    </row>
    <row r="11" spans="1:26" ht="12.75">
      <c r="A11" s="58" t="s">
        <v>37</v>
      </c>
      <c r="B11" s="19">
        <v>146032972</v>
      </c>
      <c r="C11" s="19">
        <v>0</v>
      </c>
      <c r="D11" s="59">
        <v>159016500</v>
      </c>
      <c r="E11" s="60">
        <v>159016500</v>
      </c>
      <c r="F11" s="60">
        <v>11278104</v>
      </c>
      <c r="G11" s="60">
        <v>11189991</v>
      </c>
      <c r="H11" s="60">
        <v>11736991</v>
      </c>
      <c r="I11" s="60">
        <v>34205086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34205086</v>
      </c>
      <c r="W11" s="60">
        <v>31611400</v>
      </c>
      <c r="X11" s="60">
        <v>2593686</v>
      </c>
      <c r="Y11" s="61">
        <v>8.2</v>
      </c>
      <c r="Z11" s="62">
        <v>159016500</v>
      </c>
    </row>
    <row r="12" spans="1:26" ht="12.75">
      <c r="A12" s="58" t="s">
        <v>38</v>
      </c>
      <c r="B12" s="19">
        <v>6152615</v>
      </c>
      <c r="C12" s="19">
        <v>0</v>
      </c>
      <c r="D12" s="59">
        <v>6947360</v>
      </c>
      <c r="E12" s="60">
        <v>6947360</v>
      </c>
      <c r="F12" s="60">
        <v>463492</v>
      </c>
      <c r="G12" s="60">
        <v>330124</v>
      </c>
      <c r="H12" s="60">
        <v>492553</v>
      </c>
      <c r="I12" s="60">
        <v>1286169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1286169</v>
      </c>
      <c r="W12" s="60">
        <v>1389472</v>
      </c>
      <c r="X12" s="60">
        <v>-103303</v>
      </c>
      <c r="Y12" s="61">
        <v>-7.43</v>
      </c>
      <c r="Z12" s="62">
        <v>6947360</v>
      </c>
    </row>
    <row r="13" spans="1:26" ht="12.75">
      <c r="A13" s="58" t="s">
        <v>279</v>
      </c>
      <c r="B13" s="19">
        <v>13601706</v>
      </c>
      <c r="C13" s="19">
        <v>0</v>
      </c>
      <c r="D13" s="59">
        <v>14616260</v>
      </c>
      <c r="E13" s="60">
        <v>14616260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2892171</v>
      </c>
      <c r="X13" s="60">
        <v>-2892171</v>
      </c>
      <c r="Y13" s="61">
        <v>-100</v>
      </c>
      <c r="Z13" s="62">
        <v>14616260</v>
      </c>
    </row>
    <row r="14" spans="1:26" ht="12.75">
      <c r="A14" s="58" t="s">
        <v>40</v>
      </c>
      <c r="B14" s="19">
        <v>8919839</v>
      </c>
      <c r="C14" s="19">
        <v>0</v>
      </c>
      <c r="D14" s="59">
        <v>9298640</v>
      </c>
      <c r="E14" s="60">
        <v>9298640</v>
      </c>
      <c r="F14" s="60">
        <v>209909</v>
      </c>
      <c r="G14" s="60">
        <v>0</v>
      </c>
      <c r="H14" s="60">
        <v>0</v>
      </c>
      <c r="I14" s="60">
        <v>209909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209909</v>
      </c>
      <c r="W14" s="60">
        <v>1859728</v>
      </c>
      <c r="X14" s="60">
        <v>-1649819</v>
      </c>
      <c r="Y14" s="61">
        <v>-88.71</v>
      </c>
      <c r="Z14" s="62">
        <v>9298640</v>
      </c>
    </row>
    <row r="15" spans="1:26" ht="12.75">
      <c r="A15" s="58" t="s">
        <v>41</v>
      </c>
      <c r="B15" s="19">
        <v>93037327</v>
      </c>
      <c r="C15" s="19">
        <v>0</v>
      </c>
      <c r="D15" s="59">
        <v>71177160</v>
      </c>
      <c r="E15" s="60">
        <v>71177160</v>
      </c>
      <c r="F15" s="60">
        <v>1703136</v>
      </c>
      <c r="G15" s="60">
        <v>4241692</v>
      </c>
      <c r="H15" s="60">
        <v>7468180</v>
      </c>
      <c r="I15" s="60">
        <v>13413008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13413008</v>
      </c>
      <c r="W15" s="60">
        <v>13082292</v>
      </c>
      <c r="X15" s="60">
        <v>330716</v>
      </c>
      <c r="Y15" s="61">
        <v>2.53</v>
      </c>
      <c r="Z15" s="62">
        <v>71177160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11842</v>
      </c>
      <c r="I16" s="60">
        <v>11842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11842</v>
      </c>
      <c r="W16" s="60"/>
      <c r="X16" s="60">
        <v>11842</v>
      </c>
      <c r="Y16" s="61">
        <v>0</v>
      </c>
      <c r="Z16" s="62">
        <v>0</v>
      </c>
    </row>
    <row r="17" spans="1:26" ht="12.75">
      <c r="A17" s="58" t="s">
        <v>43</v>
      </c>
      <c r="B17" s="19">
        <v>93794591</v>
      </c>
      <c r="C17" s="19">
        <v>0</v>
      </c>
      <c r="D17" s="59">
        <v>82994390</v>
      </c>
      <c r="E17" s="60">
        <v>82994390</v>
      </c>
      <c r="F17" s="60">
        <v>4501114</v>
      </c>
      <c r="G17" s="60">
        <v>4912175</v>
      </c>
      <c r="H17" s="60">
        <v>4312792</v>
      </c>
      <c r="I17" s="60">
        <v>13726081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13726081</v>
      </c>
      <c r="W17" s="60">
        <v>18357574</v>
      </c>
      <c r="X17" s="60">
        <v>-4631493</v>
      </c>
      <c r="Y17" s="61">
        <v>-25.23</v>
      </c>
      <c r="Z17" s="62">
        <v>82994390</v>
      </c>
    </row>
    <row r="18" spans="1:26" ht="12.75">
      <c r="A18" s="70" t="s">
        <v>44</v>
      </c>
      <c r="B18" s="71">
        <f>SUM(B11:B17)</f>
        <v>361539050</v>
      </c>
      <c r="C18" s="71">
        <f>SUM(C11:C17)</f>
        <v>0</v>
      </c>
      <c r="D18" s="72">
        <f aca="true" t="shared" si="1" ref="D18:Z18">SUM(D11:D17)</f>
        <v>344050310</v>
      </c>
      <c r="E18" s="73">
        <f t="shared" si="1"/>
        <v>344050310</v>
      </c>
      <c r="F18" s="73">
        <f t="shared" si="1"/>
        <v>18155755</v>
      </c>
      <c r="G18" s="73">
        <f t="shared" si="1"/>
        <v>20673982</v>
      </c>
      <c r="H18" s="73">
        <f t="shared" si="1"/>
        <v>24022358</v>
      </c>
      <c r="I18" s="73">
        <f t="shared" si="1"/>
        <v>62852095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62852095</v>
      </c>
      <c r="W18" s="73">
        <f t="shared" si="1"/>
        <v>69192637</v>
      </c>
      <c r="X18" s="73">
        <f t="shared" si="1"/>
        <v>-6340542</v>
      </c>
      <c r="Y18" s="67">
        <f>+IF(W18&lt;&gt;0,(X18/W18)*100,0)</f>
        <v>-9.163607971755724</v>
      </c>
      <c r="Z18" s="74">
        <f t="shared" si="1"/>
        <v>344050310</v>
      </c>
    </row>
    <row r="19" spans="1:26" ht="12.75">
      <c r="A19" s="70" t="s">
        <v>45</v>
      </c>
      <c r="B19" s="75">
        <f>+B10-B18</f>
        <v>14645960</v>
      </c>
      <c r="C19" s="75">
        <f>+C10-C18</f>
        <v>0</v>
      </c>
      <c r="D19" s="76">
        <f aca="true" t="shared" si="2" ref="D19:Z19">+D10-D18</f>
        <v>2683300</v>
      </c>
      <c r="E19" s="77">
        <f t="shared" si="2"/>
        <v>2683300</v>
      </c>
      <c r="F19" s="77">
        <f t="shared" si="2"/>
        <v>34191084</v>
      </c>
      <c r="G19" s="77">
        <f t="shared" si="2"/>
        <v>-5837739</v>
      </c>
      <c r="H19" s="77">
        <f t="shared" si="2"/>
        <v>-3987184</v>
      </c>
      <c r="I19" s="77">
        <f t="shared" si="2"/>
        <v>24366161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24366161</v>
      </c>
      <c r="W19" s="77">
        <f>IF(E10=E18,0,W10-W18)</f>
        <v>17938984</v>
      </c>
      <c r="X19" s="77">
        <f t="shared" si="2"/>
        <v>6427177</v>
      </c>
      <c r="Y19" s="78">
        <f>+IF(W19&lt;&gt;0,(X19/W19)*100,0)</f>
        <v>35.8279878057754</v>
      </c>
      <c r="Z19" s="79">
        <f t="shared" si="2"/>
        <v>2683300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169097</v>
      </c>
      <c r="G20" s="60">
        <v>0</v>
      </c>
      <c r="H20" s="60">
        <v>142933</v>
      </c>
      <c r="I20" s="60">
        <v>312030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312030</v>
      </c>
      <c r="W20" s="60"/>
      <c r="X20" s="60">
        <v>312030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14645960</v>
      </c>
      <c r="C22" s="86">
        <f>SUM(C19:C21)</f>
        <v>0</v>
      </c>
      <c r="D22" s="87">
        <f aca="true" t="shared" si="3" ref="D22:Z22">SUM(D19:D21)</f>
        <v>2683300</v>
      </c>
      <c r="E22" s="88">
        <f t="shared" si="3"/>
        <v>2683300</v>
      </c>
      <c r="F22" s="88">
        <f t="shared" si="3"/>
        <v>34360181</v>
      </c>
      <c r="G22" s="88">
        <f t="shared" si="3"/>
        <v>-5837739</v>
      </c>
      <c r="H22" s="88">
        <f t="shared" si="3"/>
        <v>-3844251</v>
      </c>
      <c r="I22" s="88">
        <f t="shared" si="3"/>
        <v>24678191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24678191</v>
      </c>
      <c r="W22" s="88">
        <f t="shared" si="3"/>
        <v>17938984</v>
      </c>
      <c r="X22" s="88">
        <f t="shared" si="3"/>
        <v>6739207</v>
      </c>
      <c r="Y22" s="89">
        <f>+IF(W22&lt;&gt;0,(X22/W22)*100,0)</f>
        <v>37.56738397224726</v>
      </c>
      <c r="Z22" s="90">
        <f t="shared" si="3"/>
        <v>2683300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14645960</v>
      </c>
      <c r="C24" s="75">
        <f>SUM(C22:C23)</f>
        <v>0</v>
      </c>
      <c r="D24" s="76">
        <f aca="true" t="shared" si="4" ref="D24:Z24">SUM(D22:D23)</f>
        <v>2683300</v>
      </c>
      <c r="E24" s="77">
        <f t="shared" si="4"/>
        <v>2683300</v>
      </c>
      <c r="F24" s="77">
        <f t="shared" si="4"/>
        <v>34360181</v>
      </c>
      <c r="G24" s="77">
        <f t="shared" si="4"/>
        <v>-5837739</v>
      </c>
      <c r="H24" s="77">
        <f t="shared" si="4"/>
        <v>-3844251</v>
      </c>
      <c r="I24" s="77">
        <f t="shared" si="4"/>
        <v>24678191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24678191</v>
      </c>
      <c r="W24" s="77">
        <f t="shared" si="4"/>
        <v>17938984</v>
      </c>
      <c r="X24" s="77">
        <f t="shared" si="4"/>
        <v>6739207</v>
      </c>
      <c r="Y24" s="78">
        <f>+IF(W24&lt;&gt;0,(X24/W24)*100,0)</f>
        <v>37.56738397224726</v>
      </c>
      <c r="Z24" s="79">
        <f t="shared" si="4"/>
        <v>2683300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6920797</v>
      </c>
      <c r="C27" s="22">
        <v>0</v>
      </c>
      <c r="D27" s="99">
        <v>11304780</v>
      </c>
      <c r="E27" s="100">
        <v>11304780</v>
      </c>
      <c r="F27" s="100">
        <v>8128</v>
      </c>
      <c r="G27" s="100">
        <v>74377</v>
      </c>
      <c r="H27" s="100">
        <v>151259</v>
      </c>
      <c r="I27" s="100">
        <v>233764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233764</v>
      </c>
      <c r="W27" s="100">
        <v>2826195</v>
      </c>
      <c r="X27" s="100">
        <v>-2592431</v>
      </c>
      <c r="Y27" s="101">
        <v>-91.73</v>
      </c>
      <c r="Z27" s="102">
        <v>11304780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6920797</v>
      </c>
      <c r="C31" s="19">
        <v>0</v>
      </c>
      <c r="D31" s="59">
        <v>11304780</v>
      </c>
      <c r="E31" s="60">
        <v>11304780</v>
      </c>
      <c r="F31" s="60">
        <v>8128</v>
      </c>
      <c r="G31" s="60">
        <v>74377</v>
      </c>
      <c r="H31" s="60">
        <v>151259</v>
      </c>
      <c r="I31" s="60">
        <v>233764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233764</v>
      </c>
      <c r="W31" s="60">
        <v>2826195</v>
      </c>
      <c r="X31" s="60">
        <v>-2592431</v>
      </c>
      <c r="Y31" s="61">
        <v>-91.73</v>
      </c>
      <c r="Z31" s="62">
        <v>11304780</v>
      </c>
    </row>
    <row r="32" spans="1:26" ht="12.75">
      <c r="A32" s="70" t="s">
        <v>54</v>
      </c>
      <c r="B32" s="22">
        <f>SUM(B28:B31)</f>
        <v>6920797</v>
      </c>
      <c r="C32" s="22">
        <f>SUM(C28:C31)</f>
        <v>0</v>
      </c>
      <c r="D32" s="99">
        <f aca="true" t="shared" si="5" ref="D32:Z32">SUM(D28:D31)</f>
        <v>11304780</v>
      </c>
      <c r="E32" s="100">
        <f t="shared" si="5"/>
        <v>11304780</v>
      </c>
      <c r="F32" s="100">
        <f t="shared" si="5"/>
        <v>8128</v>
      </c>
      <c r="G32" s="100">
        <f t="shared" si="5"/>
        <v>74377</v>
      </c>
      <c r="H32" s="100">
        <f t="shared" si="5"/>
        <v>151259</v>
      </c>
      <c r="I32" s="100">
        <f t="shared" si="5"/>
        <v>233764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233764</v>
      </c>
      <c r="W32" s="100">
        <f t="shared" si="5"/>
        <v>2826195</v>
      </c>
      <c r="X32" s="100">
        <f t="shared" si="5"/>
        <v>-2592431</v>
      </c>
      <c r="Y32" s="101">
        <f>+IF(W32&lt;&gt;0,(X32/W32)*100,0)</f>
        <v>-91.72866698865437</v>
      </c>
      <c r="Z32" s="102">
        <f t="shared" si="5"/>
        <v>11304780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243814240</v>
      </c>
      <c r="C35" s="19">
        <v>0</v>
      </c>
      <c r="D35" s="59">
        <v>203999237</v>
      </c>
      <c r="E35" s="60">
        <v>203999237</v>
      </c>
      <c r="F35" s="60">
        <v>273122649</v>
      </c>
      <c r="G35" s="60">
        <v>264798675</v>
      </c>
      <c r="H35" s="60">
        <v>262315999</v>
      </c>
      <c r="I35" s="60">
        <v>262315999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262315999</v>
      </c>
      <c r="W35" s="60">
        <v>50999809</v>
      </c>
      <c r="X35" s="60">
        <v>211316190</v>
      </c>
      <c r="Y35" s="61">
        <v>414.35</v>
      </c>
      <c r="Z35" s="62">
        <v>203999237</v>
      </c>
    </row>
    <row r="36" spans="1:26" ht="12.75">
      <c r="A36" s="58" t="s">
        <v>57</v>
      </c>
      <c r="B36" s="19">
        <v>342782712</v>
      </c>
      <c r="C36" s="19">
        <v>0</v>
      </c>
      <c r="D36" s="59">
        <v>364089917</v>
      </c>
      <c r="E36" s="60">
        <v>364089917</v>
      </c>
      <c r="F36" s="60">
        <v>342964543</v>
      </c>
      <c r="G36" s="60">
        <v>342782712</v>
      </c>
      <c r="H36" s="60">
        <v>341605949</v>
      </c>
      <c r="I36" s="60">
        <v>341605949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341605949</v>
      </c>
      <c r="W36" s="60">
        <v>91022479</v>
      </c>
      <c r="X36" s="60">
        <v>250583470</v>
      </c>
      <c r="Y36" s="61">
        <v>275.3</v>
      </c>
      <c r="Z36" s="62">
        <v>364089917</v>
      </c>
    </row>
    <row r="37" spans="1:26" ht="12.75">
      <c r="A37" s="58" t="s">
        <v>58</v>
      </c>
      <c r="B37" s="19">
        <v>41928851</v>
      </c>
      <c r="C37" s="19">
        <v>0</v>
      </c>
      <c r="D37" s="59">
        <v>78216370</v>
      </c>
      <c r="E37" s="60">
        <v>78216370</v>
      </c>
      <c r="F37" s="60">
        <v>29361152</v>
      </c>
      <c r="G37" s="60">
        <v>22065436</v>
      </c>
      <c r="H37" s="60">
        <v>37528453</v>
      </c>
      <c r="I37" s="60">
        <v>37528453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37528453</v>
      </c>
      <c r="W37" s="60">
        <v>19554093</v>
      </c>
      <c r="X37" s="60">
        <v>17974360</v>
      </c>
      <c r="Y37" s="61">
        <v>91.92</v>
      </c>
      <c r="Z37" s="62">
        <v>78216370</v>
      </c>
    </row>
    <row r="38" spans="1:26" ht="12.75">
      <c r="A38" s="58" t="s">
        <v>59</v>
      </c>
      <c r="B38" s="19">
        <v>128125315</v>
      </c>
      <c r="C38" s="19">
        <v>0</v>
      </c>
      <c r="D38" s="59">
        <v>138194592</v>
      </c>
      <c r="E38" s="60">
        <v>138194592</v>
      </c>
      <c r="F38" s="60">
        <v>139895897</v>
      </c>
      <c r="G38" s="60">
        <v>149295316</v>
      </c>
      <c r="H38" s="60">
        <v>139597999</v>
      </c>
      <c r="I38" s="60">
        <v>139597999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139597999</v>
      </c>
      <c r="W38" s="60">
        <v>34548648</v>
      </c>
      <c r="X38" s="60">
        <v>105049351</v>
      </c>
      <c r="Y38" s="61">
        <v>304.06</v>
      </c>
      <c r="Z38" s="62">
        <v>138194592</v>
      </c>
    </row>
    <row r="39" spans="1:26" ht="12.75">
      <c r="A39" s="58" t="s">
        <v>60</v>
      </c>
      <c r="B39" s="19">
        <v>416542786</v>
      </c>
      <c r="C39" s="19">
        <v>0</v>
      </c>
      <c r="D39" s="59">
        <v>351678192</v>
      </c>
      <c r="E39" s="60">
        <v>351678192</v>
      </c>
      <c r="F39" s="60">
        <v>446830143</v>
      </c>
      <c r="G39" s="60">
        <v>436220635</v>
      </c>
      <c r="H39" s="60">
        <v>426795496</v>
      </c>
      <c r="I39" s="60">
        <v>426795496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426795496</v>
      </c>
      <c r="W39" s="60">
        <v>87919548</v>
      </c>
      <c r="X39" s="60">
        <v>338875948</v>
      </c>
      <c r="Y39" s="61">
        <v>385.44</v>
      </c>
      <c r="Z39" s="62">
        <v>351678192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48745054</v>
      </c>
      <c r="C42" s="19">
        <v>0</v>
      </c>
      <c r="D42" s="59">
        <v>18087064</v>
      </c>
      <c r="E42" s="60">
        <v>18087064</v>
      </c>
      <c r="F42" s="60">
        <v>-179045254</v>
      </c>
      <c r="G42" s="60">
        <v>385955</v>
      </c>
      <c r="H42" s="60">
        <v>2307578</v>
      </c>
      <c r="I42" s="60">
        <v>-176351721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-176351721</v>
      </c>
      <c r="W42" s="60">
        <v>20919355</v>
      </c>
      <c r="X42" s="60">
        <v>-197271076</v>
      </c>
      <c r="Y42" s="61">
        <v>-943.01</v>
      </c>
      <c r="Z42" s="62">
        <v>18087064</v>
      </c>
    </row>
    <row r="43" spans="1:26" ht="12.75">
      <c r="A43" s="58" t="s">
        <v>63</v>
      </c>
      <c r="B43" s="19">
        <v>-6669635</v>
      </c>
      <c r="C43" s="19">
        <v>0</v>
      </c>
      <c r="D43" s="59">
        <v>-11304781</v>
      </c>
      <c r="E43" s="60">
        <v>-11304781</v>
      </c>
      <c r="F43" s="60">
        <v>-8128</v>
      </c>
      <c r="G43" s="60">
        <v>-74377</v>
      </c>
      <c r="H43" s="60">
        <v>-151259</v>
      </c>
      <c r="I43" s="60">
        <v>-233764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-233764</v>
      </c>
      <c r="W43" s="60">
        <v>-1808765</v>
      </c>
      <c r="X43" s="60">
        <v>1575001</v>
      </c>
      <c r="Y43" s="61">
        <v>-87.08</v>
      </c>
      <c r="Z43" s="62">
        <v>-11304781</v>
      </c>
    </row>
    <row r="44" spans="1:26" ht="12.75">
      <c r="A44" s="58" t="s">
        <v>64</v>
      </c>
      <c r="B44" s="19">
        <v>-14127729</v>
      </c>
      <c r="C44" s="19">
        <v>0</v>
      </c>
      <c r="D44" s="59">
        <v>-15492687</v>
      </c>
      <c r="E44" s="60">
        <v>-15492687</v>
      </c>
      <c r="F44" s="60">
        <v>-1718903</v>
      </c>
      <c r="G44" s="60">
        <v>0</v>
      </c>
      <c r="H44" s="60">
        <v>0</v>
      </c>
      <c r="I44" s="60">
        <v>-1718903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-1718903</v>
      </c>
      <c r="W44" s="60">
        <v>-5164229</v>
      </c>
      <c r="X44" s="60">
        <v>3445326</v>
      </c>
      <c r="Y44" s="61">
        <v>-66.72</v>
      </c>
      <c r="Z44" s="62">
        <v>-15492687</v>
      </c>
    </row>
    <row r="45" spans="1:26" ht="12.75">
      <c r="A45" s="70" t="s">
        <v>65</v>
      </c>
      <c r="B45" s="22">
        <v>226914873</v>
      </c>
      <c r="C45" s="22">
        <v>0</v>
      </c>
      <c r="D45" s="99">
        <v>190256778</v>
      </c>
      <c r="E45" s="100">
        <v>190256778</v>
      </c>
      <c r="F45" s="100">
        <v>46142588</v>
      </c>
      <c r="G45" s="100">
        <v>46454166</v>
      </c>
      <c r="H45" s="100">
        <v>48610485</v>
      </c>
      <c r="I45" s="100">
        <v>48610485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48610485</v>
      </c>
      <c r="W45" s="100">
        <v>212913543</v>
      </c>
      <c r="X45" s="100">
        <v>-164303058</v>
      </c>
      <c r="Y45" s="101">
        <v>-77.17</v>
      </c>
      <c r="Z45" s="102">
        <v>190256778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9825691</v>
      </c>
      <c r="C49" s="52">
        <v>0</v>
      </c>
      <c r="D49" s="129">
        <v>186840</v>
      </c>
      <c r="E49" s="54">
        <v>88114</v>
      </c>
      <c r="F49" s="54">
        <v>0</v>
      </c>
      <c r="G49" s="54">
        <v>0</v>
      </c>
      <c r="H49" s="54">
        <v>0</v>
      </c>
      <c r="I49" s="54">
        <v>98046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74339</v>
      </c>
      <c r="W49" s="54">
        <v>0</v>
      </c>
      <c r="X49" s="54">
        <v>0</v>
      </c>
      <c r="Y49" s="54">
        <v>0</v>
      </c>
      <c r="Z49" s="130">
        <v>10273030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19244676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19244676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100.00000177348154</v>
      </c>
      <c r="E58" s="7">
        <f t="shared" si="6"/>
        <v>100.00000177348154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100.00000177348154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100.0000008869617</v>
      </c>
      <c r="E60" s="13">
        <f t="shared" si="7"/>
        <v>100.0000008869617</v>
      </c>
      <c r="F60" s="13">
        <f t="shared" si="7"/>
        <v>100</v>
      </c>
      <c r="G60" s="13">
        <f t="shared" si="7"/>
        <v>100</v>
      </c>
      <c r="H60" s="13">
        <f t="shared" si="7"/>
        <v>99.99998806732843</v>
      </c>
      <c r="I60" s="13">
        <f t="shared" si="7"/>
        <v>99.99999518951415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99.99999518951415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100.0000008869617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99.42107216270153</v>
      </c>
      <c r="C62" s="12">
        <f t="shared" si="7"/>
        <v>0</v>
      </c>
      <c r="D62" s="3">
        <f t="shared" si="7"/>
        <v>100.0000008869617</v>
      </c>
      <c r="E62" s="13">
        <f t="shared" si="7"/>
        <v>100.0000008869617</v>
      </c>
      <c r="F62" s="13">
        <f t="shared" si="7"/>
        <v>101.99495700862731</v>
      </c>
      <c r="G62" s="13">
        <f t="shared" si="7"/>
        <v>101.13570211276648</v>
      </c>
      <c r="H62" s="13">
        <f t="shared" si="7"/>
        <v>100.92066367361556</v>
      </c>
      <c r="I62" s="13">
        <f t="shared" si="7"/>
        <v>101.22748290964006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101.22748290964006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100.0000008869617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100.00355998576005</v>
      </c>
      <c r="E66" s="16">
        <f t="shared" si="7"/>
        <v>100.00355998576005</v>
      </c>
      <c r="F66" s="16">
        <f t="shared" si="7"/>
        <v>100</v>
      </c>
      <c r="G66" s="16">
        <f t="shared" si="7"/>
        <v>100</v>
      </c>
      <c r="H66" s="16">
        <f t="shared" si="7"/>
        <v>100.01785714285714</v>
      </c>
      <c r="I66" s="16">
        <f t="shared" si="7"/>
        <v>100.00637308010963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100.00637308010963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100.00355998576005</v>
      </c>
    </row>
    <row r="67" spans="1:26" ht="12.75" hidden="1">
      <c r="A67" s="41" t="s">
        <v>286</v>
      </c>
      <c r="B67" s="24">
        <v>113875025</v>
      </c>
      <c r="C67" s="24"/>
      <c r="D67" s="25">
        <v>112772530</v>
      </c>
      <c r="E67" s="26">
        <v>112772530</v>
      </c>
      <c r="F67" s="26">
        <v>4362036</v>
      </c>
      <c r="G67" s="26">
        <v>8055623</v>
      </c>
      <c r="H67" s="26">
        <v>8385953</v>
      </c>
      <c r="I67" s="26">
        <v>20803612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20803612</v>
      </c>
      <c r="W67" s="26">
        <v>28193133</v>
      </c>
      <c r="X67" s="26"/>
      <c r="Y67" s="25"/>
      <c r="Z67" s="27">
        <v>112772530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113875025</v>
      </c>
      <c r="C69" s="19"/>
      <c r="D69" s="20">
        <v>112744440</v>
      </c>
      <c r="E69" s="21">
        <v>112744440</v>
      </c>
      <c r="F69" s="21">
        <v>4356889</v>
      </c>
      <c r="G69" s="21">
        <v>8050679</v>
      </c>
      <c r="H69" s="21">
        <v>8380353</v>
      </c>
      <c r="I69" s="21">
        <v>20787921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20787921</v>
      </c>
      <c r="W69" s="21">
        <v>28186110</v>
      </c>
      <c r="X69" s="21"/>
      <c r="Y69" s="20"/>
      <c r="Z69" s="23">
        <v>112744440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113548867</v>
      </c>
      <c r="C71" s="19"/>
      <c r="D71" s="20">
        <v>112744440</v>
      </c>
      <c r="E71" s="21">
        <v>112744440</v>
      </c>
      <c r="F71" s="21">
        <v>4271671</v>
      </c>
      <c r="G71" s="21">
        <v>7960274</v>
      </c>
      <c r="H71" s="21">
        <v>8303901</v>
      </c>
      <c r="I71" s="21">
        <v>20535846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20535846</v>
      </c>
      <c r="W71" s="21">
        <v>28186110</v>
      </c>
      <c r="X71" s="21"/>
      <c r="Y71" s="20"/>
      <c r="Z71" s="23">
        <v>112744440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326158</v>
      </c>
      <c r="C74" s="19"/>
      <c r="D74" s="20"/>
      <c r="E74" s="21"/>
      <c r="F74" s="21">
        <v>85218</v>
      </c>
      <c r="G74" s="21">
        <v>90405</v>
      </c>
      <c r="H74" s="21">
        <v>76452</v>
      </c>
      <c r="I74" s="21">
        <v>252075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252075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28090</v>
      </c>
      <c r="E75" s="30">
        <v>28090</v>
      </c>
      <c r="F75" s="30">
        <v>5147</v>
      </c>
      <c r="G75" s="30">
        <v>4944</v>
      </c>
      <c r="H75" s="30">
        <v>5600</v>
      </c>
      <c r="I75" s="30">
        <v>15691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15691</v>
      </c>
      <c r="W75" s="30">
        <v>7023</v>
      </c>
      <c r="X75" s="30"/>
      <c r="Y75" s="29"/>
      <c r="Z75" s="31">
        <v>28090</v>
      </c>
    </row>
    <row r="76" spans="1:26" ht="12.75" hidden="1">
      <c r="A76" s="42" t="s">
        <v>287</v>
      </c>
      <c r="B76" s="32">
        <v>113875025</v>
      </c>
      <c r="C76" s="32"/>
      <c r="D76" s="33">
        <v>112772532</v>
      </c>
      <c r="E76" s="34">
        <v>112772532</v>
      </c>
      <c r="F76" s="34">
        <v>4362036</v>
      </c>
      <c r="G76" s="34">
        <v>8055623</v>
      </c>
      <c r="H76" s="34">
        <v>8385953</v>
      </c>
      <c r="I76" s="34">
        <v>20803612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20803612</v>
      </c>
      <c r="W76" s="34">
        <v>28193133</v>
      </c>
      <c r="X76" s="34"/>
      <c r="Y76" s="33"/>
      <c r="Z76" s="35">
        <v>112772532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113875025</v>
      </c>
      <c r="C78" s="19"/>
      <c r="D78" s="20">
        <v>112744441</v>
      </c>
      <c r="E78" s="21">
        <v>112744441</v>
      </c>
      <c r="F78" s="21">
        <v>4356889</v>
      </c>
      <c r="G78" s="21">
        <v>8050679</v>
      </c>
      <c r="H78" s="21">
        <v>8380352</v>
      </c>
      <c r="I78" s="21">
        <v>20787920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20787920</v>
      </c>
      <c r="W78" s="21">
        <v>28186110</v>
      </c>
      <c r="X78" s="21"/>
      <c r="Y78" s="20"/>
      <c r="Z78" s="23">
        <v>112744441</v>
      </c>
    </row>
    <row r="79" spans="1:26" ht="12.75" hidden="1">
      <c r="A79" s="39" t="s">
        <v>103</v>
      </c>
      <c r="B79" s="19">
        <v>541153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112891501</v>
      </c>
      <c r="C80" s="19"/>
      <c r="D80" s="20">
        <v>112744441</v>
      </c>
      <c r="E80" s="21">
        <v>112744441</v>
      </c>
      <c r="F80" s="21">
        <v>4356889</v>
      </c>
      <c r="G80" s="21">
        <v>8050679</v>
      </c>
      <c r="H80" s="21">
        <v>8380352</v>
      </c>
      <c r="I80" s="21">
        <v>20787920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20787920</v>
      </c>
      <c r="W80" s="21">
        <v>28186110</v>
      </c>
      <c r="X80" s="21"/>
      <c r="Y80" s="20"/>
      <c r="Z80" s="23">
        <v>112744441</v>
      </c>
    </row>
    <row r="81" spans="1:26" ht="12.75" hidden="1">
      <c r="A81" s="39" t="s">
        <v>105</v>
      </c>
      <c r="B81" s="19">
        <v>116213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326158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28091</v>
      </c>
      <c r="E84" s="30">
        <v>28091</v>
      </c>
      <c r="F84" s="30">
        <v>5147</v>
      </c>
      <c r="G84" s="30">
        <v>4944</v>
      </c>
      <c r="H84" s="30">
        <v>5601</v>
      </c>
      <c r="I84" s="30">
        <v>15692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15692</v>
      </c>
      <c r="W84" s="30">
        <v>7023</v>
      </c>
      <c r="X84" s="30"/>
      <c r="Y84" s="29"/>
      <c r="Z84" s="31">
        <v>28091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48718840</v>
      </c>
      <c r="F5" s="358">
        <f t="shared" si="0"/>
        <v>48718840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12179710</v>
      </c>
      <c r="Y5" s="358">
        <f t="shared" si="0"/>
        <v>-12179710</v>
      </c>
      <c r="Z5" s="359">
        <f>+IF(X5&lt;&gt;0,+(Y5/X5)*100,0)</f>
        <v>-100</v>
      </c>
      <c r="AA5" s="360">
        <f>+AA6+AA8+AA11+AA13+AA15</f>
        <v>48718840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44670840</v>
      </c>
      <c r="F6" s="59">
        <f t="shared" si="1"/>
        <v>44670840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11167710</v>
      </c>
      <c r="Y6" s="59">
        <f t="shared" si="1"/>
        <v>-11167710</v>
      </c>
      <c r="Z6" s="61">
        <f>+IF(X6&lt;&gt;0,+(Y6/X6)*100,0)</f>
        <v>-100</v>
      </c>
      <c r="AA6" s="62">
        <f t="shared" si="1"/>
        <v>44670840</v>
      </c>
    </row>
    <row r="7" spans="1:27" ht="12.75">
      <c r="A7" s="291" t="s">
        <v>229</v>
      </c>
      <c r="B7" s="142"/>
      <c r="C7" s="60"/>
      <c r="D7" s="340"/>
      <c r="E7" s="60">
        <v>44670840</v>
      </c>
      <c r="F7" s="59">
        <v>44670840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11167710</v>
      </c>
      <c r="Y7" s="59">
        <v>-11167710</v>
      </c>
      <c r="Z7" s="61">
        <v>-100</v>
      </c>
      <c r="AA7" s="62">
        <v>44670840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4048000</v>
      </c>
      <c r="F11" s="364">
        <f t="shared" si="3"/>
        <v>4048000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1012000</v>
      </c>
      <c r="Y11" s="364">
        <f t="shared" si="3"/>
        <v>-1012000</v>
      </c>
      <c r="Z11" s="365">
        <f>+IF(X11&lt;&gt;0,+(Y11/X11)*100,0)</f>
        <v>-100</v>
      </c>
      <c r="AA11" s="366">
        <f t="shared" si="3"/>
        <v>4048000</v>
      </c>
    </row>
    <row r="12" spans="1:27" ht="12.75">
      <c r="A12" s="291" t="s">
        <v>232</v>
      </c>
      <c r="B12" s="136"/>
      <c r="C12" s="60"/>
      <c r="D12" s="340"/>
      <c r="E12" s="60">
        <v>4048000</v>
      </c>
      <c r="F12" s="59">
        <v>4048000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1012000</v>
      </c>
      <c r="Y12" s="59">
        <v>-1012000</v>
      </c>
      <c r="Z12" s="61">
        <v>-100</v>
      </c>
      <c r="AA12" s="62">
        <v>4048000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447490</v>
      </c>
      <c r="F22" s="345">
        <f t="shared" si="6"/>
        <v>447490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111873</v>
      </c>
      <c r="Y22" s="345">
        <f t="shared" si="6"/>
        <v>-111873</v>
      </c>
      <c r="Z22" s="336">
        <f>+IF(X22&lt;&gt;0,+(Y22/X22)*100,0)</f>
        <v>-100</v>
      </c>
      <c r="AA22" s="350">
        <f>SUM(AA23:AA32)</f>
        <v>447490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447490</v>
      </c>
      <c r="F27" s="59">
        <v>447490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111873</v>
      </c>
      <c r="Y27" s="59">
        <v>-111873</v>
      </c>
      <c r="Z27" s="61">
        <v>-100</v>
      </c>
      <c r="AA27" s="62">
        <v>447490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</v>
      </c>
      <c r="D40" s="344">
        <f t="shared" si="9"/>
        <v>0</v>
      </c>
      <c r="E40" s="343">
        <f t="shared" si="9"/>
        <v>11710830</v>
      </c>
      <c r="F40" s="345">
        <f t="shared" si="9"/>
        <v>11710830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2927708</v>
      </c>
      <c r="Y40" s="345">
        <f t="shared" si="9"/>
        <v>-2927708</v>
      </c>
      <c r="Z40" s="336">
        <f>+IF(X40&lt;&gt;0,+(Y40/X40)*100,0)</f>
        <v>-100</v>
      </c>
      <c r="AA40" s="350">
        <f>SUM(AA41:AA49)</f>
        <v>11710830</v>
      </c>
    </row>
    <row r="41" spans="1:27" ht="12.75">
      <c r="A41" s="361" t="s">
        <v>248</v>
      </c>
      <c r="B41" s="142"/>
      <c r="C41" s="362"/>
      <c r="D41" s="363"/>
      <c r="E41" s="362">
        <v>7797940</v>
      </c>
      <c r="F41" s="364">
        <v>7797940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1949485</v>
      </c>
      <c r="Y41" s="364">
        <v>-1949485</v>
      </c>
      <c r="Z41" s="365">
        <v>-100</v>
      </c>
      <c r="AA41" s="366">
        <v>7797940</v>
      </c>
    </row>
    <row r="42" spans="1:27" ht="12.75">
      <c r="A42" s="361" t="s">
        <v>249</v>
      </c>
      <c r="B42" s="136"/>
      <c r="C42" s="60">
        <f aca="true" t="shared" si="10" ref="C42:Y42">+C62</f>
        <v>8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345140</v>
      </c>
      <c r="F43" s="370">
        <v>345140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86285</v>
      </c>
      <c r="Y43" s="370">
        <v>-86285</v>
      </c>
      <c r="Z43" s="371">
        <v>-100</v>
      </c>
      <c r="AA43" s="303">
        <v>345140</v>
      </c>
    </row>
    <row r="44" spans="1:27" ht="12.75">
      <c r="A44" s="361" t="s">
        <v>251</v>
      </c>
      <c r="B44" s="136"/>
      <c r="C44" s="60"/>
      <c r="D44" s="368"/>
      <c r="E44" s="54">
        <v>220650</v>
      </c>
      <c r="F44" s="53">
        <v>220650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55163</v>
      </c>
      <c r="Y44" s="53">
        <v>-55163</v>
      </c>
      <c r="Z44" s="94">
        <v>-100</v>
      </c>
      <c r="AA44" s="95">
        <v>220650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2493000</v>
      </c>
      <c r="F48" s="53">
        <v>2493000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623250</v>
      </c>
      <c r="Y48" s="53">
        <v>-623250</v>
      </c>
      <c r="Z48" s="94">
        <v>-100</v>
      </c>
      <c r="AA48" s="95">
        <v>2493000</v>
      </c>
    </row>
    <row r="49" spans="1:27" ht="12.75">
      <c r="A49" s="361" t="s">
        <v>93</v>
      </c>
      <c r="B49" s="136"/>
      <c r="C49" s="54"/>
      <c r="D49" s="368"/>
      <c r="E49" s="54">
        <v>854100</v>
      </c>
      <c r="F49" s="53">
        <v>854100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213525</v>
      </c>
      <c r="Y49" s="53">
        <v>-213525</v>
      </c>
      <c r="Z49" s="94">
        <v>-100</v>
      </c>
      <c r="AA49" s="95">
        <v>854100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8</v>
      </c>
      <c r="D60" s="346">
        <f t="shared" si="14"/>
        <v>0</v>
      </c>
      <c r="E60" s="219">
        <f t="shared" si="14"/>
        <v>60877160</v>
      </c>
      <c r="F60" s="264">
        <f t="shared" si="14"/>
        <v>60877160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15219291</v>
      </c>
      <c r="Y60" s="264">
        <f t="shared" si="14"/>
        <v>-15219291</v>
      </c>
      <c r="Z60" s="337">
        <f>+IF(X60&lt;&gt;0,+(Y60/X60)*100,0)</f>
        <v>-100</v>
      </c>
      <c r="AA60" s="232">
        <f>+AA57+AA54+AA51+AA40+AA37+AA34+AA22+AA5</f>
        <v>60877160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8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8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89878103</v>
      </c>
      <c r="D5" s="153">
        <f>SUM(D6:D8)</f>
        <v>0</v>
      </c>
      <c r="E5" s="154">
        <f t="shared" si="0"/>
        <v>82872380</v>
      </c>
      <c r="F5" s="100">
        <f t="shared" si="0"/>
        <v>82872380</v>
      </c>
      <c r="G5" s="100">
        <f t="shared" si="0"/>
        <v>28704172</v>
      </c>
      <c r="H5" s="100">
        <f t="shared" si="0"/>
        <v>422195</v>
      </c>
      <c r="I5" s="100">
        <f t="shared" si="0"/>
        <v>487805</v>
      </c>
      <c r="J5" s="100">
        <f t="shared" si="0"/>
        <v>29614172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29614172</v>
      </c>
      <c r="X5" s="100">
        <f t="shared" si="0"/>
        <v>20688096</v>
      </c>
      <c r="Y5" s="100">
        <f t="shared" si="0"/>
        <v>8926076</v>
      </c>
      <c r="Z5" s="137">
        <f>+IF(X5&lt;&gt;0,+(Y5/X5)*100,0)</f>
        <v>43.145952145620356</v>
      </c>
      <c r="AA5" s="153">
        <f>SUM(AA6:AA8)</f>
        <v>82872380</v>
      </c>
    </row>
    <row r="6" spans="1:27" ht="12.75">
      <c r="A6" s="138" t="s">
        <v>75</v>
      </c>
      <c r="B6" s="136"/>
      <c r="C6" s="155">
        <v>1970814</v>
      </c>
      <c r="D6" s="155"/>
      <c r="E6" s="156">
        <v>2236690</v>
      </c>
      <c r="F6" s="60">
        <v>2236690</v>
      </c>
      <c r="G6" s="60">
        <v>38195</v>
      </c>
      <c r="H6" s="60">
        <v>62120</v>
      </c>
      <c r="I6" s="60">
        <v>5825</v>
      </c>
      <c r="J6" s="60">
        <v>106140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106140</v>
      </c>
      <c r="X6" s="60">
        <v>529173</v>
      </c>
      <c r="Y6" s="60">
        <v>-423033</v>
      </c>
      <c r="Z6" s="140">
        <v>-79.94</v>
      </c>
      <c r="AA6" s="155">
        <v>2236690</v>
      </c>
    </row>
    <row r="7" spans="1:27" ht="12.75">
      <c r="A7" s="138" t="s">
        <v>76</v>
      </c>
      <c r="B7" s="136"/>
      <c r="C7" s="157">
        <v>87897245</v>
      </c>
      <c r="D7" s="157"/>
      <c r="E7" s="158">
        <v>80630440</v>
      </c>
      <c r="F7" s="159">
        <v>80630440</v>
      </c>
      <c r="G7" s="159">
        <v>28665213</v>
      </c>
      <c r="H7" s="159">
        <v>353456</v>
      </c>
      <c r="I7" s="159">
        <v>481343</v>
      </c>
      <c r="J7" s="159">
        <v>29500012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29500012</v>
      </c>
      <c r="X7" s="159">
        <v>20157610</v>
      </c>
      <c r="Y7" s="159">
        <v>9342402</v>
      </c>
      <c r="Z7" s="141">
        <v>46.35</v>
      </c>
      <c r="AA7" s="157">
        <v>80630440</v>
      </c>
    </row>
    <row r="8" spans="1:27" ht="12.75">
      <c r="A8" s="138" t="s">
        <v>77</v>
      </c>
      <c r="B8" s="136"/>
      <c r="C8" s="155">
        <v>10044</v>
      </c>
      <c r="D8" s="155"/>
      <c r="E8" s="156">
        <v>5250</v>
      </c>
      <c r="F8" s="60">
        <v>5250</v>
      </c>
      <c r="G8" s="60">
        <v>764</v>
      </c>
      <c r="H8" s="60">
        <v>6619</v>
      </c>
      <c r="I8" s="60">
        <v>637</v>
      </c>
      <c r="J8" s="60">
        <v>8020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8020</v>
      </c>
      <c r="X8" s="60">
        <v>1313</v>
      </c>
      <c r="Y8" s="60">
        <v>6707</v>
      </c>
      <c r="Z8" s="140">
        <v>510.81</v>
      </c>
      <c r="AA8" s="155">
        <v>5250</v>
      </c>
    </row>
    <row r="9" spans="1:27" ht="12.75">
      <c r="A9" s="135" t="s">
        <v>78</v>
      </c>
      <c r="B9" s="136"/>
      <c r="C9" s="153">
        <f aca="true" t="shared" si="1" ref="C9:Y9">SUM(C10:C14)</f>
        <v>23710533</v>
      </c>
      <c r="D9" s="153">
        <f>SUM(D10:D14)</f>
        <v>0</v>
      </c>
      <c r="E9" s="154">
        <f t="shared" si="1"/>
        <v>26378440</v>
      </c>
      <c r="F9" s="100">
        <f t="shared" si="1"/>
        <v>26378440</v>
      </c>
      <c r="G9" s="100">
        <f t="shared" si="1"/>
        <v>6334182</v>
      </c>
      <c r="H9" s="100">
        <f t="shared" si="1"/>
        <v>959653</v>
      </c>
      <c r="I9" s="100">
        <f t="shared" si="1"/>
        <v>874936</v>
      </c>
      <c r="J9" s="100">
        <f t="shared" si="1"/>
        <v>8168771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8168771</v>
      </c>
      <c r="X9" s="100">
        <f t="shared" si="1"/>
        <v>6499328</v>
      </c>
      <c r="Y9" s="100">
        <f t="shared" si="1"/>
        <v>1669443</v>
      </c>
      <c r="Z9" s="137">
        <f>+IF(X9&lt;&gt;0,+(Y9/X9)*100,0)</f>
        <v>25.686394039506855</v>
      </c>
      <c r="AA9" s="153">
        <f>SUM(AA10:AA14)</f>
        <v>26378440</v>
      </c>
    </row>
    <row r="10" spans="1:27" ht="12.75">
      <c r="A10" s="138" t="s">
        <v>79</v>
      </c>
      <c r="B10" s="136"/>
      <c r="C10" s="155">
        <v>3035663</v>
      </c>
      <c r="D10" s="155"/>
      <c r="E10" s="156">
        <v>3304220</v>
      </c>
      <c r="F10" s="60">
        <v>3304220</v>
      </c>
      <c r="G10" s="60">
        <v>246323</v>
      </c>
      <c r="H10" s="60">
        <v>376218</v>
      </c>
      <c r="I10" s="60">
        <v>271396</v>
      </c>
      <c r="J10" s="60">
        <v>893937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893937</v>
      </c>
      <c r="X10" s="60">
        <v>826055</v>
      </c>
      <c r="Y10" s="60">
        <v>67882</v>
      </c>
      <c r="Z10" s="140">
        <v>8.22</v>
      </c>
      <c r="AA10" s="155">
        <v>3304220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10847862</v>
      </c>
      <c r="D12" s="155"/>
      <c r="E12" s="156">
        <v>12164000</v>
      </c>
      <c r="F12" s="60">
        <v>12164000</v>
      </c>
      <c r="G12" s="60">
        <v>2926347</v>
      </c>
      <c r="H12" s="60">
        <v>219396</v>
      </c>
      <c r="I12" s="60">
        <v>267590</v>
      </c>
      <c r="J12" s="60">
        <v>3413333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3413333</v>
      </c>
      <c r="X12" s="60">
        <v>2945718</v>
      </c>
      <c r="Y12" s="60">
        <v>467615</v>
      </c>
      <c r="Z12" s="140">
        <v>15.87</v>
      </c>
      <c r="AA12" s="155">
        <v>12164000</v>
      </c>
    </row>
    <row r="13" spans="1:27" ht="12.75">
      <c r="A13" s="138" t="s">
        <v>82</v>
      </c>
      <c r="B13" s="136"/>
      <c r="C13" s="155">
        <v>1628480</v>
      </c>
      <c r="D13" s="155"/>
      <c r="E13" s="156">
        <v>2042940</v>
      </c>
      <c r="F13" s="60">
        <v>2042940</v>
      </c>
      <c r="G13" s="60">
        <v>163256</v>
      </c>
      <c r="H13" s="60">
        <v>168419</v>
      </c>
      <c r="I13" s="60">
        <v>156907</v>
      </c>
      <c r="J13" s="60">
        <v>488582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488582</v>
      </c>
      <c r="X13" s="60">
        <v>510735</v>
      </c>
      <c r="Y13" s="60">
        <v>-22153</v>
      </c>
      <c r="Z13" s="140">
        <v>-4.34</v>
      </c>
      <c r="AA13" s="155">
        <v>2042940</v>
      </c>
    </row>
    <row r="14" spans="1:27" ht="12.75">
      <c r="A14" s="138" t="s">
        <v>83</v>
      </c>
      <c r="B14" s="136"/>
      <c r="C14" s="157">
        <v>8198528</v>
      </c>
      <c r="D14" s="157"/>
      <c r="E14" s="158">
        <v>8867280</v>
      </c>
      <c r="F14" s="159">
        <v>8867280</v>
      </c>
      <c r="G14" s="159">
        <v>2998256</v>
      </c>
      <c r="H14" s="159">
        <v>195620</v>
      </c>
      <c r="I14" s="159">
        <v>179043</v>
      </c>
      <c r="J14" s="159">
        <v>3372919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3372919</v>
      </c>
      <c r="X14" s="159">
        <v>2216820</v>
      </c>
      <c r="Y14" s="159">
        <v>1156099</v>
      </c>
      <c r="Z14" s="141">
        <v>52.15</v>
      </c>
      <c r="AA14" s="157">
        <v>8867280</v>
      </c>
    </row>
    <row r="15" spans="1:27" ht="12.75">
      <c r="A15" s="135" t="s">
        <v>84</v>
      </c>
      <c r="B15" s="142"/>
      <c r="C15" s="153">
        <f aca="true" t="shared" si="2" ref="C15:Y15">SUM(C16:C18)</f>
        <v>146960128</v>
      </c>
      <c r="D15" s="153">
        <f>SUM(D16:D18)</f>
        <v>0</v>
      </c>
      <c r="E15" s="154">
        <f t="shared" si="2"/>
        <v>123470000</v>
      </c>
      <c r="F15" s="100">
        <f t="shared" si="2"/>
        <v>123470000</v>
      </c>
      <c r="G15" s="100">
        <f t="shared" si="2"/>
        <v>13107959</v>
      </c>
      <c r="H15" s="100">
        <f t="shared" si="2"/>
        <v>5396484</v>
      </c>
      <c r="I15" s="100">
        <f t="shared" si="2"/>
        <v>10213050</v>
      </c>
      <c r="J15" s="100">
        <f t="shared" si="2"/>
        <v>28717493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28717493</v>
      </c>
      <c r="X15" s="100">
        <f t="shared" si="2"/>
        <v>31441000</v>
      </c>
      <c r="Y15" s="100">
        <f t="shared" si="2"/>
        <v>-2723507</v>
      </c>
      <c r="Z15" s="137">
        <f>+IF(X15&lt;&gt;0,+(Y15/X15)*100,0)</f>
        <v>-8.662278553481123</v>
      </c>
      <c r="AA15" s="153">
        <f>SUM(AA16:AA18)</f>
        <v>123470000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146960128</v>
      </c>
      <c r="D17" s="155"/>
      <c r="E17" s="156">
        <v>123470000</v>
      </c>
      <c r="F17" s="60">
        <v>123470000</v>
      </c>
      <c r="G17" s="60">
        <v>13107959</v>
      </c>
      <c r="H17" s="60">
        <v>5396484</v>
      </c>
      <c r="I17" s="60">
        <v>10213050</v>
      </c>
      <c r="J17" s="60">
        <v>28717493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28717493</v>
      </c>
      <c r="X17" s="60">
        <v>31441000</v>
      </c>
      <c r="Y17" s="60">
        <v>-2723507</v>
      </c>
      <c r="Z17" s="140">
        <v>-8.66</v>
      </c>
      <c r="AA17" s="155">
        <v>123470000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115636246</v>
      </c>
      <c r="D19" s="153">
        <f>SUM(D20:D23)</f>
        <v>0</v>
      </c>
      <c r="E19" s="154">
        <f t="shared" si="3"/>
        <v>114012790</v>
      </c>
      <c r="F19" s="100">
        <f t="shared" si="3"/>
        <v>114012790</v>
      </c>
      <c r="G19" s="100">
        <f t="shared" si="3"/>
        <v>4369623</v>
      </c>
      <c r="H19" s="100">
        <f t="shared" si="3"/>
        <v>8057911</v>
      </c>
      <c r="I19" s="100">
        <f t="shared" si="3"/>
        <v>8602316</v>
      </c>
      <c r="J19" s="100">
        <f t="shared" si="3"/>
        <v>21029850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21029850</v>
      </c>
      <c r="X19" s="100">
        <f t="shared" si="3"/>
        <v>28503198</v>
      </c>
      <c r="Y19" s="100">
        <f t="shared" si="3"/>
        <v>-7473348</v>
      </c>
      <c r="Z19" s="137">
        <f>+IF(X19&lt;&gt;0,+(Y19/X19)*100,0)</f>
        <v>-26.219331599212133</v>
      </c>
      <c r="AA19" s="153">
        <f>SUM(AA20:AA23)</f>
        <v>114012790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115636246</v>
      </c>
      <c r="D21" s="155"/>
      <c r="E21" s="156">
        <v>114012790</v>
      </c>
      <c r="F21" s="60">
        <v>114012790</v>
      </c>
      <c r="G21" s="60">
        <v>4369623</v>
      </c>
      <c r="H21" s="60">
        <v>8057911</v>
      </c>
      <c r="I21" s="60">
        <v>8602316</v>
      </c>
      <c r="J21" s="60">
        <v>21029850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21029850</v>
      </c>
      <c r="X21" s="60">
        <v>28503198</v>
      </c>
      <c r="Y21" s="60">
        <v>-7473348</v>
      </c>
      <c r="Z21" s="140">
        <v>-26.22</v>
      </c>
      <c r="AA21" s="155">
        <v>114012790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376185010</v>
      </c>
      <c r="D25" s="168">
        <f>+D5+D9+D15+D19+D24</f>
        <v>0</v>
      </c>
      <c r="E25" s="169">
        <f t="shared" si="4"/>
        <v>346733610</v>
      </c>
      <c r="F25" s="73">
        <f t="shared" si="4"/>
        <v>346733610</v>
      </c>
      <c r="G25" s="73">
        <f t="shared" si="4"/>
        <v>52515936</v>
      </c>
      <c r="H25" s="73">
        <f t="shared" si="4"/>
        <v>14836243</v>
      </c>
      <c r="I25" s="73">
        <f t="shared" si="4"/>
        <v>20178107</v>
      </c>
      <c r="J25" s="73">
        <f t="shared" si="4"/>
        <v>87530286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87530286</v>
      </c>
      <c r="X25" s="73">
        <f t="shared" si="4"/>
        <v>87131622</v>
      </c>
      <c r="Y25" s="73">
        <f t="shared" si="4"/>
        <v>398664</v>
      </c>
      <c r="Z25" s="170">
        <f>+IF(X25&lt;&gt;0,+(Y25/X25)*100,0)</f>
        <v>0.45754226863812997</v>
      </c>
      <c r="AA25" s="168">
        <f>+AA5+AA9+AA15+AA19+AA24</f>
        <v>346733610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52732581</v>
      </c>
      <c r="D28" s="153">
        <f>SUM(D29:D31)</f>
        <v>0</v>
      </c>
      <c r="E28" s="154">
        <f t="shared" si="5"/>
        <v>57579070</v>
      </c>
      <c r="F28" s="100">
        <f t="shared" si="5"/>
        <v>57579070</v>
      </c>
      <c r="G28" s="100">
        <f t="shared" si="5"/>
        <v>2372771</v>
      </c>
      <c r="H28" s="100">
        <f t="shared" si="5"/>
        <v>2745279</v>
      </c>
      <c r="I28" s="100">
        <f t="shared" si="5"/>
        <v>2398989</v>
      </c>
      <c r="J28" s="100">
        <f t="shared" si="5"/>
        <v>7517039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7517039</v>
      </c>
      <c r="X28" s="100">
        <f t="shared" si="5"/>
        <v>11515814</v>
      </c>
      <c r="Y28" s="100">
        <f t="shared" si="5"/>
        <v>-3998775</v>
      </c>
      <c r="Z28" s="137">
        <f>+IF(X28&lt;&gt;0,+(Y28/X28)*100,0)</f>
        <v>-34.724206208957526</v>
      </c>
      <c r="AA28" s="153">
        <f>SUM(AA29:AA31)</f>
        <v>57579070</v>
      </c>
    </row>
    <row r="29" spans="1:27" ht="12.75">
      <c r="A29" s="138" t="s">
        <v>75</v>
      </c>
      <c r="B29" s="136"/>
      <c r="C29" s="155">
        <v>18774581</v>
      </c>
      <c r="D29" s="155"/>
      <c r="E29" s="156">
        <v>22209270</v>
      </c>
      <c r="F29" s="60">
        <v>22209270</v>
      </c>
      <c r="G29" s="60">
        <v>1412887</v>
      </c>
      <c r="H29" s="60">
        <v>1347636</v>
      </c>
      <c r="I29" s="60">
        <v>1379512</v>
      </c>
      <c r="J29" s="60">
        <v>4140035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4140035</v>
      </c>
      <c r="X29" s="60">
        <v>4441854</v>
      </c>
      <c r="Y29" s="60">
        <v>-301819</v>
      </c>
      <c r="Z29" s="140">
        <v>-6.79</v>
      </c>
      <c r="AA29" s="155">
        <v>22209270</v>
      </c>
    </row>
    <row r="30" spans="1:27" ht="12.75">
      <c r="A30" s="138" t="s">
        <v>76</v>
      </c>
      <c r="B30" s="136"/>
      <c r="C30" s="157">
        <v>23969972</v>
      </c>
      <c r="D30" s="157"/>
      <c r="E30" s="158">
        <v>24031710</v>
      </c>
      <c r="F30" s="159">
        <v>24031710</v>
      </c>
      <c r="G30" s="159">
        <v>199513</v>
      </c>
      <c r="H30" s="159">
        <v>-86996</v>
      </c>
      <c r="I30" s="159">
        <v>206783</v>
      </c>
      <c r="J30" s="159">
        <v>319300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319300</v>
      </c>
      <c r="X30" s="159">
        <v>4806343</v>
      </c>
      <c r="Y30" s="159">
        <v>-4487043</v>
      </c>
      <c r="Z30" s="141">
        <v>-93.36</v>
      </c>
      <c r="AA30" s="157">
        <v>24031710</v>
      </c>
    </row>
    <row r="31" spans="1:27" ht="12.75">
      <c r="A31" s="138" t="s">
        <v>77</v>
      </c>
      <c r="B31" s="136"/>
      <c r="C31" s="155">
        <v>9988028</v>
      </c>
      <c r="D31" s="155"/>
      <c r="E31" s="156">
        <v>11338090</v>
      </c>
      <c r="F31" s="60">
        <v>11338090</v>
      </c>
      <c r="G31" s="60">
        <v>760371</v>
      </c>
      <c r="H31" s="60">
        <v>1484639</v>
      </c>
      <c r="I31" s="60">
        <v>812694</v>
      </c>
      <c r="J31" s="60">
        <v>3057704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3057704</v>
      </c>
      <c r="X31" s="60">
        <v>2267617</v>
      </c>
      <c r="Y31" s="60">
        <v>790087</v>
      </c>
      <c r="Z31" s="140">
        <v>34.84</v>
      </c>
      <c r="AA31" s="155">
        <v>11338090</v>
      </c>
    </row>
    <row r="32" spans="1:27" ht="12.75">
      <c r="A32" s="135" t="s">
        <v>78</v>
      </c>
      <c r="B32" s="136"/>
      <c r="C32" s="153">
        <f aca="true" t="shared" si="6" ref="C32:Y32">SUM(C33:C37)</f>
        <v>57390151</v>
      </c>
      <c r="D32" s="153">
        <f>SUM(D33:D37)</f>
        <v>0</v>
      </c>
      <c r="E32" s="154">
        <f t="shared" si="6"/>
        <v>64496680</v>
      </c>
      <c r="F32" s="100">
        <f t="shared" si="6"/>
        <v>64496680</v>
      </c>
      <c r="G32" s="100">
        <f t="shared" si="6"/>
        <v>3772991</v>
      </c>
      <c r="H32" s="100">
        <f t="shared" si="6"/>
        <v>4503110</v>
      </c>
      <c r="I32" s="100">
        <f t="shared" si="6"/>
        <v>4649709</v>
      </c>
      <c r="J32" s="100">
        <f t="shared" si="6"/>
        <v>12925810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12925810</v>
      </c>
      <c r="X32" s="100">
        <f t="shared" si="6"/>
        <v>12823111</v>
      </c>
      <c r="Y32" s="100">
        <f t="shared" si="6"/>
        <v>102699</v>
      </c>
      <c r="Z32" s="137">
        <f>+IF(X32&lt;&gt;0,+(Y32/X32)*100,0)</f>
        <v>0.8008898932560125</v>
      </c>
      <c r="AA32" s="153">
        <f>SUM(AA33:AA37)</f>
        <v>64496680</v>
      </c>
    </row>
    <row r="33" spans="1:27" ht="12.75">
      <c r="A33" s="138" t="s">
        <v>79</v>
      </c>
      <c r="B33" s="136"/>
      <c r="C33" s="155">
        <v>4334540</v>
      </c>
      <c r="D33" s="155"/>
      <c r="E33" s="156">
        <v>4786570</v>
      </c>
      <c r="F33" s="60">
        <v>4786570</v>
      </c>
      <c r="G33" s="60">
        <v>247534</v>
      </c>
      <c r="H33" s="60">
        <v>399289</v>
      </c>
      <c r="I33" s="60">
        <v>355743</v>
      </c>
      <c r="J33" s="60">
        <v>1002566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1002566</v>
      </c>
      <c r="X33" s="60">
        <v>957314</v>
      </c>
      <c r="Y33" s="60">
        <v>45252</v>
      </c>
      <c r="Z33" s="140">
        <v>4.73</v>
      </c>
      <c r="AA33" s="155">
        <v>4786570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33238736</v>
      </c>
      <c r="D35" s="155"/>
      <c r="E35" s="156">
        <v>37741310</v>
      </c>
      <c r="F35" s="60">
        <v>37741310</v>
      </c>
      <c r="G35" s="60">
        <v>1912453</v>
      </c>
      <c r="H35" s="60">
        <v>2203548</v>
      </c>
      <c r="I35" s="60">
        <v>2564413</v>
      </c>
      <c r="J35" s="60">
        <v>6680414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6680414</v>
      </c>
      <c r="X35" s="60">
        <v>7472037</v>
      </c>
      <c r="Y35" s="60">
        <v>-791623</v>
      </c>
      <c r="Z35" s="140">
        <v>-10.59</v>
      </c>
      <c r="AA35" s="155">
        <v>37741310</v>
      </c>
    </row>
    <row r="36" spans="1:27" ht="12.75">
      <c r="A36" s="138" t="s">
        <v>82</v>
      </c>
      <c r="B36" s="136"/>
      <c r="C36" s="155">
        <v>1335627</v>
      </c>
      <c r="D36" s="155"/>
      <c r="E36" s="156">
        <v>1297220</v>
      </c>
      <c r="F36" s="60">
        <v>1297220</v>
      </c>
      <c r="G36" s="60">
        <v>23</v>
      </c>
      <c r="H36" s="60">
        <v>125098</v>
      </c>
      <c r="I36" s="60">
        <v>61693</v>
      </c>
      <c r="J36" s="60">
        <v>186814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186814</v>
      </c>
      <c r="X36" s="60">
        <v>259443</v>
      </c>
      <c r="Y36" s="60">
        <v>-72629</v>
      </c>
      <c r="Z36" s="140">
        <v>-27.99</v>
      </c>
      <c r="AA36" s="155">
        <v>1297220</v>
      </c>
    </row>
    <row r="37" spans="1:27" ht="12.75">
      <c r="A37" s="138" t="s">
        <v>83</v>
      </c>
      <c r="B37" s="136"/>
      <c r="C37" s="157">
        <v>18481248</v>
      </c>
      <c r="D37" s="157"/>
      <c r="E37" s="158">
        <v>20671580</v>
      </c>
      <c r="F37" s="159">
        <v>20671580</v>
      </c>
      <c r="G37" s="159">
        <v>1612981</v>
      </c>
      <c r="H37" s="159">
        <v>1775175</v>
      </c>
      <c r="I37" s="159">
        <v>1667860</v>
      </c>
      <c r="J37" s="159">
        <v>5056016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5056016</v>
      </c>
      <c r="X37" s="159">
        <v>4134317</v>
      </c>
      <c r="Y37" s="159">
        <v>921699</v>
      </c>
      <c r="Z37" s="141">
        <v>22.29</v>
      </c>
      <c r="AA37" s="157">
        <v>20671580</v>
      </c>
    </row>
    <row r="38" spans="1:27" ht="12.75">
      <c r="A38" s="135" t="s">
        <v>84</v>
      </c>
      <c r="B38" s="142"/>
      <c r="C38" s="153">
        <f aca="true" t="shared" si="7" ref="C38:Y38">SUM(C39:C41)</f>
        <v>140235563</v>
      </c>
      <c r="D38" s="153">
        <f>SUM(D39:D41)</f>
        <v>0</v>
      </c>
      <c r="E38" s="154">
        <f t="shared" si="7"/>
        <v>114590440</v>
      </c>
      <c r="F38" s="100">
        <f t="shared" si="7"/>
        <v>114590440</v>
      </c>
      <c r="G38" s="100">
        <f t="shared" si="7"/>
        <v>6617325</v>
      </c>
      <c r="H38" s="100">
        <f t="shared" si="7"/>
        <v>7942496</v>
      </c>
      <c r="I38" s="100">
        <f t="shared" si="7"/>
        <v>10760348</v>
      </c>
      <c r="J38" s="100">
        <f t="shared" si="7"/>
        <v>25320169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25320169</v>
      </c>
      <c r="X38" s="100">
        <f t="shared" si="7"/>
        <v>23376888</v>
      </c>
      <c r="Y38" s="100">
        <f t="shared" si="7"/>
        <v>1943281</v>
      </c>
      <c r="Z38" s="137">
        <f>+IF(X38&lt;&gt;0,+(Y38/X38)*100,0)</f>
        <v>8.31283017654018</v>
      </c>
      <c r="AA38" s="153">
        <f>SUM(AA39:AA41)</f>
        <v>114590440</v>
      </c>
    </row>
    <row r="39" spans="1:27" ht="12.75">
      <c r="A39" s="138" t="s">
        <v>85</v>
      </c>
      <c r="B39" s="136"/>
      <c r="C39" s="155">
        <v>3213066</v>
      </c>
      <c r="D39" s="155"/>
      <c r="E39" s="156">
        <v>3105640</v>
      </c>
      <c r="F39" s="60">
        <v>3105640</v>
      </c>
      <c r="G39" s="60">
        <v>380034</v>
      </c>
      <c r="H39" s="60">
        <v>221604</v>
      </c>
      <c r="I39" s="60">
        <v>224275</v>
      </c>
      <c r="J39" s="60">
        <v>825913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825913</v>
      </c>
      <c r="X39" s="60">
        <v>621128</v>
      </c>
      <c r="Y39" s="60">
        <v>204785</v>
      </c>
      <c r="Z39" s="140">
        <v>32.97</v>
      </c>
      <c r="AA39" s="155">
        <v>3105640</v>
      </c>
    </row>
    <row r="40" spans="1:27" ht="12.75">
      <c r="A40" s="138" t="s">
        <v>86</v>
      </c>
      <c r="B40" s="136"/>
      <c r="C40" s="155">
        <v>137022497</v>
      </c>
      <c r="D40" s="155"/>
      <c r="E40" s="156">
        <v>111484800</v>
      </c>
      <c r="F40" s="60">
        <v>111484800</v>
      </c>
      <c r="G40" s="60">
        <v>6237291</v>
      </c>
      <c r="H40" s="60">
        <v>7720892</v>
      </c>
      <c r="I40" s="60">
        <v>10536073</v>
      </c>
      <c r="J40" s="60">
        <v>24494256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24494256</v>
      </c>
      <c r="X40" s="60">
        <v>22755760</v>
      </c>
      <c r="Y40" s="60">
        <v>1738496</v>
      </c>
      <c r="Z40" s="140">
        <v>7.64</v>
      </c>
      <c r="AA40" s="155">
        <v>111484800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111180755</v>
      </c>
      <c r="D42" s="153">
        <f>SUM(D43:D46)</f>
        <v>0</v>
      </c>
      <c r="E42" s="154">
        <f t="shared" si="8"/>
        <v>107384120</v>
      </c>
      <c r="F42" s="100">
        <f t="shared" si="8"/>
        <v>107384120</v>
      </c>
      <c r="G42" s="100">
        <f t="shared" si="8"/>
        <v>5392668</v>
      </c>
      <c r="H42" s="100">
        <f t="shared" si="8"/>
        <v>5483097</v>
      </c>
      <c r="I42" s="100">
        <f t="shared" si="8"/>
        <v>6213312</v>
      </c>
      <c r="J42" s="100">
        <f t="shared" si="8"/>
        <v>17089077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17089077</v>
      </c>
      <c r="X42" s="100">
        <f t="shared" si="8"/>
        <v>21476823</v>
      </c>
      <c r="Y42" s="100">
        <f t="shared" si="8"/>
        <v>-4387746</v>
      </c>
      <c r="Z42" s="137">
        <f>+IF(X42&lt;&gt;0,+(Y42/X42)*100,0)</f>
        <v>-20.430144626139537</v>
      </c>
      <c r="AA42" s="153">
        <f>SUM(AA43:AA46)</f>
        <v>107384120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111180755</v>
      </c>
      <c r="D44" s="155"/>
      <c r="E44" s="156">
        <v>107384120</v>
      </c>
      <c r="F44" s="60">
        <v>107384120</v>
      </c>
      <c r="G44" s="60">
        <v>5392668</v>
      </c>
      <c r="H44" s="60">
        <v>5483097</v>
      </c>
      <c r="I44" s="60">
        <v>6213312</v>
      </c>
      <c r="J44" s="60">
        <v>17089077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17089077</v>
      </c>
      <c r="X44" s="60">
        <v>21476823</v>
      </c>
      <c r="Y44" s="60">
        <v>-4387746</v>
      </c>
      <c r="Z44" s="140">
        <v>-20.43</v>
      </c>
      <c r="AA44" s="155">
        <v>107384120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361539050</v>
      </c>
      <c r="D48" s="168">
        <f>+D28+D32+D38+D42+D47</f>
        <v>0</v>
      </c>
      <c r="E48" s="169">
        <f t="shared" si="9"/>
        <v>344050310</v>
      </c>
      <c r="F48" s="73">
        <f t="shared" si="9"/>
        <v>344050310</v>
      </c>
      <c r="G48" s="73">
        <f t="shared" si="9"/>
        <v>18155755</v>
      </c>
      <c r="H48" s="73">
        <f t="shared" si="9"/>
        <v>20673982</v>
      </c>
      <c r="I48" s="73">
        <f t="shared" si="9"/>
        <v>24022358</v>
      </c>
      <c r="J48" s="73">
        <f t="shared" si="9"/>
        <v>62852095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62852095</v>
      </c>
      <c r="X48" s="73">
        <f t="shared" si="9"/>
        <v>69192636</v>
      </c>
      <c r="Y48" s="73">
        <f t="shared" si="9"/>
        <v>-6340541</v>
      </c>
      <c r="Z48" s="170">
        <f>+IF(X48&lt;&gt;0,+(Y48/X48)*100,0)</f>
        <v>-9.163606658951394</v>
      </c>
      <c r="AA48" s="168">
        <f>+AA28+AA32+AA38+AA42+AA47</f>
        <v>344050310</v>
      </c>
    </row>
    <row r="49" spans="1:27" ht="12.75">
      <c r="A49" s="148" t="s">
        <v>49</v>
      </c>
      <c r="B49" s="149"/>
      <c r="C49" s="171">
        <f aca="true" t="shared" si="10" ref="C49:Y49">+C25-C48</f>
        <v>14645960</v>
      </c>
      <c r="D49" s="171">
        <f>+D25-D48</f>
        <v>0</v>
      </c>
      <c r="E49" s="172">
        <f t="shared" si="10"/>
        <v>2683300</v>
      </c>
      <c r="F49" s="173">
        <f t="shared" si="10"/>
        <v>2683300</v>
      </c>
      <c r="G49" s="173">
        <f t="shared" si="10"/>
        <v>34360181</v>
      </c>
      <c r="H49" s="173">
        <f t="shared" si="10"/>
        <v>-5837739</v>
      </c>
      <c r="I49" s="173">
        <f t="shared" si="10"/>
        <v>-3844251</v>
      </c>
      <c r="J49" s="173">
        <f t="shared" si="10"/>
        <v>24678191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24678191</v>
      </c>
      <c r="X49" s="173">
        <f>IF(F25=F48,0,X25-X48)</f>
        <v>17938986</v>
      </c>
      <c r="Y49" s="173">
        <f t="shared" si="10"/>
        <v>6739205</v>
      </c>
      <c r="Z49" s="174">
        <f>+IF(X49&lt;&gt;0,+(Y49/X49)*100,0)</f>
        <v>37.567368634994196</v>
      </c>
      <c r="AA49" s="171">
        <f>+AA25-AA48</f>
        <v>2683300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113548867</v>
      </c>
      <c r="D8" s="155">
        <v>0</v>
      </c>
      <c r="E8" s="156">
        <v>112744440</v>
      </c>
      <c r="F8" s="60">
        <v>112744440</v>
      </c>
      <c r="G8" s="60">
        <v>4271671</v>
      </c>
      <c r="H8" s="60">
        <v>7960274</v>
      </c>
      <c r="I8" s="60">
        <v>8303901</v>
      </c>
      <c r="J8" s="60">
        <v>20535846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20535846</v>
      </c>
      <c r="X8" s="60">
        <v>28186110</v>
      </c>
      <c r="Y8" s="60">
        <v>-7650264</v>
      </c>
      <c r="Z8" s="140">
        <v>-27.14</v>
      </c>
      <c r="AA8" s="155">
        <v>112744440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326158</v>
      </c>
      <c r="D11" s="155">
        <v>0</v>
      </c>
      <c r="E11" s="156">
        <v>0</v>
      </c>
      <c r="F11" s="60">
        <v>0</v>
      </c>
      <c r="G11" s="60">
        <v>85218</v>
      </c>
      <c r="H11" s="60">
        <v>90405</v>
      </c>
      <c r="I11" s="60">
        <v>76452</v>
      </c>
      <c r="J11" s="60">
        <v>252075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252075</v>
      </c>
      <c r="X11" s="60"/>
      <c r="Y11" s="60">
        <v>252075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3035663</v>
      </c>
      <c r="D12" s="155">
        <v>0</v>
      </c>
      <c r="E12" s="156">
        <v>3304220</v>
      </c>
      <c r="F12" s="60">
        <v>3304220</v>
      </c>
      <c r="G12" s="60">
        <v>172402</v>
      </c>
      <c r="H12" s="60">
        <v>214302</v>
      </c>
      <c r="I12" s="60">
        <v>199428</v>
      </c>
      <c r="J12" s="60">
        <v>586132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586132</v>
      </c>
      <c r="X12" s="60">
        <v>826055</v>
      </c>
      <c r="Y12" s="60">
        <v>-239923</v>
      </c>
      <c r="Z12" s="140">
        <v>-29.04</v>
      </c>
      <c r="AA12" s="155">
        <v>3304220</v>
      </c>
    </row>
    <row r="13" spans="1:27" ht="12.75">
      <c r="A13" s="181" t="s">
        <v>109</v>
      </c>
      <c r="B13" s="185"/>
      <c r="C13" s="155">
        <v>17176155</v>
      </c>
      <c r="D13" s="155">
        <v>0</v>
      </c>
      <c r="E13" s="156">
        <v>8662500</v>
      </c>
      <c r="F13" s="60">
        <v>8662500</v>
      </c>
      <c r="G13" s="60">
        <v>2568</v>
      </c>
      <c r="H13" s="60">
        <v>300881</v>
      </c>
      <c r="I13" s="60">
        <v>289384</v>
      </c>
      <c r="J13" s="60">
        <v>592833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592833</v>
      </c>
      <c r="X13" s="60">
        <v>2165625</v>
      </c>
      <c r="Y13" s="60">
        <v>-1572792</v>
      </c>
      <c r="Z13" s="140">
        <v>-72.63</v>
      </c>
      <c r="AA13" s="155">
        <v>8662500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28090</v>
      </c>
      <c r="F14" s="60">
        <v>28090</v>
      </c>
      <c r="G14" s="60">
        <v>5147</v>
      </c>
      <c r="H14" s="60">
        <v>4944</v>
      </c>
      <c r="I14" s="60">
        <v>5600</v>
      </c>
      <c r="J14" s="60">
        <v>15691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15691</v>
      </c>
      <c r="X14" s="60">
        <v>7023</v>
      </c>
      <c r="Y14" s="60">
        <v>8668</v>
      </c>
      <c r="Z14" s="140">
        <v>123.42</v>
      </c>
      <c r="AA14" s="155">
        <v>28090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20000</v>
      </c>
      <c r="F17" s="60">
        <v>20000</v>
      </c>
      <c r="G17" s="60">
        <v>14160</v>
      </c>
      <c r="H17" s="60">
        <v>16994</v>
      </c>
      <c r="I17" s="60">
        <v>18194</v>
      </c>
      <c r="J17" s="60">
        <v>49348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49348</v>
      </c>
      <c r="X17" s="60">
        <v>5000</v>
      </c>
      <c r="Y17" s="60">
        <v>44348</v>
      </c>
      <c r="Z17" s="140">
        <v>886.96</v>
      </c>
      <c r="AA17" s="155">
        <v>20000</v>
      </c>
    </row>
    <row r="18" spans="1:27" ht="12.75">
      <c r="A18" s="183" t="s">
        <v>114</v>
      </c>
      <c r="B18" s="182"/>
      <c r="C18" s="155">
        <v>146890377</v>
      </c>
      <c r="D18" s="155">
        <v>0</v>
      </c>
      <c r="E18" s="156">
        <v>123470000</v>
      </c>
      <c r="F18" s="60">
        <v>123470000</v>
      </c>
      <c r="G18" s="60">
        <v>13103159</v>
      </c>
      <c r="H18" s="60">
        <v>5409846</v>
      </c>
      <c r="I18" s="60">
        <v>10211914</v>
      </c>
      <c r="J18" s="60">
        <v>28724919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28724919</v>
      </c>
      <c r="X18" s="60">
        <v>31441000</v>
      </c>
      <c r="Y18" s="60">
        <v>-2716081</v>
      </c>
      <c r="Z18" s="140">
        <v>-8.64</v>
      </c>
      <c r="AA18" s="155">
        <v>123470000</v>
      </c>
    </row>
    <row r="19" spans="1:27" ht="12.75">
      <c r="A19" s="181" t="s">
        <v>34</v>
      </c>
      <c r="B19" s="185"/>
      <c r="C19" s="155">
        <v>88623500</v>
      </c>
      <c r="D19" s="155">
        <v>0</v>
      </c>
      <c r="E19" s="156">
        <v>87024000</v>
      </c>
      <c r="F19" s="60">
        <v>87024000</v>
      </c>
      <c r="G19" s="60">
        <v>34397643</v>
      </c>
      <c r="H19" s="60">
        <v>245127</v>
      </c>
      <c r="I19" s="60">
        <v>199100</v>
      </c>
      <c r="J19" s="60">
        <v>34841870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34841870</v>
      </c>
      <c r="X19" s="60">
        <v>21726000</v>
      </c>
      <c r="Y19" s="60">
        <v>13115870</v>
      </c>
      <c r="Z19" s="140">
        <v>60.37</v>
      </c>
      <c r="AA19" s="155">
        <v>87024000</v>
      </c>
    </row>
    <row r="20" spans="1:27" ht="12.75">
      <c r="A20" s="181" t="s">
        <v>35</v>
      </c>
      <c r="B20" s="185"/>
      <c r="C20" s="155">
        <v>6584290</v>
      </c>
      <c r="D20" s="155">
        <v>0</v>
      </c>
      <c r="E20" s="156">
        <v>11480360</v>
      </c>
      <c r="F20" s="54">
        <v>11480360</v>
      </c>
      <c r="G20" s="54">
        <v>294871</v>
      </c>
      <c r="H20" s="54">
        <v>593470</v>
      </c>
      <c r="I20" s="54">
        <v>731201</v>
      </c>
      <c r="J20" s="54">
        <v>1619542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1619542</v>
      </c>
      <c r="X20" s="54">
        <v>2774808</v>
      </c>
      <c r="Y20" s="54">
        <v>-1155266</v>
      </c>
      <c r="Z20" s="184">
        <v>-41.63</v>
      </c>
      <c r="AA20" s="130">
        <v>11480360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376185010</v>
      </c>
      <c r="D22" s="188">
        <f>SUM(D5:D21)</f>
        <v>0</v>
      </c>
      <c r="E22" s="189">
        <f t="shared" si="0"/>
        <v>346733610</v>
      </c>
      <c r="F22" s="190">
        <f t="shared" si="0"/>
        <v>346733610</v>
      </c>
      <c r="G22" s="190">
        <f t="shared" si="0"/>
        <v>52346839</v>
      </c>
      <c r="H22" s="190">
        <f t="shared" si="0"/>
        <v>14836243</v>
      </c>
      <c r="I22" s="190">
        <f t="shared" si="0"/>
        <v>20035174</v>
      </c>
      <c r="J22" s="190">
        <f t="shared" si="0"/>
        <v>87218256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87218256</v>
      </c>
      <c r="X22" s="190">
        <f t="shared" si="0"/>
        <v>87131621</v>
      </c>
      <c r="Y22" s="190">
        <f t="shared" si="0"/>
        <v>86635</v>
      </c>
      <c r="Z22" s="191">
        <f>+IF(X22&lt;&gt;0,+(Y22/X22)*100,0)</f>
        <v>0.09943003355808105</v>
      </c>
      <c r="AA22" s="188">
        <f>SUM(AA5:AA21)</f>
        <v>346733610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146032972</v>
      </c>
      <c r="D25" s="155">
        <v>0</v>
      </c>
      <c r="E25" s="156">
        <v>159016500</v>
      </c>
      <c r="F25" s="60">
        <v>159016500</v>
      </c>
      <c r="G25" s="60">
        <v>11278104</v>
      </c>
      <c r="H25" s="60">
        <v>11189991</v>
      </c>
      <c r="I25" s="60">
        <v>11736991</v>
      </c>
      <c r="J25" s="60">
        <v>34205086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34205086</v>
      </c>
      <c r="X25" s="60">
        <v>31611400</v>
      </c>
      <c r="Y25" s="60">
        <v>2593686</v>
      </c>
      <c r="Z25" s="140">
        <v>8.2</v>
      </c>
      <c r="AA25" s="155">
        <v>159016500</v>
      </c>
    </row>
    <row r="26" spans="1:27" ht="12.75">
      <c r="A26" s="183" t="s">
        <v>38</v>
      </c>
      <c r="B26" s="182"/>
      <c r="C26" s="155">
        <v>6152615</v>
      </c>
      <c r="D26" s="155">
        <v>0</v>
      </c>
      <c r="E26" s="156">
        <v>6947360</v>
      </c>
      <c r="F26" s="60">
        <v>6947360</v>
      </c>
      <c r="G26" s="60">
        <v>463492</v>
      </c>
      <c r="H26" s="60">
        <v>330124</v>
      </c>
      <c r="I26" s="60">
        <v>492553</v>
      </c>
      <c r="J26" s="60">
        <v>1286169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1286169</v>
      </c>
      <c r="X26" s="60">
        <v>1389472</v>
      </c>
      <c r="Y26" s="60">
        <v>-103303</v>
      </c>
      <c r="Z26" s="140">
        <v>-7.43</v>
      </c>
      <c r="AA26" s="155">
        <v>6947360</v>
      </c>
    </row>
    <row r="27" spans="1:27" ht="12.75">
      <c r="A27" s="183" t="s">
        <v>118</v>
      </c>
      <c r="B27" s="182"/>
      <c r="C27" s="155">
        <v>281633</v>
      </c>
      <c r="D27" s="155">
        <v>0</v>
      </c>
      <c r="E27" s="156">
        <v>787500</v>
      </c>
      <c r="F27" s="60">
        <v>787500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88200</v>
      </c>
      <c r="Y27" s="60">
        <v>-88200</v>
      </c>
      <c r="Z27" s="140">
        <v>-100</v>
      </c>
      <c r="AA27" s="155">
        <v>787500</v>
      </c>
    </row>
    <row r="28" spans="1:27" ht="12.75">
      <c r="A28" s="183" t="s">
        <v>39</v>
      </c>
      <c r="B28" s="182"/>
      <c r="C28" s="155">
        <v>13601706</v>
      </c>
      <c r="D28" s="155">
        <v>0</v>
      </c>
      <c r="E28" s="156">
        <v>14616260</v>
      </c>
      <c r="F28" s="60">
        <v>14616260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2892171</v>
      </c>
      <c r="Y28" s="60">
        <v>-2892171</v>
      </c>
      <c r="Z28" s="140">
        <v>-100</v>
      </c>
      <c r="AA28" s="155">
        <v>14616260</v>
      </c>
    </row>
    <row r="29" spans="1:27" ht="12.75">
      <c r="A29" s="183" t="s">
        <v>40</v>
      </c>
      <c r="B29" s="182"/>
      <c r="C29" s="155">
        <v>8919839</v>
      </c>
      <c r="D29" s="155">
        <v>0</v>
      </c>
      <c r="E29" s="156">
        <v>9298640</v>
      </c>
      <c r="F29" s="60">
        <v>9298640</v>
      </c>
      <c r="G29" s="60">
        <v>209909</v>
      </c>
      <c r="H29" s="60">
        <v>0</v>
      </c>
      <c r="I29" s="60">
        <v>0</v>
      </c>
      <c r="J29" s="60">
        <v>209909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209909</v>
      </c>
      <c r="X29" s="60">
        <v>1859728</v>
      </c>
      <c r="Y29" s="60">
        <v>-1649819</v>
      </c>
      <c r="Z29" s="140">
        <v>-88.71</v>
      </c>
      <c r="AA29" s="155">
        <v>9298640</v>
      </c>
    </row>
    <row r="30" spans="1:27" ht="12.75">
      <c r="A30" s="183" t="s">
        <v>119</v>
      </c>
      <c r="B30" s="182"/>
      <c r="C30" s="155">
        <v>10897059</v>
      </c>
      <c r="D30" s="155">
        <v>0</v>
      </c>
      <c r="E30" s="156">
        <v>10300000</v>
      </c>
      <c r="F30" s="60">
        <v>10300000</v>
      </c>
      <c r="G30" s="60">
        <v>507327</v>
      </c>
      <c r="H30" s="60">
        <v>649537</v>
      </c>
      <c r="I30" s="60">
        <v>820028</v>
      </c>
      <c r="J30" s="60">
        <v>1976892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1976892</v>
      </c>
      <c r="X30" s="60">
        <v>2060000</v>
      </c>
      <c r="Y30" s="60">
        <v>-83108</v>
      </c>
      <c r="Z30" s="140">
        <v>-4.03</v>
      </c>
      <c r="AA30" s="155">
        <v>10300000</v>
      </c>
    </row>
    <row r="31" spans="1:27" ht="12.75">
      <c r="A31" s="183" t="s">
        <v>120</v>
      </c>
      <c r="B31" s="182"/>
      <c r="C31" s="155">
        <v>82140268</v>
      </c>
      <c r="D31" s="155">
        <v>0</v>
      </c>
      <c r="E31" s="156">
        <v>60877160</v>
      </c>
      <c r="F31" s="60">
        <v>60877160</v>
      </c>
      <c r="G31" s="60">
        <v>1195809</v>
      </c>
      <c r="H31" s="60">
        <v>3592155</v>
      </c>
      <c r="I31" s="60">
        <v>6648152</v>
      </c>
      <c r="J31" s="60">
        <v>11436116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11436116</v>
      </c>
      <c r="X31" s="60">
        <v>11022292</v>
      </c>
      <c r="Y31" s="60">
        <v>413824</v>
      </c>
      <c r="Z31" s="140">
        <v>3.75</v>
      </c>
      <c r="AA31" s="155">
        <v>60877160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311344</v>
      </c>
      <c r="H32" s="60">
        <v>1034334</v>
      </c>
      <c r="I32" s="60">
        <v>1117451</v>
      </c>
      <c r="J32" s="60">
        <v>2463129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2463129</v>
      </c>
      <c r="X32" s="60"/>
      <c r="Y32" s="60">
        <v>2463129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11842</v>
      </c>
      <c r="J33" s="60">
        <v>11842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11842</v>
      </c>
      <c r="X33" s="60"/>
      <c r="Y33" s="60">
        <v>11842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73310796</v>
      </c>
      <c r="D34" s="155">
        <v>0</v>
      </c>
      <c r="E34" s="156">
        <v>82206890</v>
      </c>
      <c r="F34" s="60">
        <v>82206890</v>
      </c>
      <c r="G34" s="60">
        <v>4189770</v>
      </c>
      <c r="H34" s="60">
        <v>3877841</v>
      </c>
      <c r="I34" s="60">
        <v>3195341</v>
      </c>
      <c r="J34" s="60">
        <v>11262952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11262952</v>
      </c>
      <c r="X34" s="60">
        <v>18269374</v>
      </c>
      <c r="Y34" s="60">
        <v>-7006422</v>
      </c>
      <c r="Z34" s="140">
        <v>-38.35</v>
      </c>
      <c r="AA34" s="155">
        <v>82206890</v>
      </c>
    </row>
    <row r="35" spans="1:27" ht="12.75">
      <c r="A35" s="181" t="s">
        <v>122</v>
      </c>
      <c r="B35" s="185"/>
      <c r="C35" s="155">
        <v>20202162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361539050</v>
      </c>
      <c r="D36" s="188">
        <f>SUM(D25:D35)</f>
        <v>0</v>
      </c>
      <c r="E36" s="189">
        <f t="shared" si="1"/>
        <v>344050310</v>
      </c>
      <c r="F36" s="190">
        <f t="shared" si="1"/>
        <v>344050310</v>
      </c>
      <c r="G36" s="190">
        <f t="shared" si="1"/>
        <v>18155755</v>
      </c>
      <c r="H36" s="190">
        <f t="shared" si="1"/>
        <v>20673982</v>
      </c>
      <c r="I36" s="190">
        <f t="shared" si="1"/>
        <v>24022358</v>
      </c>
      <c r="J36" s="190">
        <f t="shared" si="1"/>
        <v>62852095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62852095</v>
      </c>
      <c r="X36" s="190">
        <f t="shared" si="1"/>
        <v>69192637</v>
      </c>
      <c r="Y36" s="190">
        <f t="shared" si="1"/>
        <v>-6340542</v>
      </c>
      <c r="Z36" s="191">
        <f>+IF(X36&lt;&gt;0,+(Y36/X36)*100,0)</f>
        <v>-9.163607971755724</v>
      </c>
      <c r="AA36" s="188">
        <f>SUM(AA25:AA35)</f>
        <v>344050310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14645960</v>
      </c>
      <c r="D38" s="199">
        <f>+D22-D36</f>
        <v>0</v>
      </c>
      <c r="E38" s="200">
        <f t="shared" si="2"/>
        <v>2683300</v>
      </c>
      <c r="F38" s="106">
        <f t="shared" si="2"/>
        <v>2683300</v>
      </c>
      <c r="G38" s="106">
        <f t="shared" si="2"/>
        <v>34191084</v>
      </c>
      <c r="H38" s="106">
        <f t="shared" si="2"/>
        <v>-5837739</v>
      </c>
      <c r="I38" s="106">
        <f t="shared" si="2"/>
        <v>-3987184</v>
      </c>
      <c r="J38" s="106">
        <f t="shared" si="2"/>
        <v>24366161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24366161</v>
      </c>
      <c r="X38" s="106">
        <f>IF(F22=F36,0,X22-X36)</f>
        <v>17938984</v>
      </c>
      <c r="Y38" s="106">
        <f t="shared" si="2"/>
        <v>6427177</v>
      </c>
      <c r="Z38" s="201">
        <f>+IF(X38&lt;&gt;0,+(Y38/X38)*100,0)</f>
        <v>35.8279878057754</v>
      </c>
      <c r="AA38" s="199">
        <f>+AA22-AA36</f>
        <v>2683300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169097</v>
      </c>
      <c r="H39" s="60">
        <v>0</v>
      </c>
      <c r="I39" s="60">
        <v>142933</v>
      </c>
      <c r="J39" s="60">
        <v>312030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312030</v>
      </c>
      <c r="X39" s="60"/>
      <c r="Y39" s="60">
        <v>312030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14645960</v>
      </c>
      <c r="D42" s="206">
        <f>SUM(D38:D41)</f>
        <v>0</v>
      </c>
      <c r="E42" s="207">
        <f t="shared" si="3"/>
        <v>2683300</v>
      </c>
      <c r="F42" s="88">
        <f t="shared" si="3"/>
        <v>2683300</v>
      </c>
      <c r="G42" s="88">
        <f t="shared" si="3"/>
        <v>34360181</v>
      </c>
      <c r="H42" s="88">
        <f t="shared" si="3"/>
        <v>-5837739</v>
      </c>
      <c r="I42" s="88">
        <f t="shared" si="3"/>
        <v>-3844251</v>
      </c>
      <c r="J42" s="88">
        <f t="shared" si="3"/>
        <v>24678191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24678191</v>
      </c>
      <c r="X42" s="88">
        <f t="shared" si="3"/>
        <v>17938984</v>
      </c>
      <c r="Y42" s="88">
        <f t="shared" si="3"/>
        <v>6739207</v>
      </c>
      <c r="Z42" s="208">
        <f>+IF(X42&lt;&gt;0,+(Y42/X42)*100,0)</f>
        <v>37.56738397224726</v>
      </c>
      <c r="AA42" s="206">
        <f>SUM(AA38:AA41)</f>
        <v>2683300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14645960</v>
      </c>
      <c r="D44" s="210">
        <f>+D42-D43</f>
        <v>0</v>
      </c>
      <c r="E44" s="211">
        <f t="shared" si="4"/>
        <v>2683300</v>
      </c>
      <c r="F44" s="77">
        <f t="shared" si="4"/>
        <v>2683300</v>
      </c>
      <c r="G44" s="77">
        <f t="shared" si="4"/>
        <v>34360181</v>
      </c>
      <c r="H44" s="77">
        <f t="shared" si="4"/>
        <v>-5837739</v>
      </c>
      <c r="I44" s="77">
        <f t="shared" si="4"/>
        <v>-3844251</v>
      </c>
      <c r="J44" s="77">
        <f t="shared" si="4"/>
        <v>24678191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24678191</v>
      </c>
      <c r="X44" s="77">
        <f t="shared" si="4"/>
        <v>17938984</v>
      </c>
      <c r="Y44" s="77">
        <f t="shared" si="4"/>
        <v>6739207</v>
      </c>
      <c r="Z44" s="212">
        <f>+IF(X44&lt;&gt;0,+(Y44/X44)*100,0)</f>
        <v>37.56738397224726</v>
      </c>
      <c r="AA44" s="210">
        <f>+AA42-AA43</f>
        <v>2683300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14645960</v>
      </c>
      <c r="D46" s="206">
        <f>SUM(D44:D45)</f>
        <v>0</v>
      </c>
      <c r="E46" s="207">
        <f t="shared" si="5"/>
        <v>2683300</v>
      </c>
      <c r="F46" s="88">
        <f t="shared" si="5"/>
        <v>2683300</v>
      </c>
      <c r="G46" s="88">
        <f t="shared" si="5"/>
        <v>34360181</v>
      </c>
      <c r="H46" s="88">
        <f t="shared" si="5"/>
        <v>-5837739</v>
      </c>
      <c r="I46" s="88">
        <f t="shared" si="5"/>
        <v>-3844251</v>
      </c>
      <c r="J46" s="88">
        <f t="shared" si="5"/>
        <v>24678191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24678191</v>
      </c>
      <c r="X46" s="88">
        <f t="shared" si="5"/>
        <v>17938984</v>
      </c>
      <c r="Y46" s="88">
        <f t="shared" si="5"/>
        <v>6739207</v>
      </c>
      <c r="Z46" s="208">
        <f>+IF(X46&lt;&gt;0,+(Y46/X46)*100,0)</f>
        <v>37.56738397224726</v>
      </c>
      <c r="AA46" s="206">
        <f>SUM(AA44:AA45)</f>
        <v>2683300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14645960</v>
      </c>
      <c r="D48" s="217">
        <f>SUM(D46:D47)</f>
        <v>0</v>
      </c>
      <c r="E48" s="218">
        <f t="shared" si="6"/>
        <v>2683300</v>
      </c>
      <c r="F48" s="219">
        <f t="shared" si="6"/>
        <v>2683300</v>
      </c>
      <c r="G48" s="219">
        <f t="shared" si="6"/>
        <v>34360181</v>
      </c>
      <c r="H48" s="220">
        <f t="shared" si="6"/>
        <v>-5837739</v>
      </c>
      <c r="I48" s="220">
        <f t="shared" si="6"/>
        <v>-3844251</v>
      </c>
      <c r="J48" s="220">
        <f t="shared" si="6"/>
        <v>24678191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24678191</v>
      </c>
      <c r="X48" s="220">
        <f t="shared" si="6"/>
        <v>17938984</v>
      </c>
      <c r="Y48" s="220">
        <f t="shared" si="6"/>
        <v>6739207</v>
      </c>
      <c r="Z48" s="221">
        <f>+IF(X48&lt;&gt;0,+(Y48/X48)*100,0)</f>
        <v>37.56738397224726</v>
      </c>
      <c r="AA48" s="222">
        <f>SUM(AA46:AA47)</f>
        <v>2683300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98917</v>
      </c>
      <c r="D5" s="153">
        <f>SUM(D6:D8)</f>
        <v>0</v>
      </c>
      <c r="E5" s="154">
        <f t="shared" si="0"/>
        <v>575800</v>
      </c>
      <c r="F5" s="100">
        <f t="shared" si="0"/>
        <v>575800</v>
      </c>
      <c r="G5" s="100">
        <f t="shared" si="0"/>
        <v>0</v>
      </c>
      <c r="H5" s="100">
        <f t="shared" si="0"/>
        <v>67683</v>
      </c>
      <c r="I5" s="100">
        <f t="shared" si="0"/>
        <v>16105</v>
      </c>
      <c r="J5" s="100">
        <f t="shared" si="0"/>
        <v>83788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83788</v>
      </c>
      <c r="X5" s="100">
        <f t="shared" si="0"/>
        <v>92128</v>
      </c>
      <c r="Y5" s="100">
        <f t="shared" si="0"/>
        <v>-8340</v>
      </c>
      <c r="Z5" s="137">
        <f>+IF(X5&lt;&gt;0,+(Y5/X5)*100,0)</f>
        <v>-9.05262243834665</v>
      </c>
      <c r="AA5" s="153">
        <f>SUM(AA6:AA8)</f>
        <v>575800</v>
      </c>
    </row>
    <row r="6" spans="1:27" ht="12.75">
      <c r="A6" s="138" t="s">
        <v>75</v>
      </c>
      <c r="B6" s="136"/>
      <c r="C6" s="155"/>
      <c r="D6" s="155"/>
      <c r="E6" s="156">
        <v>10000</v>
      </c>
      <c r="F6" s="60">
        <v>10000</v>
      </c>
      <c r="G6" s="60"/>
      <c r="H6" s="60"/>
      <c r="I6" s="60">
        <v>8320</v>
      </c>
      <c r="J6" s="60">
        <v>8320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8320</v>
      </c>
      <c r="X6" s="60">
        <v>1600</v>
      </c>
      <c r="Y6" s="60">
        <v>6720</v>
      </c>
      <c r="Z6" s="140">
        <v>420</v>
      </c>
      <c r="AA6" s="62">
        <v>10000</v>
      </c>
    </row>
    <row r="7" spans="1:27" ht="12.75">
      <c r="A7" s="138" t="s">
        <v>76</v>
      </c>
      <c r="B7" s="136"/>
      <c r="C7" s="157"/>
      <c r="D7" s="157"/>
      <c r="E7" s="158">
        <v>565800</v>
      </c>
      <c r="F7" s="159">
        <v>565800</v>
      </c>
      <c r="G7" s="159"/>
      <c r="H7" s="159">
        <v>67683</v>
      </c>
      <c r="I7" s="159">
        <v>7785</v>
      </c>
      <c r="J7" s="159">
        <v>75468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75468</v>
      </c>
      <c r="X7" s="159">
        <v>90528</v>
      </c>
      <c r="Y7" s="159">
        <v>-15060</v>
      </c>
      <c r="Z7" s="141">
        <v>-16.64</v>
      </c>
      <c r="AA7" s="225">
        <v>565800</v>
      </c>
    </row>
    <row r="8" spans="1:27" ht="12.75">
      <c r="A8" s="138" t="s">
        <v>77</v>
      </c>
      <c r="B8" s="136"/>
      <c r="C8" s="155">
        <v>98917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2337797</v>
      </c>
      <c r="D9" s="153">
        <f>SUM(D10:D14)</f>
        <v>0</v>
      </c>
      <c r="E9" s="154">
        <f t="shared" si="1"/>
        <v>3038980</v>
      </c>
      <c r="F9" s="100">
        <f t="shared" si="1"/>
        <v>3038980</v>
      </c>
      <c r="G9" s="100">
        <f t="shared" si="1"/>
        <v>8128</v>
      </c>
      <c r="H9" s="100">
        <f t="shared" si="1"/>
        <v>1658</v>
      </c>
      <c r="I9" s="100">
        <f t="shared" si="1"/>
        <v>61546</v>
      </c>
      <c r="J9" s="100">
        <f t="shared" si="1"/>
        <v>71332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71332</v>
      </c>
      <c r="X9" s="100">
        <f t="shared" si="1"/>
        <v>486237</v>
      </c>
      <c r="Y9" s="100">
        <f t="shared" si="1"/>
        <v>-414905</v>
      </c>
      <c r="Z9" s="137">
        <f>+IF(X9&lt;&gt;0,+(Y9/X9)*100,0)</f>
        <v>-85.3297877372557</v>
      </c>
      <c r="AA9" s="102">
        <f>SUM(AA10:AA14)</f>
        <v>3038980</v>
      </c>
    </row>
    <row r="10" spans="1:27" ht="12.75">
      <c r="A10" s="138" t="s">
        <v>79</v>
      </c>
      <c r="B10" s="136"/>
      <c r="C10" s="155">
        <v>141061</v>
      </c>
      <c r="D10" s="155"/>
      <c r="E10" s="156">
        <v>116000</v>
      </c>
      <c r="F10" s="60">
        <v>116000</v>
      </c>
      <c r="G10" s="60"/>
      <c r="H10" s="60"/>
      <c r="I10" s="60">
        <v>4456</v>
      </c>
      <c r="J10" s="60">
        <v>4456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4456</v>
      </c>
      <c r="X10" s="60">
        <v>18560</v>
      </c>
      <c r="Y10" s="60">
        <v>-14104</v>
      </c>
      <c r="Z10" s="140">
        <v>-75.99</v>
      </c>
      <c r="AA10" s="62">
        <v>116000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2177972</v>
      </c>
      <c r="D12" s="155"/>
      <c r="E12" s="156">
        <v>2894880</v>
      </c>
      <c r="F12" s="60">
        <v>2894880</v>
      </c>
      <c r="G12" s="60">
        <v>5920</v>
      </c>
      <c r="H12" s="60">
        <v>1658</v>
      </c>
      <c r="I12" s="60">
        <v>57090</v>
      </c>
      <c r="J12" s="60">
        <v>64668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64668</v>
      </c>
      <c r="X12" s="60">
        <v>463181</v>
      </c>
      <c r="Y12" s="60">
        <v>-398513</v>
      </c>
      <c r="Z12" s="140">
        <v>-86.04</v>
      </c>
      <c r="AA12" s="62">
        <v>2894880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18764</v>
      </c>
      <c r="D14" s="157"/>
      <c r="E14" s="158">
        <v>28100</v>
      </c>
      <c r="F14" s="159">
        <v>28100</v>
      </c>
      <c r="G14" s="159">
        <v>2208</v>
      </c>
      <c r="H14" s="159"/>
      <c r="I14" s="159"/>
      <c r="J14" s="159">
        <v>2208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2208</v>
      </c>
      <c r="X14" s="159">
        <v>4496</v>
      </c>
      <c r="Y14" s="159">
        <v>-2288</v>
      </c>
      <c r="Z14" s="141">
        <v>-50.89</v>
      </c>
      <c r="AA14" s="225">
        <v>28100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4484083</v>
      </c>
      <c r="D19" s="153">
        <f>SUM(D20:D23)</f>
        <v>0</v>
      </c>
      <c r="E19" s="154">
        <f t="shared" si="3"/>
        <v>7690000</v>
      </c>
      <c r="F19" s="100">
        <f t="shared" si="3"/>
        <v>7690000</v>
      </c>
      <c r="G19" s="100">
        <f t="shared" si="3"/>
        <v>0</v>
      </c>
      <c r="H19" s="100">
        <f t="shared" si="3"/>
        <v>5036</v>
      </c>
      <c r="I19" s="100">
        <f t="shared" si="3"/>
        <v>73608</v>
      </c>
      <c r="J19" s="100">
        <f t="shared" si="3"/>
        <v>78644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78644</v>
      </c>
      <c r="X19" s="100">
        <f t="shared" si="3"/>
        <v>1230400</v>
      </c>
      <c r="Y19" s="100">
        <f t="shared" si="3"/>
        <v>-1151756</v>
      </c>
      <c r="Z19" s="137">
        <f>+IF(X19&lt;&gt;0,+(Y19/X19)*100,0)</f>
        <v>-93.60825747724317</v>
      </c>
      <c r="AA19" s="102">
        <f>SUM(AA20:AA23)</f>
        <v>7690000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4484083</v>
      </c>
      <c r="D21" s="155"/>
      <c r="E21" s="156">
        <v>7690000</v>
      </c>
      <c r="F21" s="60">
        <v>7690000</v>
      </c>
      <c r="G21" s="60"/>
      <c r="H21" s="60">
        <v>5036</v>
      </c>
      <c r="I21" s="60">
        <v>73608</v>
      </c>
      <c r="J21" s="60">
        <v>78644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78644</v>
      </c>
      <c r="X21" s="60">
        <v>1230400</v>
      </c>
      <c r="Y21" s="60">
        <v>-1151756</v>
      </c>
      <c r="Z21" s="140">
        <v>-93.61</v>
      </c>
      <c r="AA21" s="62">
        <v>7690000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6920797</v>
      </c>
      <c r="D25" s="217">
        <f>+D5+D9+D15+D19+D24</f>
        <v>0</v>
      </c>
      <c r="E25" s="230">
        <f t="shared" si="4"/>
        <v>11304780</v>
      </c>
      <c r="F25" s="219">
        <f t="shared" si="4"/>
        <v>11304780</v>
      </c>
      <c r="G25" s="219">
        <f t="shared" si="4"/>
        <v>8128</v>
      </c>
      <c r="H25" s="219">
        <f t="shared" si="4"/>
        <v>74377</v>
      </c>
      <c r="I25" s="219">
        <f t="shared" si="4"/>
        <v>151259</v>
      </c>
      <c r="J25" s="219">
        <f t="shared" si="4"/>
        <v>233764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233764</v>
      </c>
      <c r="X25" s="219">
        <f t="shared" si="4"/>
        <v>1808765</v>
      </c>
      <c r="Y25" s="219">
        <f t="shared" si="4"/>
        <v>-1575001</v>
      </c>
      <c r="Z25" s="231">
        <f>+IF(X25&lt;&gt;0,+(Y25/X25)*100,0)</f>
        <v>-87.07604359880912</v>
      </c>
      <c r="AA25" s="232">
        <f>+AA5+AA9+AA15+AA19+AA24</f>
        <v>11304780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6920797</v>
      </c>
      <c r="D35" s="155"/>
      <c r="E35" s="156">
        <v>11304780</v>
      </c>
      <c r="F35" s="60">
        <v>11304780</v>
      </c>
      <c r="G35" s="60">
        <v>8128</v>
      </c>
      <c r="H35" s="60">
        <v>74377</v>
      </c>
      <c r="I35" s="60">
        <v>151259</v>
      </c>
      <c r="J35" s="60">
        <v>233764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233764</v>
      </c>
      <c r="X35" s="60">
        <v>1808765</v>
      </c>
      <c r="Y35" s="60">
        <v>-1575001</v>
      </c>
      <c r="Z35" s="140">
        <v>-87.08</v>
      </c>
      <c r="AA35" s="62">
        <v>11304780</v>
      </c>
    </row>
    <row r="36" spans="1:27" ht="12.75">
      <c r="A36" s="238" t="s">
        <v>139</v>
      </c>
      <c r="B36" s="149"/>
      <c r="C36" s="222">
        <f aca="true" t="shared" si="6" ref="C36:Y36">SUM(C32:C35)</f>
        <v>6920797</v>
      </c>
      <c r="D36" s="222">
        <f>SUM(D32:D35)</f>
        <v>0</v>
      </c>
      <c r="E36" s="218">
        <f t="shared" si="6"/>
        <v>11304780</v>
      </c>
      <c r="F36" s="220">
        <f t="shared" si="6"/>
        <v>11304780</v>
      </c>
      <c r="G36" s="220">
        <f t="shared" si="6"/>
        <v>8128</v>
      </c>
      <c r="H36" s="220">
        <f t="shared" si="6"/>
        <v>74377</v>
      </c>
      <c r="I36" s="220">
        <f t="shared" si="6"/>
        <v>151259</v>
      </c>
      <c r="J36" s="220">
        <f t="shared" si="6"/>
        <v>233764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233764</v>
      </c>
      <c r="X36" s="220">
        <f t="shared" si="6"/>
        <v>1808765</v>
      </c>
      <c r="Y36" s="220">
        <f t="shared" si="6"/>
        <v>-1575001</v>
      </c>
      <c r="Z36" s="221">
        <f>+IF(X36&lt;&gt;0,+(Y36/X36)*100,0)</f>
        <v>-87.07604359880912</v>
      </c>
      <c r="AA36" s="239">
        <f>SUM(AA32:AA35)</f>
        <v>11304780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226914873</v>
      </c>
      <c r="D6" s="155"/>
      <c r="E6" s="59">
        <v>190256775</v>
      </c>
      <c r="F6" s="60">
        <v>190256775</v>
      </c>
      <c r="G6" s="60">
        <v>245158091</v>
      </c>
      <c r="H6" s="60">
        <v>250544204</v>
      </c>
      <c r="I6" s="60">
        <v>247145237</v>
      </c>
      <c r="J6" s="60">
        <v>247145237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247145237</v>
      </c>
      <c r="X6" s="60">
        <v>47564194</v>
      </c>
      <c r="Y6" s="60">
        <v>199581043</v>
      </c>
      <c r="Z6" s="140">
        <v>419.6</v>
      </c>
      <c r="AA6" s="62">
        <v>190256775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3686991</v>
      </c>
      <c r="D8" s="155"/>
      <c r="E8" s="59">
        <v>10815935</v>
      </c>
      <c r="F8" s="60">
        <v>10815935</v>
      </c>
      <c r="G8" s="60">
        <v>10753731</v>
      </c>
      <c r="H8" s="60">
        <v>10254193</v>
      </c>
      <c r="I8" s="60">
        <v>8697948</v>
      </c>
      <c r="J8" s="60">
        <v>8697948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8697948</v>
      </c>
      <c r="X8" s="60">
        <v>2703984</v>
      </c>
      <c r="Y8" s="60">
        <v>5993964</v>
      </c>
      <c r="Z8" s="140">
        <v>221.67</v>
      </c>
      <c r="AA8" s="62">
        <v>10815935</v>
      </c>
    </row>
    <row r="9" spans="1:27" ht="12.75">
      <c r="A9" s="249" t="s">
        <v>146</v>
      </c>
      <c r="B9" s="182"/>
      <c r="C9" s="155">
        <v>9727300</v>
      </c>
      <c r="D9" s="155"/>
      <c r="E9" s="59"/>
      <c r="F9" s="60"/>
      <c r="G9" s="60">
        <v>14459832</v>
      </c>
      <c r="H9" s="60">
        <v>1250081</v>
      </c>
      <c r="I9" s="60">
        <v>3598977</v>
      </c>
      <c r="J9" s="60">
        <v>3598977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3598977</v>
      </c>
      <c r="X9" s="60"/>
      <c r="Y9" s="60">
        <v>3598977</v>
      </c>
      <c r="Z9" s="140"/>
      <c r="AA9" s="62"/>
    </row>
    <row r="10" spans="1:27" ht="12.75">
      <c r="A10" s="249" t="s">
        <v>147</v>
      </c>
      <c r="B10" s="182"/>
      <c r="C10" s="155">
        <v>607000</v>
      </c>
      <c r="D10" s="155"/>
      <c r="E10" s="59">
        <v>674000</v>
      </c>
      <c r="F10" s="60">
        <v>674000</v>
      </c>
      <c r="G10" s="159">
        <v>607000</v>
      </c>
      <c r="H10" s="159">
        <v>607000</v>
      </c>
      <c r="I10" s="159">
        <v>607000</v>
      </c>
      <c r="J10" s="60">
        <v>607000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607000</v>
      </c>
      <c r="X10" s="60">
        <v>168500</v>
      </c>
      <c r="Y10" s="159">
        <v>438500</v>
      </c>
      <c r="Z10" s="141">
        <v>260.24</v>
      </c>
      <c r="AA10" s="225">
        <v>674000</v>
      </c>
    </row>
    <row r="11" spans="1:27" ht="12.75">
      <c r="A11" s="249" t="s">
        <v>148</v>
      </c>
      <c r="B11" s="182"/>
      <c r="C11" s="155">
        <v>2878076</v>
      </c>
      <c r="D11" s="155"/>
      <c r="E11" s="59">
        <v>2252527</v>
      </c>
      <c r="F11" s="60">
        <v>2252527</v>
      </c>
      <c r="G11" s="60">
        <v>2143995</v>
      </c>
      <c r="H11" s="60">
        <v>2143197</v>
      </c>
      <c r="I11" s="60">
        <v>2266837</v>
      </c>
      <c r="J11" s="60">
        <v>2266837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2266837</v>
      </c>
      <c r="X11" s="60">
        <v>563132</v>
      </c>
      <c r="Y11" s="60">
        <v>1703705</v>
      </c>
      <c r="Z11" s="140">
        <v>302.54</v>
      </c>
      <c r="AA11" s="62">
        <v>2252527</v>
      </c>
    </row>
    <row r="12" spans="1:27" ht="12.75">
      <c r="A12" s="250" t="s">
        <v>56</v>
      </c>
      <c r="B12" s="251"/>
      <c r="C12" s="168">
        <f aca="true" t="shared" si="0" ref="C12:Y12">SUM(C6:C11)</f>
        <v>243814240</v>
      </c>
      <c r="D12" s="168">
        <f>SUM(D6:D11)</f>
        <v>0</v>
      </c>
      <c r="E12" s="72">
        <f t="shared" si="0"/>
        <v>203999237</v>
      </c>
      <c r="F12" s="73">
        <f t="shared" si="0"/>
        <v>203999237</v>
      </c>
      <c r="G12" s="73">
        <f t="shared" si="0"/>
        <v>273122649</v>
      </c>
      <c r="H12" s="73">
        <f t="shared" si="0"/>
        <v>264798675</v>
      </c>
      <c r="I12" s="73">
        <f t="shared" si="0"/>
        <v>262315999</v>
      </c>
      <c r="J12" s="73">
        <f t="shared" si="0"/>
        <v>262315999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262315999</v>
      </c>
      <c r="X12" s="73">
        <f t="shared" si="0"/>
        <v>50999810</v>
      </c>
      <c r="Y12" s="73">
        <f t="shared" si="0"/>
        <v>211316189</v>
      </c>
      <c r="Z12" s="170">
        <f>+IF(X12&lt;&gt;0,+(Y12/X12)*100,0)</f>
        <v>414.347012273183</v>
      </c>
      <c r="AA12" s="74">
        <f>SUM(AA6:AA11)</f>
        <v>203999237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11797000</v>
      </c>
      <c r="D15" s="155"/>
      <c r="E15" s="59">
        <v>15641000</v>
      </c>
      <c r="F15" s="60">
        <v>15641000</v>
      </c>
      <c r="G15" s="60"/>
      <c r="H15" s="60">
        <v>11797000</v>
      </c>
      <c r="I15" s="60">
        <v>11797000</v>
      </c>
      <c r="J15" s="60">
        <v>11797000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11797000</v>
      </c>
      <c r="X15" s="60">
        <v>3910250</v>
      </c>
      <c r="Y15" s="60">
        <v>7886750</v>
      </c>
      <c r="Z15" s="140">
        <v>201.69</v>
      </c>
      <c r="AA15" s="62">
        <v>15641000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4605492</v>
      </c>
      <c r="D17" s="155"/>
      <c r="E17" s="59">
        <v>4498703</v>
      </c>
      <c r="F17" s="60">
        <v>4498703</v>
      </c>
      <c r="G17" s="60">
        <v>4605492</v>
      </c>
      <c r="H17" s="60">
        <v>4605492</v>
      </c>
      <c r="I17" s="60">
        <v>4602673</v>
      </c>
      <c r="J17" s="60">
        <v>4602673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4602673</v>
      </c>
      <c r="X17" s="60">
        <v>1124676</v>
      </c>
      <c r="Y17" s="60">
        <v>3477997</v>
      </c>
      <c r="Z17" s="140">
        <v>309.24</v>
      </c>
      <c r="AA17" s="62">
        <v>4498703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325351317</v>
      </c>
      <c r="D19" s="155"/>
      <c r="E19" s="59">
        <v>342634017</v>
      </c>
      <c r="F19" s="60">
        <v>342634017</v>
      </c>
      <c r="G19" s="60">
        <v>325533149</v>
      </c>
      <c r="H19" s="60">
        <v>325351318</v>
      </c>
      <c r="I19" s="60">
        <v>324218679</v>
      </c>
      <c r="J19" s="60">
        <v>324218679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324218679</v>
      </c>
      <c r="X19" s="60">
        <v>85658504</v>
      </c>
      <c r="Y19" s="60">
        <v>238560175</v>
      </c>
      <c r="Z19" s="140">
        <v>278.5</v>
      </c>
      <c r="AA19" s="62">
        <v>342634017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1028903</v>
      </c>
      <c r="D22" s="155"/>
      <c r="E22" s="59">
        <v>1316197</v>
      </c>
      <c r="F22" s="60">
        <v>1316197</v>
      </c>
      <c r="G22" s="60">
        <v>1028902</v>
      </c>
      <c r="H22" s="60">
        <v>1028902</v>
      </c>
      <c r="I22" s="60">
        <v>987597</v>
      </c>
      <c r="J22" s="60">
        <v>987597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987597</v>
      </c>
      <c r="X22" s="60">
        <v>329049</v>
      </c>
      <c r="Y22" s="60">
        <v>658548</v>
      </c>
      <c r="Z22" s="140">
        <v>200.14</v>
      </c>
      <c r="AA22" s="62">
        <v>1316197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11797000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342782712</v>
      </c>
      <c r="D24" s="168">
        <f>SUM(D15:D23)</f>
        <v>0</v>
      </c>
      <c r="E24" s="76">
        <f t="shared" si="1"/>
        <v>364089917</v>
      </c>
      <c r="F24" s="77">
        <f t="shared" si="1"/>
        <v>364089917</v>
      </c>
      <c r="G24" s="77">
        <f t="shared" si="1"/>
        <v>342964543</v>
      </c>
      <c r="H24" s="77">
        <f t="shared" si="1"/>
        <v>342782712</v>
      </c>
      <c r="I24" s="77">
        <f t="shared" si="1"/>
        <v>341605949</v>
      </c>
      <c r="J24" s="77">
        <f t="shared" si="1"/>
        <v>341605949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341605949</v>
      </c>
      <c r="X24" s="77">
        <f t="shared" si="1"/>
        <v>91022479</v>
      </c>
      <c r="Y24" s="77">
        <f t="shared" si="1"/>
        <v>250583470</v>
      </c>
      <c r="Z24" s="212">
        <f>+IF(X24&lt;&gt;0,+(Y24/X24)*100,0)</f>
        <v>275.2984457828269</v>
      </c>
      <c r="AA24" s="79">
        <f>SUM(AA15:AA23)</f>
        <v>364089917</v>
      </c>
    </row>
    <row r="25" spans="1:27" ht="12.75">
      <c r="A25" s="250" t="s">
        <v>159</v>
      </c>
      <c r="B25" s="251"/>
      <c r="C25" s="168">
        <f aca="true" t="shared" si="2" ref="C25:Y25">+C12+C24</f>
        <v>586596952</v>
      </c>
      <c r="D25" s="168">
        <f>+D12+D24</f>
        <v>0</v>
      </c>
      <c r="E25" s="72">
        <f t="shared" si="2"/>
        <v>568089154</v>
      </c>
      <c r="F25" s="73">
        <f t="shared" si="2"/>
        <v>568089154</v>
      </c>
      <c r="G25" s="73">
        <f t="shared" si="2"/>
        <v>616087192</v>
      </c>
      <c r="H25" s="73">
        <f t="shared" si="2"/>
        <v>607581387</v>
      </c>
      <c r="I25" s="73">
        <f t="shared" si="2"/>
        <v>603921948</v>
      </c>
      <c r="J25" s="73">
        <f t="shared" si="2"/>
        <v>603921948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603921948</v>
      </c>
      <c r="X25" s="73">
        <f t="shared" si="2"/>
        <v>142022289</v>
      </c>
      <c r="Y25" s="73">
        <f t="shared" si="2"/>
        <v>461899659</v>
      </c>
      <c r="Z25" s="170">
        <f>+IF(X25&lt;&gt;0,+(Y25/X25)*100,0)</f>
        <v>325.2304002789309</v>
      </c>
      <c r="AA25" s="74">
        <f>+AA12+AA24</f>
        <v>568089154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15492689</v>
      </c>
      <c r="D30" s="155"/>
      <c r="E30" s="59">
        <v>15492688</v>
      </c>
      <c r="F30" s="60">
        <v>15492688</v>
      </c>
      <c r="G30" s="60">
        <v>15492689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3873172</v>
      </c>
      <c r="Y30" s="60">
        <v>-3873172</v>
      </c>
      <c r="Z30" s="140">
        <v>-100</v>
      </c>
      <c r="AA30" s="62">
        <v>15492688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18988786</v>
      </c>
      <c r="D32" s="155"/>
      <c r="E32" s="59">
        <v>55189648</v>
      </c>
      <c r="F32" s="60">
        <v>55189648</v>
      </c>
      <c r="G32" s="60">
        <v>10663848</v>
      </c>
      <c r="H32" s="60">
        <v>22065436</v>
      </c>
      <c r="I32" s="60">
        <v>19244676</v>
      </c>
      <c r="J32" s="60">
        <v>19244676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19244676</v>
      </c>
      <c r="X32" s="60">
        <v>13797412</v>
      </c>
      <c r="Y32" s="60">
        <v>5447264</v>
      </c>
      <c r="Z32" s="140">
        <v>39.48</v>
      </c>
      <c r="AA32" s="62">
        <v>55189648</v>
      </c>
    </row>
    <row r="33" spans="1:27" ht="12.75">
      <c r="A33" s="249" t="s">
        <v>165</v>
      </c>
      <c r="B33" s="182"/>
      <c r="C33" s="155">
        <v>7447376</v>
      </c>
      <c r="D33" s="155"/>
      <c r="E33" s="59">
        <v>7534034</v>
      </c>
      <c r="F33" s="60">
        <v>7534034</v>
      </c>
      <c r="G33" s="60">
        <v>3204615</v>
      </c>
      <c r="H33" s="60"/>
      <c r="I33" s="60">
        <v>18283777</v>
      </c>
      <c r="J33" s="60">
        <v>18283777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18283777</v>
      </c>
      <c r="X33" s="60">
        <v>1883509</v>
      </c>
      <c r="Y33" s="60">
        <v>16400268</v>
      </c>
      <c r="Z33" s="140">
        <v>870.73</v>
      </c>
      <c r="AA33" s="62">
        <v>7534034</v>
      </c>
    </row>
    <row r="34" spans="1:27" ht="12.75">
      <c r="A34" s="250" t="s">
        <v>58</v>
      </c>
      <c r="B34" s="251"/>
      <c r="C34" s="168">
        <f aca="true" t="shared" si="3" ref="C34:Y34">SUM(C29:C33)</f>
        <v>41928851</v>
      </c>
      <c r="D34" s="168">
        <f>SUM(D29:D33)</f>
        <v>0</v>
      </c>
      <c r="E34" s="72">
        <f t="shared" si="3"/>
        <v>78216370</v>
      </c>
      <c r="F34" s="73">
        <f t="shared" si="3"/>
        <v>78216370</v>
      </c>
      <c r="G34" s="73">
        <f t="shared" si="3"/>
        <v>29361152</v>
      </c>
      <c r="H34" s="73">
        <f t="shared" si="3"/>
        <v>22065436</v>
      </c>
      <c r="I34" s="73">
        <f t="shared" si="3"/>
        <v>37528453</v>
      </c>
      <c r="J34" s="73">
        <f t="shared" si="3"/>
        <v>37528453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37528453</v>
      </c>
      <c r="X34" s="73">
        <f t="shared" si="3"/>
        <v>19554093</v>
      </c>
      <c r="Y34" s="73">
        <f t="shared" si="3"/>
        <v>17974360</v>
      </c>
      <c r="Z34" s="170">
        <f>+IF(X34&lt;&gt;0,+(Y34/X34)*100,0)</f>
        <v>91.92121567592012</v>
      </c>
      <c r="AA34" s="74">
        <f>SUM(AA29:AA33)</f>
        <v>78216370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57245315</v>
      </c>
      <c r="D37" s="155"/>
      <c r="E37" s="59">
        <v>57220942</v>
      </c>
      <c r="F37" s="60">
        <v>57220942</v>
      </c>
      <c r="G37" s="60">
        <v>55526411</v>
      </c>
      <c r="H37" s="60">
        <v>71019099</v>
      </c>
      <c r="I37" s="60">
        <v>55526411</v>
      </c>
      <c r="J37" s="60">
        <v>55526411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55526411</v>
      </c>
      <c r="X37" s="60">
        <v>14305236</v>
      </c>
      <c r="Y37" s="60">
        <v>41221175</v>
      </c>
      <c r="Z37" s="140">
        <v>288.15</v>
      </c>
      <c r="AA37" s="62">
        <v>57220942</v>
      </c>
    </row>
    <row r="38" spans="1:27" ht="12.75">
      <c r="A38" s="249" t="s">
        <v>165</v>
      </c>
      <c r="B38" s="182"/>
      <c r="C38" s="155">
        <v>70880000</v>
      </c>
      <c r="D38" s="155"/>
      <c r="E38" s="59">
        <v>80973650</v>
      </c>
      <c r="F38" s="60">
        <v>80973650</v>
      </c>
      <c r="G38" s="60">
        <v>84369486</v>
      </c>
      <c r="H38" s="60">
        <v>78276217</v>
      </c>
      <c r="I38" s="60">
        <v>84071588</v>
      </c>
      <c r="J38" s="60">
        <v>84071588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84071588</v>
      </c>
      <c r="X38" s="60">
        <v>20243413</v>
      </c>
      <c r="Y38" s="60">
        <v>63828175</v>
      </c>
      <c r="Z38" s="140">
        <v>315.3</v>
      </c>
      <c r="AA38" s="62">
        <v>80973650</v>
      </c>
    </row>
    <row r="39" spans="1:27" ht="12.75">
      <c r="A39" s="250" t="s">
        <v>59</v>
      </c>
      <c r="B39" s="253"/>
      <c r="C39" s="168">
        <f aca="true" t="shared" si="4" ref="C39:Y39">SUM(C37:C38)</f>
        <v>128125315</v>
      </c>
      <c r="D39" s="168">
        <f>SUM(D37:D38)</f>
        <v>0</v>
      </c>
      <c r="E39" s="76">
        <f t="shared" si="4"/>
        <v>138194592</v>
      </c>
      <c r="F39" s="77">
        <f t="shared" si="4"/>
        <v>138194592</v>
      </c>
      <c r="G39" s="77">
        <f t="shared" si="4"/>
        <v>139895897</v>
      </c>
      <c r="H39" s="77">
        <f t="shared" si="4"/>
        <v>149295316</v>
      </c>
      <c r="I39" s="77">
        <f t="shared" si="4"/>
        <v>139597999</v>
      </c>
      <c r="J39" s="77">
        <f t="shared" si="4"/>
        <v>139597999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139597999</v>
      </c>
      <c r="X39" s="77">
        <f t="shared" si="4"/>
        <v>34548649</v>
      </c>
      <c r="Y39" s="77">
        <f t="shared" si="4"/>
        <v>105049350</v>
      </c>
      <c r="Z39" s="212">
        <f>+IF(X39&lt;&gt;0,+(Y39/X39)*100,0)</f>
        <v>304.0621067411348</v>
      </c>
      <c r="AA39" s="79">
        <f>SUM(AA37:AA38)</f>
        <v>138194592</v>
      </c>
    </row>
    <row r="40" spans="1:27" ht="12.75">
      <c r="A40" s="250" t="s">
        <v>167</v>
      </c>
      <c r="B40" s="251"/>
      <c r="C40" s="168">
        <f aca="true" t="shared" si="5" ref="C40:Y40">+C34+C39</f>
        <v>170054166</v>
      </c>
      <c r="D40" s="168">
        <f>+D34+D39</f>
        <v>0</v>
      </c>
      <c r="E40" s="72">
        <f t="shared" si="5"/>
        <v>216410962</v>
      </c>
      <c r="F40" s="73">
        <f t="shared" si="5"/>
        <v>216410962</v>
      </c>
      <c r="G40" s="73">
        <f t="shared" si="5"/>
        <v>169257049</v>
      </c>
      <c r="H40" s="73">
        <f t="shared" si="5"/>
        <v>171360752</v>
      </c>
      <c r="I40" s="73">
        <f t="shared" si="5"/>
        <v>177126452</v>
      </c>
      <c r="J40" s="73">
        <f t="shared" si="5"/>
        <v>177126452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177126452</v>
      </c>
      <c r="X40" s="73">
        <f t="shared" si="5"/>
        <v>54102742</v>
      </c>
      <c r="Y40" s="73">
        <f t="shared" si="5"/>
        <v>123023710</v>
      </c>
      <c r="Z40" s="170">
        <f>+IF(X40&lt;&gt;0,+(Y40/X40)*100,0)</f>
        <v>227.38904804492165</v>
      </c>
      <c r="AA40" s="74">
        <f>+AA34+AA39</f>
        <v>216410962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416542786</v>
      </c>
      <c r="D42" s="257">
        <f>+D25-D40</f>
        <v>0</v>
      </c>
      <c r="E42" s="258">
        <f t="shared" si="6"/>
        <v>351678192</v>
      </c>
      <c r="F42" s="259">
        <f t="shared" si="6"/>
        <v>351678192</v>
      </c>
      <c r="G42" s="259">
        <f t="shared" si="6"/>
        <v>446830143</v>
      </c>
      <c r="H42" s="259">
        <f t="shared" si="6"/>
        <v>436220635</v>
      </c>
      <c r="I42" s="259">
        <f t="shared" si="6"/>
        <v>426795496</v>
      </c>
      <c r="J42" s="259">
        <f t="shared" si="6"/>
        <v>426795496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426795496</v>
      </c>
      <c r="X42" s="259">
        <f t="shared" si="6"/>
        <v>87919547</v>
      </c>
      <c r="Y42" s="259">
        <f t="shared" si="6"/>
        <v>338875949</v>
      </c>
      <c r="Z42" s="260">
        <f>+IF(X42&lt;&gt;0,+(Y42/X42)*100,0)</f>
        <v>385.43868862290657</v>
      </c>
      <c r="AA42" s="261">
        <f>+AA25-AA40</f>
        <v>351678192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416542786</v>
      </c>
      <c r="D45" s="155"/>
      <c r="E45" s="59">
        <v>351678192</v>
      </c>
      <c r="F45" s="60">
        <v>351678192</v>
      </c>
      <c r="G45" s="60">
        <v>446830143</v>
      </c>
      <c r="H45" s="60">
        <v>436220635</v>
      </c>
      <c r="I45" s="60">
        <v>426795496</v>
      </c>
      <c r="J45" s="60">
        <v>426795496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426795496</v>
      </c>
      <c r="X45" s="60">
        <v>87919548</v>
      </c>
      <c r="Y45" s="60">
        <v>338875948</v>
      </c>
      <c r="Z45" s="139">
        <v>385.44</v>
      </c>
      <c r="AA45" s="62">
        <v>351678192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416542786</v>
      </c>
      <c r="D48" s="217">
        <f>SUM(D45:D47)</f>
        <v>0</v>
      </c>
      <c r="E48" s="264">
        <f t="shared" si="7"/>
        <v>351678192</v>
      </c>
      <c r="F48" s="219">
        <f t="shared" si="7"/>
        <v>351678192</v>
      </c>
      <c r="G48" s="219">
        <f t="shared" si="7"/>
        <v>446830143</v>
      </c>
      <c r="H48" s="219">
        <f t="shared" si="7"/>
        <v>436220635</v>
      </c>
      <c r="I48" s="219">
        <f t="shared" si="7"/>
        <v>426795496</v>
      </c>
      <c r="J48" s="219">
        <f t="shared" si="7"/>
        <v>426795496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426795496</v>
      </c>
      <c r="X48" s="219">
        <f t="shared" si="7"/>
        <v>87919548</v>
      </c>
      <c r="Y48" s="219">
        <f t="shared" si="7"/>
        <v>338875948</v>
      </c>
      <c r="Z48" s="265">
        <f>+IF(X48&lt;&gt;0,+(Y48/X48)*100,0)</f>
        <v>385.43868310151004</v>
      </c>
      <c r="AA48" s="232">
        <f>SUM(AA45:AA47)</f>
        <v>351678192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113875025</v>
      </c>
      <c r="D7" s="155"/>
      <c r="E7" s="59">
        <v>112744441</v>
      </c>
      <c r="F7" s="60">
        <v>112744441</v>
      </c>
      <c r="G7" s="60">
        <v>4356889</v>
      </c>
      <c r="H7" s="60">
        <v>8050679</v>
      </c>
      <c r="I7" s="60">
        <v>8380352</v>
      </c>
      <c r="J7" s="60">
        <v>20787920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20787920</v>
      </c>
      <c r="X7" s="60">
        <v>28186110</v>
      </c>
      <c r="Y7" s="60">
        <v>-7398190</v>
      </c>
      <c r="Z7" s="140">
        <v>-26.25</v>
      </c>
      <c r="AA7" s="62">
        <v>112744441</v>
      </c>
    </row>
    <row r="8" spans="1:27" ht="12.75">
      <c r="A8" s="249" t="s">
        <v>178</v>
      </c>
      <c r="B8" s="182"/>
      <c r="C8" s="155">
        <v>163795908</v>
      </c>
      <c r="D8" s="155"/>
      <c r="E8" s="59">
        <v>138274582</v>
      </c>
      <c r="F8" s="60">
        <v>138274582</v>
      </c>
      <c r="G8" s="60">
        <v>4372333</v>
      </c>
      <c r="H8" s="60">
        <v>17346594</v>
      </c>
      <c r="I8" s="60">
        <v>18353020</v>
      </c>
      <c r="J8" s="60">
        <v>40071947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40071947</v>
      </c>
      <c r="X8" s="60">
        <v>35046863</v>
      </c>
      <c r="Y8" s="60">
        <v>5025084</v>
      </c>
      <c r="Z8" s="140">
        <v>14.34</v>
      </c>
      <c r="AA8" s="62">
        <v>138274582</v>
      </c>
    </row>
    <row r="9" spans="1:27" ht="12.75">
      <c r="A9" s="249" t="s">
        <v>179</v>
      </c>
      <c r="B9" s="182"/>
      <c r="C9" s="155">
        <v>88623500</v>
      </c>
      <c r="D9" s="155"/>
      <c r="E9" s="59">
        <v>87024000</v>
      </c>
      <c r="F9" s="60">
        <v>87024000</v>
      </c>
      <c r="G9" s="60">
        <v>34248000</v>
      </c>
      <c r="H9" s="60">
        <v>245127</v>
      </c>
      <c r="I9" s="60">
        <v>199100</v>
      </c>
      <c r="J9" s="60">
        <v>34692227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34692227</v>
      </c>
      <c r="X9" s="60">
        <v>21726000</v>
      </c>
      <c r="Y9" s="60">
        <v>12966227</v>
      </c>
      <c r="Z9" s="140">
        <v>59.68</v>
      </c>
      <c r="AA9" s="62">
        <v>87024000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17176155</v>
      </c>
      <c r="D11" s="155"/>
      <c r="E11" s="59">
        <v>8690591</v>
      </c>
      <c r="F11" s="60">
        <v>8690591</v>
      </c>
      <c r="G11" s="60">
        <v>7715</v>
      </c>
      <c r="H11" s="60">
        <v>305825</v>
      </c>
      <c r="I11" s="60">
        <v>294985</v>
      </c>
      <c r="J11" s="60">
        <v>608525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608525</v>
      </c>
      <c r="X11" s="60">
        <v>2172648</v>
      </c>
      <c r="Y11" s="60">
        <v>-1564123</v>
      </c>
      <c r="Z11" s="140">
        <v>-71.99</v>
      </c>
      <c r="AA11" s="62">
        <v>8690591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-325805695</v>
      </c>
      <c r="D14" s="155"/>
      <c r="E14" s="59">
        <v>-319347911</v>
      </c>
      <c r="F14" s="60">
        <v>-319347911</v>
      </c>
      <c r="G14" s="60">
        <v>-221820282</v>
      </c>
      <c r="H14" s="60">
        <v>-25562270</v>
      </c>
      <c r="I14" s="60">
        <v>-24919879</v>
      </c>
      <c r="J14" s="60">
        <v>-272302431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-272302431</v>
      </c>
      <c r="X14" s="60">
        <v>-64352538</v>
      </c>
      <c r="Y14" s="60">
        <v>-207949893</v>
      </c>
      <c r="Z14" s="140">
        <v>323.14</v>
      </c>
      <c r="AA14" s="62">
        <v>-319347911</v>
      </c>
    </row>
    <row r="15" spans="1:27" ht="12.75">
      <c r="A15" s="249" t="s">
        <v>40</v>
      </c>
      <c r="B15" s="182"/>
      <c r="C15" s="155">
        <v>-8919839</v>
      </c>
      <c r="D15" s="155"/>
      <c r="E15" s="59">
        <v>-9298639</v>
      </c>
      <c r="F15" s="60">
        <v>-9298639</v>
      </c>
      <c r="G15" s="60">
        <v>-209909</v>
      </c>
      <c r="H15" s="60"/>
      <c r="I15" s="60"/>
      <c r="J15" s="60">
        <v>-209909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-209909</v>
      </c>
      <c r="X15" s="60">
        <v>-1859728</v>
      </c>
      <c r="Y15" s="60">
        <v>1649819</v>
      </c>
      <c r="Z15" s="140">
        <v>-88.71</v>
      </c>
      <c r="AA15" s="62">
        <v>-9298639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48745054</v>
      </c>
      <c r="D17" s="168">
        <f t="shared" si="0"/>
        <v>0</v>
      </c>
      <c r="E17" s="72">
        <f t="shared" si="0"/>
        <v>18087064</v>
      </c>
      <c r="F17" s="73">
        <f t="shared" si="0"/>
        <v>18087064</v>
      </c>
      <c r="G17" s="73">
        <f t="shared" si="0"/>
        <v>-179045254</v>
      </c>
      <c r="H17" s="73">
        <f t="shared" si="0"/>
        <v>385955</v>
      </c>
      <c r="I17" s="73">
        <f t="shared" si="0"/>
        <v>2307578</v>
      </c>
      <c r="J17" s="73">
        <f t="shared" si="0"/>
        <v>-176351721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-176351721</v>
      </c>
      <c r="X17" s="73">
        <f t="shared" si="0"/>
        <v>20919355</v>
      </c>
      <c r="Y17" s="73">
        <f t="shared" si="0"/>
        <v>-197271076</v>
      </c>
      <c r="Z17" s="170">
        <f>+IF(X17&lt;&gt;0,+(Y17/X17)*100,0)</f>
        <v>-943.0074493214537</v>
      </c>
      <c r="AA17" s="74">
        <f>SUM(AA6:AA16)</f>
        <v>18087064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-6669635</v>
      </c>
      <c r="D26" s="155"/>
      <c r="E26" s="59">
        <v>-11304781</v>
      </c>
      <c r="F26" s="60">
        <v>-11304781</v>
      </c>
      <c r="G26" s="60">
        <v>-8128</v>
      </c>
      <c r="H26" s="60">
        <v>-74377</v>
      </c>
      <c r="I26" s="60">
        <v>-151259</v>
      </c>
      <c r="J26" s="60">
        <v>-233764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-233764</v>
      </c>
      <c r="X26" s="60">
        <v>-1808765</v>
      </c>
      <c r="Y26" s="60">
        <v>1575001</v>
      </c>
      <c r="Z26" s="140">
        <v>-87.08</v>
      </c>
      <c r="AA26" s="62">
        <v>-11304781</v>
      </c>
    </row>
    <row r="27" spans="1:27" ht="12.75">
      <c r="A27" s="250" t="s">
        <v>192</v>
      </c>
      <c r="B27" s="251"/>
      <c r="C27" s="168">
        <f aca="true" t="shared" si="1" ref="C27:Y27">SUM(C21:C26)</f>
        <v>-6669635</v>
      </c>
      <c r="D27" s="168">
        <f>SUM(D21:D26)</f>
        <v>0</v>
      </c>
      <c r="E27" s="72">
        <f t="shared" si="1"/>
        <v>-11304781</v>
      </c>
      <c r="F27" s="73">
        <f t="shared" si="1"/>
        <v>-11304781</v>
      </c>
      <c r="G27" s="73">
        <f t="shared" si="1"/>
        <v>-8128</v>
      </c>
      <c r="H27" s="73">
        <f t="shared" si="1"/>
        <v>-74377</v>
      </c>
      <c r="I27" s="73">
        <f t="shared" si="1"/>
        <v>-151259</v>
      </c>
      <c r="J27" s="73">
        <f t="shared" si="1"/>
        <v>-233764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-233764</v>
      </c>
      <c r="X27" s="73">
        <f t="shared" si="1"/>
        <v>-1808765</v>
      </c>
      <c r="Y27" s="73">
        <f t="shared" si="1"/>
        <v>1575001</v>
      </c>
      <c r="Z27" s="170">
        <f>+IF(X27&lt;&gt;0,+(Y27/X27)*100,0)</f>
        <v>-87.07604359880912</v>
      </c>
      <c r="AA27" s="74">
        <f>SUM(AA21:AA26)</f>
        <v>-11304781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-14127729</v>
      </c>
      <c r="D35" s="155"/>
      <c r="E35" s="59">
        <v>-15492687</v>
      </c>
      <c r="F35" s="60">
        <v>-15492687</v>
      </c>
      <c r="G35" s="60">
        <v>-1718903</v>
      </c>
      <c r="H35" s="60"/>
      <c r="I35" s="60"/>
      <c r="J35" s="60">
        <v>-1718903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-1718903</v>
      </c>
      <c r="X35" s="60">
        <v>-5164229</v>
      </c>
      <c r="Y35" s="60">
        <v>3445326</v>
      </c>
      <c r="Z35" s="140">
        <v>-66.72</v>
      </c>
      <c r="AA35" s="62">
        <v>-15492687</v>
      </c>
    </row>
    <row r="36" spans="1:27" ht="12.75">
      <c r="A36" s="250" t="s">
        <v>198</v>
      </c>
      <c r="B36" s="251"/>
      <c r="C36" s="168">
        <f aca="true" t="shared" si="2" ref="C36:Y36">SUM(C31:C35)</f>
        <v>-14127729</v>
      </c>
      <c r="D36" s="168">
        <f>SUM(D31:D35)</f>
        <v>0</v>
      </c>
      <c r="E36" s="72">
        <f t="shared" si="2"/>
        <v>-15492687</v>
      </c>
      <c r="F36" s="73">
        <f t="shared" si="2"/>
        <v>-15492687</v>
      </c>
      <c r="G36" s="73">
        <f t="shared" si="2"/>
        <v>-1718903</v>
      </c>
      <c r="H36" s="73">
        <f t="shared" si="2"/>
        <v>0</v>
      </c>
      <c r="I36" s="73">
        <f t="shared" si="2"/>
        <v>0</v>
      </c>
      <c r="J36" s="73">
        <f t="shared" si="2"/>
        <v>-1718903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-1718903</v>
      </c>
      <c r="X36" s="73">
        <f t="shared" si="2"/>
        <v>-5164229</v>
      </c>
      <c r="Y36" s="73">
        <f t="shared" si="2"/>
        <v>3445326</v>
      </c>
      <c r="Z36" s="170">
        <f>+IF(X36&lt;&gt;0,+(Y36/X36)*100,0)</f>
        <v>-66.71520569672647</v>
      </c>
      <c r="AA36" s="74">
        <f>SUM(AA31:AA35)</f>
        <v>-15492687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27947690</v>
      </c>
      <c r="D38" s="153">
        <f>+D17+D27+D36</f>
        <v>0</v>
      </c>
      <c r="E38" s="99">
        <f t="shared" si="3"/>
        <v>-8710404</v>
      </c>
      <c r="F38" s="100">
        <f t="shared" si="3"/>
        <v>-8710404</v>
      </c>
      <c r="G38" s="100">
        <f t="shared" si="3"/>
        <v>-180772285</v>
      </c>
      <c r="H38" s="100">
        <f t="shared" si="3"/>
        <v>311578</v>
      </c>
      <c r="I38" s="100">
        <f t="shared" si="3"/>
        <v>2156319</v>
      </c>
      <c r="J38" s="100">
        <f t="shared" si="3"/>
        <v>-178304388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-178304388</v>
      </c>
      <c r="X38" s="100">
        <f t="shared" si="3"/>
        <v>13946361</v>
      </c>
      <c r="Y38" s="100">
        <f t="shared" si="3"/>
        <v>-192250749</v>
      </c>
      <c r="Z38" s="137">
        <f>+IF(X38&lt;&gt;0,+(Y38/X38)*100,0)</f>
        <v>-1378.5011660030887</v>
      </c>
      <c r="AA38" s="102">
        <f>+AA17+AA27+AA36</f>
        <v>-8710404</v>
      </c>
    </row>
    <row r="39" spans="1:27" ht="12.75">
      <c r="A39" s="249" t="s">
        <v>200</v>
      </c>
      <c r="B39" s="182"/>
      <c r="C39" s="153">
        <v>198967183</v>
      </c>
      <c r="D39" s="153"/>
      <c r="E39" s="99">
        <v>198967183</v>
      </c>
      <c r="F39" s="100">
        <v>198967183</v>
      </c>
      <c r="G39" s="100">
        <v>226914873</v>
      </c>
      <c r="H39" s="100">
        <v>46142588</v>
      </c>
      <c r="I39" s="100">
        <v>46454166</v>
      </c>
      <c r="J39" s="100">
        <v>226914873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226914873</v>
      </c>
      <c r="X39" s="100">
        <v>198967183</v>
      </c>
      <c r="Y39" s="100">
        <v>27947690</v>
      </c>
      <c r="Z39" s="137">
        <v>14.05</v>
      </c>
      <c r="AA39" s="102">
        <v>198967183</v>
      </c>
    </row>
    <row r="40" spans="1:27" ht="12.75">
      <c r="A40" s="269" t="s">
        <v>201</v>
      </c>
      <c r="B40" s="256"/>
      <c r="C40" s="257">
        <v>226914873</v>
      </c>
      <c r="D40" s="257"/>
      <c r="E40" s="258">
        <v>190256778</v>
      </c>
      <c r="F40" s="259">
        <v>190256778</v>
      </c>
      <c r="G40" s="259">
        <v>46142588</v>
      </c>
      <c r="H40" s="259">
        <v>46454166</v>
      </c>
      <c r="I40" s="259">
        <v>48610485</v>
      </c>
      <c r="J40" s="259">
        <v>48610485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48610485</v>
      </c>
      <c r="X40" s="259">
        <v>212913543</v>
      </c>
      <c r="Y40" s="259">
        <v>-164303058</v>
      </c>
      <c r="Z40" s="260">
        <v>-77.17</v>
      </c>
      <c r="AA40" s="261">
        <v>190256778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6920797</v>
      </c>
      <c r="D5" s="200">
        <f t="shared" si="0"/>
        <v>0</v>
      </c>
      <c r="E5" s="106">
        <f t="shared" si="0"/>
        <v>11304780</v>
      </c>
      <c r="F5" s="106">
        <f t="shared" si="0"/>
        <v>11304780</v>
      </c>
      <c r="G5" s="106">
        <f t="shared" si="0"/>
        <v>8128</v>
      </c>
      <c r="H5" s="106">
        <f t="shared" si="0"/>
        <v>74377</v>
      </c>
      <c r="I5" s="106">
        <f t="shared" si="0"/>
        <v>151259</v>
      </c>
      <c r="J5" s="106">
        <f t="shared" si="0"/>
        <v>233764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233764</v>
      </c>
      <c r="X5" s="106">
        <f t="shared" si="0"/>
        <v>2826195</v>
      </c>
      <c r="Y5" s="106">
        <f t="shared" si="0"/>
        <v>-2592431</v>
      </c>
      <c r="Z5" s="201">
        <f>+IF(X5&lt;&gt;0,+(Y5/X5)*100,0)</f>
        <v>-91.72866698865437</v>
      </c>
      <c r="AA5" s="199">
        <f>SUM(AA11:AA18)</f>
        <v>11304780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3376640</v>
      </c>
      <c r="D8" s="156"/>
      <c r="E8" s="60">
        <v>750000</v>
      </c>
      <c r="F8" s="60">
        <v>750000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187500</v>
      </c>
      <c r="Y8" s="60">
        <v>-187500</v>
      </c>
      <c r="Z8" s="140">
        <v>-100</v>
      </c>
      <c r="AA8" s="155">
        <v>750000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3376640</v>
      </c>
      <c r="D11" s="294">
        <f t="shared" si="1"/>
        <v>0</v>
      </c>
      <c r="E11" s="295">
        <f t="shared" si="1"/>
        <v>750000</v>
      </c>
      <c r="F11" s="295">
        <f t="shared" si="1"/>
        <v>750000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187500</v>
      </c>
      <c r="Y11" s="295">
        <f t="shared" si="1"/>
        <v>-187500</v>
      </c>
      <c r="Z11" s="296">
        <f>+IF(X11&lt;&gt;0,+(Y11/X11)*100,0)</f>
        <v>-100</v>
      </c>
      <c r="AA11" s="297">
        <f>SUM(AA6:AA10)</f>
        <v>750000</v>
      </c>
    </row>
    <row r="12" spans="1:27" ht="12.75">
      <c r="A12" s="298" t="s">
        <v>211</v>
      </c>
      <c r="B12" s="136"/>
      <c r="C12" s="62">
        <v>17081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3527076</v>
      </c>
      <c r="D15" s="156"/>
      <c r="E15" s="60">
        <v>10554780</v>
      </c>
      <c r="F15" s="60">
        <v>10554780</v>
      </c>
      <c r="G15" s="60">
        <v>8128</v>
      </c>
      <c r="H15" s="60">
        <v>74377</v>
      </c>
      <c r="I15" s="60">
        <v>151259</v>
      </c>
      <c r="J15" s="60">
        <v>233764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233764</v>
      </c>
      <c r="X15" s="60">
        <v>2638695</v>
      </c>
      <c r="Y15" s="60">
        <v>-2404931</v>
      </c>
      <c r="Z15" s="140">
        <v>-91.14</v>
      </c>
      <c r="AA15" s="155">
        <v>10554780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3376640</v>
      </c>
      <c r="D38" s="156">
        <f t="shared" si="4"/>
        <v>0</v>
      </c>
      <c r="E38" s="60">
        <f t="shared" si="4"/>
        <v>750000</v>
      </c>
      <c r="F38" s="60">
        <f t="shared" si="4"/>
        <v>750000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187500</v>
      </c>
      <c r="Y38" s="60">
        <f t="shared" si="4"/>
        <v>-187500</v>
      </c>
      <c r="Z38" s="140">
        <f t="shared" si="5"/>
        <v>-100</v>
      </c>
      <c r="AA38" s="155">
        <f>AA8+AA23</f>
        <v>750000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3376640</v>
      </c>
      <c r="D41" s="294">
        <f t="shared" si="6"/>
        <v>0</v>
      </c>
      <c r="E41" s="295">
        <f t="shared" si="6"/>
        <v>750000</v>
      </c>
      <c r="F41" s="295">
        <f t="shared" si="6"/>
        <v>750000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187500</v>
      </c>
      <c r="Y41" s="295">
        <f t="shared" si="6"/>
        <v>-187500</v>
      </c>
      <c r="Z41" s="296">
        <f t="shared" si="5"/>
        <v>-100</v>
      </c>
      <c r="AA41" s="297">
        <f>SUM(AA36:AA40)</f>
        <v>750000</v>
      </c>
    </row>
    <row r="42" spans="1:27" ht="12.75">
      <c r="A42" s="298" t="s">
        <v>211</v>
      </c>
      <c r="B42" s="136"/>
      <c r="C42" s="95">
        <f aca="true" t="shared" si="7" ref="C42:Y48">C12+C27</f>
        <v>17081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3527076</v>
      </c>
      <c r="D45" s="129">
        <f t="shared" si="7"/>
        <v>0</v>
      </c>
      <c r="E45" s="54">
        <f t="shared" si="7"/>
        <v>10554780</v>
      </c>
      <c r="F45" s="54">
        <f t="shared" si="7"/>
        <v>10554780</v>
      </c>
      <c r="G45" s="54">
        <f t="shared" si="7"/>
        <v>8128</v>
      </c>
      <c r="H45" s="54">
        <f t="shared" si="7"/>
        <v>74377</v>
      </c>
      <c r="I45" s="54">
        <f t="shared" si="7"/>
        <v>151259</v>
      </c>
      <c r="J45" s="54">
        <f t="shared" si="7"/>
        <v>233764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233764</v>
      </c>
      <c r="X45" s="54">
        <f t="shared" si="7"/>
        <v>2638695</v>
      </c>
      <c r="Y45" s="54">
        <f t="shared" si="7"/>
        <v>-2404931</v>
      </c>
      <c r="Z45" s="184">
        <f t="shared" si="5"/>
        <v>-91.14092382787705</v>
      </c>
      <c r="AA45" s="130">
        <f t="shared" si="8"/>
        <v>10554780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6920797</v>
      </c>
      <c r="D49" s="218">
        <f t="shared" si="9"/>
        <v>0</v>
      </c>
      <c r="E49" s="220">
        <f t="shared" si="9"/>
        <v>11304780</v>
      </c>
      <c r="F49" s="220">
        <f t="shared" si="9"/>
        <v>11304780</v>
      </c>
      <c r="G49" s="220">
        <f t="shared" si="9"/>
        <v>8128</v>
      </c>
      <c r="H49" s="220">
        <f t="shared" si="9"/>
        <v>74377</v>
      </c>
      <c r="I49" s="220">
        <f t="shared" si="9"/>
        <v>151259</v>
      </c>
      <c r="J49" s="220">
        <f t="shared" si="9"/>
        <v>233764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233764</v>
      </c>
      <c r="X49" s="220">
        <f t="shared" si="9"/>
        <v>2826195</v>
      </c>
      <c r="Y49" s="220">
        <f t="shared" si="9"/>
        <v>-2592431</v>
      </c>
      <c r="Z49" s="221">
        <f t="shared" si="5"/>
        <v>-91.72866698865437</v>
      </c>
      <c r="AA49" s="222">
        <f>SUM(AA41:AA48)</f>
        <v>11304780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8</v>
      </c>
      <c r="D51" s="129">
        <f t="shared" si="10"/>
        <v>0</v>
      </c>
      <c r="E51" s="54">
        <f t="shared" si="10"/>
        <v>60877160</v>
      </c>
      <c r="F51" s="54">
        <f t="shared" si="10"/>
        <v>60877160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15219291</v>
      </c>
      <c r="Y51" s="54">
        <f t="shared" si="10"/>
        <v>-15219291</v>
      </c>
      <c r="Z51" s="184">
        <f>+IF(X51&lt;&gt;0,+(Y51/X51)*100,0)</f>
        <v>-100</v>
      </c>
      <c r="AA51" s="130">
        <f>SUM(AA57:AA61)</f>
        <v>60877160</v>
      </c>
    </row>
    <row r="52" spans="1:27" ht="12.75">
      <c r="A52" s="310" t="s">
        <v>205</v>
      </c>
      <c r="B52" s="142"/>
      <c r="C52" s="62"/>
      <c r="D52" s="156"/>
      <c r="E52" s="60">
        <v>44670840</v>
      </c>
      <c r="F52" s="60">
        <v>44670840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11167710</v>
      </c>
      <c r="Y52" s="60">
        <v>-11167710</v>
      </c>
      <c r="Z52" s="140">
        <v>-100</v>
      </c>
      <c r="AA52" s="155">
        <v>44670840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4048000</v>
      </c>
      <c r="F54" s="60">
        <v>4048000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1012000</v>
      </c>
      <c r="Y54" s="60">
        <v>-1012000</v>
      </c>
      <c r="Z54" s="140">
        <v>-100</v>
      </c>
      <c r="AA54" s="155">
        <v>4048000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48718840</v>
      </c>
      <c r="F57" s="295">
        <f t="shared" si="11"/>
        <v>48718840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12179710</v>
      </c>
      <c r="Y57" s="295">
        <f t="shared" si="11"/>
        <v>-12179710</v>
      </c>
      <c r="Z57" s="296">
        <f>+IF(X57&lt;&gt;0,+(Y57/X57)*100,0)</f>
        <v>-100</v>
      </c>
      <c r="AA57" s="297">
        <f>SUM(AA52:AA56)</f>
        <v>48718840</v>
      </c>
    </row>
    <row r="58" spans="1:27" ht="12.75">
      <c r="A58" s="311" t="s">
        <v>211</v>
      </c>
      <c r="B58" s="136"/>
      <c r="C58" s="62"/>
      <c r="D58" s="156"/>
      <c r="E58" s="60">
        <v>447490</v>
      </c>
      <c r="F58" s="60">
        <v>447490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111873</v>
      </c>
      <c r="Y58" s="60">
        <v>-111873</v>
      </c>
      <c r="Z58" s="140">
        <v>-100</v>
      </c>
      <c r="AA58" s="155">
        <v>447490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8</v>
      </c>
      <c r="D61" s="156"/>
      <c r="E61" s="60">
        <v>11710830</v>
      </c>
      <c r="F61" s="60">
        <v>11710830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2927708</v>
      </c>
      <c r="Y61" s="60">
        <v>-2927708</v>
      </c>
      <c r="Z61" s="140">
        <v>-100</v>
      </c>
      <c r="AA61" s="155">
        <v>11710830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60877160</v>
      </c>
      <c r="F66" s="275"/>
      <c r="G66" s="275">
        <v>1195811</v>
      </c>
      <c r="H66" s="275">
        <v>7955613</v>
      </c>
      <c r="I66" s="275">
        <v>6648152</v>
      </c>
      <c r="J66" s="275">
        <v>15799576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15799576</v>
      </c>
      <c r="X66" s="275"/>
      <c r="Y66" s="275">
        <v>15799576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60877160</v>
      </c>
      <c r="F69" s="220">
        <f t="shared" si="12"/>
        <v>0</v>
      </c>
      <c r="G69" s="220">
        <f t="shared" si="12"/>
        <v>1195811</v>
      </c>
      <c r="H69" s="220">
        <f t="shared" si="12"/>
        <v>7955613</v>
      </c>
      <c r="I69" s="220">
        <f t="shared" si="12"/>
        <v>6648152</v>
      </c>
      <c r="J69" s="220">
        <f t="shared" si="12"/>
        <v>15799576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15799576</v>
      </c>
      <c r="X69" s="220">
        <f t="shared" si="12"/>
        <v>0</v>
      </c>
      <c r="Y69" s="220">
        <f t="shared" si="12"/>
        <v>15799576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3376640</v>
      </c>
      <c r="D5" s="357">
        <f t="shared" si="0"/>
        <v>0</v>
      </c>
      <c r="E5" s="356">
        <f t="shared" si="0"/>
        <v>750000</v>
      </c>
      <c r="F5" s="358">
        <f t="shared" si="0"/>
        <v>750000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187500</v>
      </c>
      <c r="Y5" s="358">
        <f t="shared" si="0"/>
        <v>-187500</v>
      </c>
      <c r="Z5" s="359">
        <f>+IF(X5&lt;&gt;0,+(Y5/X5)*100,0)</f>
        <v>-100</v>
      </c>
      <c r="AA5" s="360">
        <f>+AA6+AA8+AA11+AA13+AA15</f>
        <v>750000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3376640</v>
      </c>
      <c r="D11" s="363">
        <f aca="true" t="shared" si="3" ref="D11:AA11">+D12</f>
        <v>0</v>
      </c>
      <c r="E11" s="362">
        <f t="shared" si="3"/>
        <v>750000</v>
      </c>
      <c r="F11" s="364">
        <f t="shared" si="3"/>
        <v>750000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187500</v>
      </c>
      <c r="Y11" s="364">
        <f t="shared" si="3"/>
        <v>-187500</v>
      </c>
      <c r="Z11" s="365">
        <f>+IF(X11&lt;&gt;0,+(Y11/X11)*100,0)</f>
        <v>-100</v>
      </c>
      <c r="AA11" s="366">
        <f t="shared" si="3"/>
        <v>750000</v>
      </c>
    </row>
    <row r="12" spans="1:27" ht="12.75">
      <c r="A12" s="291" t="s">
        <v>232</v>
      </c>
      <c r="B12" s="136"/>
      <c r="C12" s="60">
        <v>3376640</v>
      </c>
      <c r="D12" s="340"/>
      <c r="E12" s="60">
        <v>750000</v>
      </c>
      <c r="F12" s="59">
        <v>750000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187500</v>
      </c>
      <c r="Y12" s="59">
        <v>-187500</v>
      </c>
      <c r="Z12" s="61">
        <v>-100</v>
      </c>
      <c r="AA12" s="62">
        <v>750000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17081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17081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3527076</v>
      </c>
      <c r="D40" s="344">
        <f t="shared" si="9"/>
        <v>0</v>
      </c>
      <c r="E40" s="343">
        <f t="shared" si="9"/>
        <v>10554780</v>
      </c>
      <c r="F40" s="345">
        <f t="shared" si="9"/>
        <v>10554780</v>
      </c>
      <c r="G40" s="345">
        <f t="shared" si="9"/>
        <v>8128</v>
      </c>
      <c r="H40" s="343">
        <f t="shared" si="9"/>
        <v>74377</v>
      </c>
      <c r="I40" s="343">
        <f t="shared" si="9"/>
        <v>151259</v>
      </c>
      <c r="J40" s="345">
        <f t="shared" si="9"/>
        <v>233764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233764</v>
      </c>
      <c r="X40" s="343">
        <f t="shared" si="9"/>
        <v>2638695</v>
      </c>
      <c r="Y40" s="345">
        <f t="shared" si="9"/>
        <v>-2404931</v>
      </c>
      <c r="Z40" s="336">
        <f>+IF(X40&lt;&gt;0,+(Y40/X40)*100,0)</f>
        <v>-91.14092382787705</v>
      </c>
      <c r="AA40" s="350">
        <f>SUM(AA41:AA49)</f>
        <v>10554780</v>
      </c>
    </row>
    <row r="41" spans="1:27" ht="12.75">
      <c r="A41" s="361" t="s">
        <v>248</v>
      </c>
      <c r="B41" s="142"/>
      <c r="C41" s="362">
        <v>685424</v>
      </c>
      <c r="D41" s="363"/>
      <c r="E41" s="362">
        <v>1205000</v>
      </c>
      <c r="F41" s="364">
        <v>1205000</v>
      </c>
      <c r="G41" s="364"/>
      <c r="H41" s="362"/>
      <c r="I41" s="362">
        <v>8932</v>
      </c>
      <c r="J41" s="364">
        <v>8932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8932</v>
      </c>
      <c r="X41" s="362">
        <v>301250</v>
      </c>
      <c r="Y41" s="364">
        <v>-292318</v>
      </c>
      <c r="Z41" s="365">
        <v>-97.04</v>
      </c>
      <c r="AA41" s="366">
        <v>1205000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1320279</v>
      </c>
      <c r="D43" s="369"/>
      <c r="E43" s="305">
        <v>6125000</v>
      </c>
      <c r="F43" s="370">
        <v>6125000</v>
      </c>
      <c r="G43" s="370">
        <v>5920</v>
      </c>
      <c r="H43" s="305">
        <v>66754</v>
      </c>
      <c r="I43" s="305">
        <v>33480</v>
      </c>
      <c r="J43" s="370">
        <v>106154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106154</v>
      </c>
      <c r="X43" s="305">
        <v>1531250</v>
      </c>
      <c r="Y43" s="370">
        <v>-1425096</v>
      </c>
      <c r="Z43" s="371">
        <v>-93.07</v>
      </c>
      <c r="AA43" s="303">
        <v>6125000</v>
      </c>
    </row>
    <row r="44" spans="1:27" ht="12.75">
      <c r="A44" s="361" t="s">
        <v>251</v>
      </c>
      <c r="B44" s="136"/>
      <c r="C44" s="60">
        <v>37312</v>
      </c>
      <c r="D44" s="368"/>
      <c r="E44" s="54">
        <v>28100</v>
      </c>
      <c r="F44" s="53">
        <v>28100</v>
      </c>
      <c r="G44" s="53">
        <v>2208</v>
      </c>
      <c r="H44" s="54">
        <v>2587</v>
      </c>
      <c r="I44" s="54"/>
      <c r="J44" s="53">
        <v>4795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4795</v>
      </c>
      <c r="X44" s="54">
        <v>7025</v>
      </c>
      <c r="Y44" s="53">
        <v>-2230</v>
      </c>
      <c r="Z44" s="94">
        <v>-31.74</v>
      </c>
      <c r="AA44" s="95">
        <v>28100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592320</v>
      </c>
      <c r="F47" s="53">
        <v>592320</v>
      </c>
      <c r="G47" s="53"/>
      <c r="H47" s="54"/>
      <c r="I47" s="54">
        <v>15965</v>
      </c>
      <c r="J47" s="53">
        <v>15965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15965</v>
      </c>
      <c r="X47" s="54">
        <v>148080</v>
      </c>
      <c r="Y47" s="53">
        <v>-132115</v>
      </c>
      <c r="Z47" s="94">
        <v>-89.22</v>
      </c>
      <c r="AA47" s="95">
        <v>592320</v>
      </c>
    </row>
    <row r="48" spans="1:27" ht="12.75">
      <c r="A48" s="361" t="s">
        <v>255</v>
      </c>
      <c r="B48" s="136"/>
      <c r="C48" s="60"/>
      <c r="D48" s="368"/>
      <c r="E48" s="54">
        <v>71000</v>
      </c>
      <c r="F48" s="53">
        <v>71000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17750</v>
      </c>
      <c r="Y48" s="53">
        <v>-17750</v>
      </c>
      <c r="Z48" s="94">
        <v>-100</v>
      </c>
      <c r="AA48" s="95">
        <v>71000</v>
      </c>
    </row>
    <row r="49" spans="1:27" ht="12.75">
      <c r="A49" s="361" t="s">
        <v>93</v>
      </c>
      <c r="B49" s="136"/>
      <c r="C49" s="54">
        <v>1484061</v>
      </c>
      <c r="D49" s="368"/>
      <c r="E49" s="54">
        <v>2533360</v>
      </c>
      <c r="F49" s="53">
        <v>2533360</v>
      </c>
      <c r="G49" s="53"/>
      <c r="H49" s="54">
        <v>5036</v>
      </c>
      <c r="I49" s="54">
        <v>92882</v>
      </c>
      <c r="J49" s="53">
        <v>97918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97918</v>
      </c>
      <c r="X49" s="54">
        <v>633340</v>
      </c>
      <c r="Y49" s="53">
        <v>-535422</v>
      </c>
      <c r="Z49" s="94">
        <v>-84.54</v>
      </c>
      <c r="AA49" s="95">
        <v>2533360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6920797</v>
      </c>
      <c r="D60" s="346">
        <f t="shared" si="14"/>
        <v>0</v>
      </c>
      <c r="E60" s="219">
        <f t="shared" si="14"/>
        <v>11304780</v>
      </c>
      <c r="F60" s="264">
        <f t="shared" si="14"/>
        <v>11304780</v>
      </c>
      <c r="G60" s="264">
        <f t="shared" si="14"/>
        <v>8128</v>
      </c>
      <c r="H60" s="219">
        <f t="shared" si="14"/>
        <v>74377</v>
      </c>
      <c r="I60" s="219">
        <f t="shared" si="14"/>
        <v>151259</v>
      </c>
      <c r="J60" s="264">
        <f t="shared" si="14"/>
        <v>233764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233764</v>
      </c>
      <c r="X60" s="219">
        <f t="shared" si="14"/>
        <v>2826195</v>
      </c>
      <c r="Y60" s="264">
        <f t="shared" si="14"/>
        <v>-2592431</v>
      </c>
      <c r="Z60" s="337">
        <f>+IF(X60&lt;&gt;0,+(Y60/X60)*100,0)</f>
        <v>-91.72866698865437</v>
      </c>
      <c r="AA60" s="232">
        <f>+AA57+AA54+AA51+AA40+AA37+AA34+AA22+AA5</f>
        <v>11304780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2016-11-04T07:45:47Z</dcterms:created>
  <dcterms:modified xsi:type="dcterms:W3CDTF">2016-11-04T07:45:50Z</dcterms:modified>
  <cp:category/>
  <cp:version/>
  <cp:contentType/>
  <cp:contentStatus/>
</cp:coreProperties>
</file>