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<sst xmlns="http://schemas.openxmlformats.org/spreadsheetml/2006/main" count="857" uniqueCount="303">
  <si>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Sarah Baartman(DC10)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</si>
  <si>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</si>
  <si>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</si>
  <si>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</si>
  <si>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</si>
  <si>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</si>
  <si>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</si>
  <si>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</si>
  <si>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</si>
  <si>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</si>
  <si>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</si>
  <si>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</si>
  <si>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</si>
  <si>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</si>
  <si>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</si>
  <si>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</si>
  <si>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</si>
  <si>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</si>
  <si>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</si>
  <si>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</si>
  <si>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</si>
  <si>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</si>
  <si>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</si>
  <si>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</si>
  <si>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</si>
  <si>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</si>
  <si>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</si>
  <si>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</si>
  <si>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</si>
  <si>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</si>
  <si>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</si>
  <si>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</si>
  <si>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</si>
  <si>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</si>
  <si>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</si>
  <si>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</si>
  <si>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</si>
  <si>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</si>
  <si>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</si>
  <si>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</si>
  <si>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</si>
  <si>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</si>
  <si>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</si>
  <si>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</si>
  <si>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</si>
  <si>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</si>
  <si>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</si>
  <si>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</si>
  <si>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</si>
  <si>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</si>
  <si>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</si>
  <si>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</si>
  <si>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</si>
  <si>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</si>
  <si>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</si>
  <si>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</si>
  <si>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</si>
  <si>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</si>
  <si>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</si>
  <si>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</si>
  <si>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</si>
  <si>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</si>
  <si>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</si>
  <si>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</si>
  <si>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</si>
  <si>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</si>
  <si>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</si>
  <si>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</si>
  <si>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</si>
  <si>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</si>
  <si>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Sarah Baartman(DC10)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</si>
  <si>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</si>
  <si>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</si>
  <si>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</si>
  <si>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</si>
  <si>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</si>
  <si>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</si>
  <si>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</si>
  <si>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</si>
  <si>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</si>
  <si>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</si>
  <si>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</si>
  <si>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</si>
  <si>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</si>
  <si>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</si>
  <si>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</si>
  <si>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</si>
  <si>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</si>
  <si>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</si>
  <si>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</si>
  <si>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</si>
  <si>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</si>
  <si>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</si>
  <si>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</si>
  <si>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</si>
  <si>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</si>
  <si>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</si>
  <si>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</si>
  <si>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</si>
  <si>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</si>
  <si>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Sarah Baartman(DC10)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</si>
  <si>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</si>
  <si>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</si>
  <si>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</si>
  <si>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</si>
  <si>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</si>
  <si>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</si>
  <si>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</si>
  <si>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</si>
  <si>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</si>
  <si>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</si>
  <si>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</si>
  <si>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</si>
  <si>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</si>
  <si>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</si>
  <si>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</si>
  <si>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</si>
  <si>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</si>
  <si>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</si>
  <si>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</si>
  <si>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</si>
  <si>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</si>
  <si>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</si>
  <si>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</si>
  <si>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</si>
  <si>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</si>
  <si>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</si>
  <si>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</si>
  <si>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</si>
  <si>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Sarah Baartman(DC10)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</si>
  <si>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</si>
  <si>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</si>
  <si>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</si>
  <si>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</si>
  <si>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</si>
  <si>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</si>
  <si>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</si>
  <si>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</si>
  <si>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</si>
  <si>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</si>
  <si>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Sarah Baartman(DC10)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</si>
  <si>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</si>
  <si>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</si>
  <si>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</si>
  <si>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</si>
  <si>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</si>
  <si>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</si>
  <si>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</si>
  <si>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</si>
  <si>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</si>
  <si>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</si>
  <si>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</si>
  <si>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</si>
  <si>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</si>
  <si>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</si>
  <si>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</si>
  <si>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</si>
  <si>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</si>
  <si>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</si>
  <si>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</si>
  <si>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</si>
  <si>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</si>
  <si>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</si>
  <si>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</si>
  <si>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</si>
  <si>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</si>
  <si>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</si>
  <si>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</si>
  <si>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</si>
  <si>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</si>
  <si>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</si>
  <si>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</si>
  <si>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</si>
  <si>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</si>
  <si>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Sarah Baartman(DC10)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</si>
  <si>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</si>
  <si>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</si>
  <si>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</si>
  <si>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</si>
  <si>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</si>
  <si>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</si>
  <si>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</si>
  <si>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</si>
  <si>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</si>
  <si>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</si>
  <si>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</si>
  <si>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</si>
  <si>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</si>
  <si>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</si>
  <si>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</si>
  <si>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</si>
  <si>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</si>
  <si>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</si>
  <si>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</si>
  <si>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</si>
  <si>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</si>
  <si>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</si>
  <si>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</si>
  <si>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</si>
  <si>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</si>
  <si>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</si>
  <si>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</si>
  <si>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Sarah Baartman(DC10)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</si>
  <si>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</si>
  <si>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</si>
  <si>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</si>
  <si>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</si>
  <si>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</si>
  <si>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</si>
  <si>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</si>
  <si>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</si>
  <si>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</si>
  <si>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</si>
  <si>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</si>
  <si>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</si>
  <si>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</si>
  <si>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</si>
  <si>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</si>
  <si>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</si>
  <si>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</si>
  <si>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</si>
  <si>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</si>
  <si>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</si>
  <si>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</si>
  <si>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</si>
  <si>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</si>
  <si>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</si>
  <si>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Sarah Baartman(DC10)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</si>
  <si>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</si>
  <si>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</si>
  <si>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</si>
  <si>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</si>
  <si>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</si>
  <si>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</si>
  <si>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</si>
  <si>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</si>
  <si>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</si>
  <si>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</si>
  <si>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</si>
  <si>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</si>
  <si>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</si>
  <si>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</si>
  <si>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</si>
  <si>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</si>
  <si>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</si>
  <si>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</si>
  <si>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</si>
  <si>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</si>
  <si>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</si>
  <si>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</si>
  <si>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</si>
  <si>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</si>
  <si>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</si>
  <si>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</si>
  <si>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</si>
  <si>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</si>
  <si>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</si>
  <si>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</si>
  <si>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</si>
  <si>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</si>
  <si>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</si>
  <si>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</si>
  <si>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</si>
  <si>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Sarah Baartman(DC10)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</si>
  <si>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</si>
  <si>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</si>
  <si>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Eastern Cape: Sarah Baartman(DC10)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</si>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</sst>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18050689</v>
      </c>
      <c r="C7" s="19">
        <v>0</v>
      </c>
      <c r="D7" s="59">
        <v>14000000</v>
      </c>
      <c r="E7" s="60">
        <v>14000000</v>
      </c>
      <c r="F7" s="60">
        <v>189034</v>
      </c>
      <c r="G7" s="60">
        <v>763699</v>
      </c>
      <c r="H7" s="60">
        <v>2678798</v>
      </c>
      <c r="I7" s="60">
        <v>3631531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3631531</v>
      </c>
      <c r="W7" s="60">
        <v>3500001</v>
      </c>
      <c r="X7" s="60">
        <v>131530</v>
      </c>
      <c r="Y7" s="61">
        <v>3.76</v>
      </c>
      <c r="Z7" s="62">
        <v>14000000</v>
      </c>
    </row>
    <row r="8" spans="1:26" ht="12.75">
      <c r="A8" s="58" t="s">
        <v>34</v>
      </c>
      <c r="B8" s="19">
        <v>95432020</v>
      </c>
      <c r="C8" s="19">
        <v>0</v>
      </c>
      <c r="D8" s="59">
        <v>86525000</v>
      </c>
      <c r="E8" s="60">
        <v>86525000</v>
      </c>
      <c r="F8" s="60">
        <v>34172000</v>
      </c>
      <c r="G8" s="60">
        <v>38532</v>
      </c>
      <c r="H8" s="60">
        <v>44406</v>
      </c>
      <c r="I8" s="60">
        <v>34254938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34254938</v>
      </c>
      <c r="W8" s="60">
        <v>36717000</v>
      </c>
      <c r="X8" s="60">
        <v>-2462062</v>
      </c>
      <c r="Y8" s="61">
        <v>-6.71</v>
      </c>
      <c r="Z8" s="62">
        <v>86525000</v>
      </c>
    </row>
    <row r="9" spans="1:26" ht="12.75">
      <c r="A9" s="58" t="s">
        <v>35</v>
      </c>
      <c r="B9" s="19">
        <v>14328794</v>
      </c>
      <c r="C9" s="19">
        <v>0</v>
      </c>
      <c r="D9" s="59">
        <v>42223300</v>
      </c>
      <c r="E9" s="60">
        <v>42223300</v>
      </c>
      <c r="F9" s="60">
        <v>124775</v>
      </c>
      <c r="G9" s="60">
        <v>119485</v>
      </c>
      <c r="H9" s="60">
        <v>139745</v>
      </c>
      <c r="I9" s="60">
        <v>384005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384005</v>
      </c>
      <c r="W9" s="60">
        <v>22723099</v>
      </c>
      <c r="X9" s="60">
        <v>-22339094</v>
      </c>
      <c r="Y9" s="61">
        <v>-98.31</v>
      </c>
      <c r="Z9" s="62">
        <v>42223300</v>
      </c>
    </row>
    <row r="10" spans="1:26" ht="22.5">
      <c r="A10" s="63" t="s">
        <v>278</v>
      </c>
      <c r="B10" s="64">
        <f>SUM(B5:B9)</f>
        <v>127811503</v>
      </c>
      <c r="C10" s="64">
        <f>SUM(C5:C9)</f>
        <v>0</v>
      </c>
      <c r="D10" s="65">
        <f aca="true" t="shared" si="0" ref="D10:Z10">SUM(D5:D9)</f>
        <v>142748300</v>
      </c>
      <c r="E10" s="66">
        <f t="shared" si="0"/>
        <v>142748300</v>
      </c>
      <c r="F10" s="66">
        <f t="shared" si="0"/>
        <v>34485809</v>
      </c>
      <c r="G10" s="66">
        <f t="shared" si="0"/>
        <v>921716</v>
      </c>
      <c r="H10" s="66">
        <f t="shared" si="0"/>
        <v>2862949</v>
      </c>
      <c r="I10" s="66">
        <f t="shared" si="0"/>
        <v>38270474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38270474</v>
      </c>
      <c r="W10" s="66">
        <f t="shared" si="0"/>
        <v>62940100</v>
      </c>
      <c r="X10" s="66">
        <f t="shared" si="0"/>
        <v>-24669626</v>
      </c>
      <c r="Y10" s="67">
        <f>+IF(W10&lt;&gt;0,(X10/W10)*100,0)</f>
        <v>-39.19540324848547</v>
      </c>
      <c r="Z10" s="68">
        <f t="shared" si="0"/>
        <v>142748300</v>
      </c>
    </row>
    <row r="11" spans="1:26" ht="12.75">
      <c r="A11" s="58" t="s">
        <v>37</v>
      </c>
      <c r="B11" s="19">
        <v>38544872</v>
      </c>
      <c r="C11" s="19">
        <v>0</v>
      </c>
      <c r="D11" s="59">
        <v>46963200</v>
      </c>
      <c r="E11" s="60">
        <v>46963200</v>
      </c>
      <c r="F11" s="60">
        <v>3576103</v>
      </c>
      <c r="G11" s="60">
        <v>3318923</v>
      </c>
      <c r="H11" s="60">
        <v>3246011</v>
      </c>
      <c r="I11" s="60">
        <v>10141037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10141037</v>
      </c>
      <c r="W11" s="60">
        <v>11740800</v>
      </c>
      <c r="X11" s="60">
        <v>-1599763</v>
      </c>
      <c r="Y11" s="61">
        <v>-13.63</v>
      </c>
      <c r="Z11" s="62">
        <v>46963200</v>
      </c>
    </row>
    <row r="12" spans="1:26" ht="12.75">
      <c r="A12" s="58" t="s">
        <v>38</v>
      </c>
      <c r="B12" s="19">
        <v>6635500</v>
      </c>
      <c r="C12" s="19">
        <v>0</v>
      </c>
      <c r="D12" s="59">
        <v>7313700</v>
      </c>
      <c r="E12" s="60">
        <v>7313700</v>
      </c>
      <c r="F12" s="60">
        <v>539759</v>
      </c>
      <c r="G12" s="60">
        <v>339537</v>
      </c>
      <c r="H12" s="60">
        <v>601485</v>
      </c>
      <c r="I12" s="60">
        <v>1480781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1480781</v>
      </c>
      <c r="W12" s="60">
        <v>1828425</v>
      </c>
      <c r="X12" s="60">
        <v>-347644</v>
      </c>
      <c r="Y12" s="61">
        <v>-19.01</v>
      </c>
      <c r="Z12" s="62">
        <v>7313700</v>
      </c>
    </row>
    <row r="13" spans="1:26" ht="12.75">
      <c r="A13" s="58" t="s">
        <v>279</v>
      </c>
      <c r="B13" s="19">
        <v>1758778</v>
      </c>
      <c r="C13" s="19">
        <v>0</v>
      </c>
      <c r="D13" s="59">
        <v>1680000</v>
      </c>
      <c r="E13" s="60">
        <v>1680000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420000</v>
      </c>
      <c r="X13" s="60">
        <v>-420000</v>
      </c>
      <c r="Y13" s="61">
        <v>-100</v>
      </c>
      <c r="Z13" s="62">
        <v>1680000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23074653</v>
      </c>
      <c r="C16" s="19">
        <v>0</v>
      </c>
      <c r="D16" s="59">
        <v>27011000</v>
      </c>
      <c r="E16" s="60">
        <v>27011000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10125000</v>
      </c>
      <c r="X16" s="60">
        <v>-10125000</v>
      </c>
      <c r="Y16" s="61">
        <v>-100</v>
      </c>
      <c r="Z16" s="62">
        <v>27011000</v>
      </c>
    </row>
    <row r="17" spans="1:26" ht="12.75">
      <c r="A17" s="58" t="s">
        <v>43</v>
      </c>
      <c r="B17" s="19">
        <v>61902409</v>
      </c>
      <c r="C17" s="19">
        <v>0</v>
      </c>
      <c r="D17" s="59">
        <v>59780400</v>
      </c>
      <c r="E17" s="60">
        <v>59780400</v>
      </c>
      <c r="F17" s="60">
        <v>759235</v>
      </c>
      <c r="G17" s="60">
        <v>2222663</v>
      </c>
      <c r="H17" s="60">
        <v>2600776</v>
      </c>
      <c r="I17" s="60">
        <v>5582674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5582674</v>
      </c>
      <c r="W17" s="60">
        <v>15670050</v>
      </c>
      <c r="X17" s="60">
        <v>-10087376</v>
      </c>
      <c r="Y17" s="61">
        <v>-64.37</v>
      </c>
      <c r="Z17" s="62">
        <v>59780400</v>
      </c>
    </row>
    <row r="18" spans="1:26" ht="12.75">
      <c r="A18" s="70" t="s">
        <v>44</v>
      </c>
      <c r="B18" s="71">
        <f>SUM(B11:B17)</f>
        <v>131916212</v>
      </c>
      <c r="C18" s="71">
        <f>SUM(C11:C17)</f>
        <v>0</v>
      </c>
      <c r="D18" s="72">
        <f aca="true" t="shared" si="1" ref="D18:Z18">SUM(D11:D17)</f>
        <v>142748300</v>
      </c>
      <c r="E18" s="73">
        <f t="shared" si="1"/>
        <v>142748300</v>
      </c>
      <c r="F18" s="73">
        <f t="shared" si="1"/>
        <v>4875097</v>
      </c>
      <c r="G18" s="73">
        <f t="shared" si="1"/>
        <v>5881123</v>
      </c>
      <c r="H18" s="73">
        <f t="shared" si="1"/>
        <v>6448272</v>
      </c>
      <c r="I18" s="73">
        <f t="shared" si="1"/>
        <v>17204492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17204492</v>
      </c>
      <c r="W18" s="73">
        <f t="shared" si="1"/>
        <v>39784275</v>
      </c>
      <c r="X18" s="73">
        <f t="shared" si="1"/>
        <v>-22579783</v>
      </c>
      <c r="Y18" s="67">
        <f>+IF(W18&lt;&gt;0,(X18/W18)*100,0)</f>
        <v>-56.75554726082102</v>
      </c>
      <c r="Z18" s="74">
        <f t="shared" si="1"/>
        <v>142748300</v>
      </c>
    </row>
    <row r="19" spans="1:26" ht="12.75">
      <c r="A19" s="70" t="s">
        <v>45</v>
      </c>
      <c r="B19" s="75">
        <f>+B10-B18</f>
        <v>-4104709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29610712</v>
      </c>
      <c r="G19" s="77">
        <f t="shared" si="2"/>
        <v>-4959407</v>
      </c>
      <c r="H19" s="77">
        <f t="shared" si="2"/>
        <v>-3585323</v>
      </c>
      <c r="I19" s="77">
        <f t="shared" si="2"/>
        <v>21065982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21065982</v>
      </c>
      <c r="W19" s="77">
        <f>IF(E10=E18,0,W10-W18)</f>
        <v>0</v>
      </c>
      <c r="X19" s="77">
        <f t="shared" si="2"/>
        <v>-2089843</v>
      </c>
      <c r="Y19" s="78">
        <f>+IF(W19&lt;&gt;0,(X19/W19)*100,0)</f>
        <v>0</v>
      </c>
      <c r="Z19" s="79">
        <f t="shared" si="2"/>
        <v>0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-4104709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29610712</v>
      </c>
      <c r="G22" s="88">
        <f t="shared" si="3"/>
        <v>-4959407</v>
      </c>
      <c r="H22" s="88">
        <f t="shared" si="3"/>
        <v>-3585323</v>
      </c>
      <c r="I22" s="88">
        <f t="shared" si="3"/>
        <v>21065982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21065982</v>
      </c>
      <c r="W22" s="88">
        <f t="shared" si="3"/>
        <v>0</v>
      </c>
      <c r="X22" s="88">
        <f t="shared" si="3"/>
        <v>-2089843</v>
      </c>
      <c r="Y22" s="89">
        <f>+IF(W22&lt;&gt;0,(X22/W22)*100,0)</f>
        <v>0</v>
      </c>
      <c r="Z22" s="90">
        <f t="shared" si="3"/>
        <v>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-4104709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29610712</v>
      </c>
      <c r="G24" s="77">
        <f t="shared" si="4"/>
        <v>-4959407</v>
      </c>
      <c r="H24" s="77">
        <f t="shared" si="4"/>
        <v>-3585323</v>
      </c>
      <c r="I24" s="77">
        <f t="shared" si="4"/>
        <v>21065982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21065982</v>
      </c>
      <c r="W24" s="77">
        <f t="shared" si="4"/>
        <v>0</v>
      </c>
      <c r="X24" s="77">
        <f t="shared" si="4"/>
        <v>-2089843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3433727</v>
      </c>
      <c r="C27" s="22">
        <v>0</v>
      </c>
      <c r="D27" s="99">
        <v>3862500</v>
      </c>
      <c r="E27" s="100">
        <v>3862500</v>
      </c>
      <c r="F27" s="100">
        <v>0</v>
      </c>
      <c r="G27" s="100">
        <v>0</v>
      </c>
      <c r="H27" s="100">
        <v>4501</v>
      </c>
      <c r="I27" s="100">
        <v>4501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4501</v>
      </c>
      <c r="W27" s="100">
        <v>965625</v>
      </c>
      <c r="X27" s="100">
        <v>-961124</v>
      </c>
      <c r="Y27" s="101">
        <v>-99.53</v>
      </c>
      <c r="Z27" s="102">
        <v>3862500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3433727</v>
      </c>
      <c r="C31" s="19">
        <v>0</v>
      </c>
      <c r="D31" s="59">
        <v>3862500</v>
      </c>
      <c r="E31" s="60">
        <v>3862500</v>
      </c>
      <c r="F31" s="60">
        <v>0</v>
      </c>
      <c r="G31" s="60">
        <v>0</v>
      </c>
      <c r="H31" s="60">
        <v>4501</v>
      </c>
      <c r="I31" s="60">
        <v>4501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4501</v>
      </c>
      <c r="W31" s="60">
        <v>965625</v>
      </c>
      <c r="X31" s="60">
        <v>-961124</v>
      </c>
      <c r="Y31" s="61">
        <v>-99.53</v>
      </c>
      <c r="Z31" s="62">
        <v>3862500</v>
      </c>
    </row>
    <row r="32" spans="1:26" ht="12.75">
      <c r="A32" s="70" t="s">
        <v>54</v>
      </c>
      <c r="B32" s="22">
        <f>SUM(B28:B31)</f>
        <v>3433727</v>
      </c>
      <c r="C32" s="22">
        <f>SUM(C28:C31)</f>
        <v>0</v>
      </c>
      <c r="D32" s="99">
        <f aca="true" t="shared" si="5" ref="D32:Z32">SUM(D28:D31)</f>
        <v>3862500</v>
      </c>
      <c r="E32" s="100">
        <f t="shared" si="5"/>
        <v>3862500</v>
      </c>
      <c r="F32" s="100">
        <f t="shared" si="5"/>
        <v>0</v>
      </c>
      <c r="G32" s="100">
        <f t="shared" si="5"/>
        <v>0</v>
      </c>
      <c r="H32" s="100">
        <f t="shared" si="5"/>
        <v>4501</v>
      </c>
      <c r="I32" s="100">
        <f t="shared" si="5"/>
        <v>4501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4501</v>
      </c>
      <c r="W32" s="100">
        <f t="shared" si="5"/>
        <v>965625</v>
      </c>
      <c r="X32" s="100">
        <f t="shared" si="5"/>
        <v>-961124</v>
      </c>
      <c r="Y32" s="101">
        <f>+IF(W32&lt;&gt;0,(X32/W32)*100,0)</f>
        <v>-99.53387702265371</v>
      </c>
      <c r="Z32" s="102">
        <f t="shared" si="5"/>
        <v>3862500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240924596</v>
      </c>
      <c r="C35" s="19">
        <v>0</v>
      </c>
      <c r="D35" s="59">
        <v>180466038</v>
      </c>
      <c r="E35" s="60">
        <v>180466038</v>
      </c>
      <c r="F35" s="60">
        <v>13621883</v>
      </c>
      <c r="G35" s="60">
        <v>6081169</v>
      </c>
      <c r="H35" s="60">
        <v>6388681</v>
      </c>
      <c r="I35" s="60">
        <v>6388681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6388681</v>
      </c>
      <c r="W35" s="60">
        <v>45116510</v>
      </c>
      <c r="X35" s="60">
        <v>-38727829</v>
      </c>
      <c r="Y35" s="61">
        <v>-85.84</v>
      </c>
      <c r="Z35" s="62">
        <v>180466038</v>
      </c>
    </row>
    <row r="36" spans="1:26" ht="12.75">
      <c r="A36" s="58" t="s">
        <v>57</v>
      </c>
      <c r="B36" s="19">
        <v>85447487</v>
      </c>
      <c r="C36" s="19">
        <v>0</v>
      </c>
      <c r="D36" s="59">
        <v>95490157</v>
      </c>
      <c r="E36" s="60">
        <v>95490157</v>
      </c>
      <c r="F36" s="60">
        <v>300676777</v>
      </c>
      <c r="G36" s="60">
        <v>308728721</v>
      </c>
      <c r="H36" s="60">
        <v>307781707</v>
      </c>
      <c r="I36" s="60">
        <v>307781707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307781707</v>
      </c>
      <c r="W36" s="60">
        <v>23872539</v>
      </c>
      <c r="X36" s="60">
        <v>283909168</v>
      </c>
      <c r="Y36" s="61">
        <v>1189.27</v>
      </c>
      <c r="Z36" s="62">
        <v>95490157</v>
      </c>
    </row>
    <row r="37" spans="1:26" ht="12.75">
      <c r="A37" s="58" t="s">
        <v>58</v>
      </c>
      <c r="B37" s="19">
        <v>30086342</v>
      </c>
      <c r="C37" s="19">
        <v>0</v>
      </c>
      <c r="D37" s="59">
        <v>24311644</v>
      </c>
      <c r="E37" s="60">
        <v>24311644</v>
      </c>
      <c r="F37" s="60">
        <v>16092850</v>
      </c>
      <c r="G37" s="60">
        <v>16604080</v>
      </c>
      <c r="H37" s="60">
        <v>15964578</v>
      </c>
      <c r="I37" s="60">
        <v>15964578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15964578</v>
      </c>
      <c r="W37" s="60">
        <v>6077911</v>
      </c>
      <c r="X37" s="60">
        <v>9886667</v>
      </c>
      <c r="Y37" s="61">
        <v>162.67</v>
      </c>
      <c r="Z37" s="62">
        <v>24311644</v>
      </c>
    </row>
    <row r="38" spans="1:26" ht="12.75">
      <c r="A38" s="58" t="s">
        <v>59</v>
      </c>
      <c r="B38" s="19">
        <v>60116246</v>
      </c>
      <c r="C38" s="19">
        <v>0</v>
      </c>
      <c r="D38" s="59">
        <v>58404861</v>
      </c>
      <c r="E38" s="60">
        <v>58404861</v>
      </c>
      <c r="F38" s="60">
        <v>60116246</v>
      </c>
      <c r="G38" s="60">
        <v>60116246</v>
      </c>
      <c r="H38" s="60">
        <v>60116246</v>
      </c>
      <c r="I38" s="60">
        <v>60116246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60116246</v>
      </c>
      <c r="W38" s="60">
        <v>14601215</v>
      </c>
      <c r="X38" s="60">
        <v>45515031</v>
      </c>
      <c r="Y38" s="61">
        <v>311.72</v>
      </c>
      <c r="Z38" s="62">
        <v>58404861</v>
      </c>
    </row>
    <row r="39" spans="1:26" ht="12.75">
      <c r="A39" s="58" t="s">
        <v>60</v>
      </c>
      <c r="B39" s="19">
        <v>236169495</v>
      </c>
      <c r="C39" s="19">
        <v>0</v>
      </c>
      <c r="D39" s="59">
        <v>193239690</v>
      </c>
      <c r="E39" s="60">
        <v>193239690</v>
      </c>
      <c r="F39" s="60">
        <v>238089564</v>
      </c>
      <c r="G39" s="60">
        <v>238089564</v>
      </c>
      <c r="H39" s="60">
        <v>238089564</v>
      </c>
      <c r="I39" s="60">
        <v>238089564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238089564</v>
      </c>
      <c r="W39" s="60">
        <v>48309923</v>
      </c>
      <c r="X39" s="60">
        <v>189779641</v>
      </c>
      <c r="Y39" s="61">
        <v>392.84</v>
      </c>
      <c r="Z39" s="62">
        <v>193239690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-17642006</v>
      </c>
      <c r="C42" s="19">
        <v>0</v>
      </c>
      <c r="D42" s="59">
        <v>1680000</v>
      </c>
      <c r="E42" s="60">
        <v>1680000</v>
      </c>
      <c r="F42" s="60">
        <v>-4763658</v>
      </c>
      <c r="G42" s="60">
        <v>-4959407</v>
      </c>
      <c r="H42" s="60">
        <v>-3585323</v>
      </c>
      <c r="I42" s="60">
        <v>-13308388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-13308388</v>
      </c>
      <c r="W42" s="60">
        <v>23575825</v>
      </c>
      <c r="X42" s="60">
        <v>-36884213</v>
      </c>
      <c r="Y42" s="61">
        <v>-156.45</v>
      </c>
      <c r="Z42" s="62">
        <v>1680000</v>
      </c>
    </row>
    <row r="43" spans="1:26" ht="12.75">
      <c r="A43" s="58" t="s">
        <v>63</v>
      </c>
      <c r="B43" s="19">
        <v>-1203078</v>
      </c>
      <c r="C43" s="19">
        <v>0</v>
      </c>
      <c r="D43" s="59">
        <v>-3862500</v>
      </c>
      <c r="E43" s="60">
        <v>-3862500</v>
      </c>
      <c r="F43" s="60">
        <v>0</v>
      </c>
      <c r="G43" s="60">
        <v>0</v>
      </c>
      <c r="H43" s="60">
        <v>-4501</v>
      </c>
      <c r="I43" s="60">
        <v>-4501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-4501</v>
      </c>
      <c r="W43" s="60">
        <v>-2862500</v>
      </c>
      <c r="X43" s="60">
        <v>2857999</v>
      </c>
      <c r="Y43" s="61">
        <v>-99.84</v>
      </c>
      <c r="Z43" s="62">
        <v>-3862500</v>
      </c>
    </row>
    <row r="44" spans="1:26" ht="12.75">
      <c r="A44" s="58" t="s">
        <v>64</v>
      </c>
      <c r="B44" s="19">
        <v>32842722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99300736</v>
      </c>
      <c r="C45" s="22">
        <v>0</v>
      </c>
      <c r="D45" s="99">
        <v>-2182500</v>
      </c>
      <c r="E45" s="100">
        <v>-2182500</v>
      </c>
      <c r="F45" s="100">
        <v>94537078</v>
      </c>
      <c r="G45" s="100">
        <v>89577671</v>
      </c>
      <c r="H45" s="100">
        <v>85987847</v>
      </c>
      <c r="I45" s="100">
        <v>85987847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85987847</v>
      </c>
      <c r="W45" s="100">
        <v>20713325</v>
      </c>
      <c r="X45" s="100">
        <v>65274522</v>
      </c>
      <c r="Y45" s="101">
        <v>315.13</v>
      </c>
      <c r="Z45" s="102">
        <v>-2182500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1094</v>
      </c>
      <c r="C49" s="52">
        <v>0</v>
      </c>
      <c r="D49" s="129">
        <v>13635</v>
      </c>
      <c r="E49" s="54">
        <v>888460</v>
      </c>
      <c r="F49" s="54">
        <v>0</v>
      </c>
      <c r="G49" s="54">
        <v>0</v>
      </c>
      <c r="H49" s="54">
        <v>0</v>
      </c>
      <c r="I49" s="54">
        <v>10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12559</v>
      </c>
      <c r="W49" s="54">
        <v>478</v>
      </c>
      <c r="X49" s="54">
        <v>172056</v>
      </c>
      <c r="Y49" s="54">
        <v>307371</v>
      </c>
      <c r="Z49" s="130">
        <v>1395663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516980</v>
      </c>
      <c r="C51" s="52">
        <v>0</v>
      </c>
      <c r="D51" s="129">
        <v>160888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677868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>
        <v>28</v>
      </c>
      <c r="G67" s="26">
        <v>29</v>
      </c>
      <c r="H67" s="26">
        <v>19</v>
      </c>
      <c r="I67" s="26">
        <v>76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76</v>
      </c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>
        <v>28</v>
      </c>
      <c r="G75" s="30">
        <v>29</v>
      </c>
      <c r="H75" s="30">
        <v>19</v>
      </c>
      <c r="I75" s="30">
        <v>76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76</v>
      </c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>
        <v>28</v>
      </c>
      <c r="G76" s="34">
        <v>29</v>
      </c>
      <c r="H76" s="34">
        <v>19</v>
      </c>
      <c r="I76" s="34">
        <v>76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76</v>
      </c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>
        <v>28</v>
      </c>
      <c r="G84" s="30">
        <v>29</v>
      </c>
      <c r="H84" s="30">
        <v>19</v>
      </c>
      <c r="I84" s="30">
        <v>76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76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627129</v>
      </c>
      <c r="D40" s="344">
        <f t="shared" si="9"/>
        <v>0</v>
      </c>
      <c r="E40" s="343">
        <f t="shared" si="9"/>
        <v>2100400</v>
      </c>
      <c r="F40" s="345">
        <f t="shared" si="9"/>
        <v>2100400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525100</v>
      </c>
      <c r="Y40" s="345">
        <f t="shared" si="9"/>
        <v>-525100</v>
      </c>
      <c r="Z40" s="336">
        <f>+IF(X40&lt;&gt;0,+(Y40/X40)*100,0)</f>
        <v>-100</v>
      </c>
      <c r="AA40" s="350">
        <f>SUM(AA41:AA49)</f>
        <v>2100400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627129</v>
      </c>
      <c r="D49" s="368"/>
      <c r="E49" s="54">
        <v>2100400</v>
      </c>
      <c r="F49" s="53">
        <v>2100400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525100</v>
      </c>
      <c r="Y49" s="53">
        <v>-525100</v>
      </c>
      <c r="Z49" s="94">
        <v>-100</v>
      </c>
      <c r="AA49" s="95">
        <v>2100400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627129</v>
      </c>
      <c r="D60" s="346">
        <f t="shared" si="14"/>
        <v>0</v>
      </c>
      <c r="E60" s="219">
        <f t="shared" si="14"/>
        <v>2100400</v>
      </c>
      <c r="F60" s="264">
        <f t="shared" si="14"/>
        <v>2100400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525100</v>
      </c>
      <c r="Y60" s="264">
        <f t="shared" si="14"/>
        <v>-525100</v>
      </c>
      <c r="Z60" s="337">
        <f>+IF(X60&lt;&gt;0,+(Y60/X60)*100,0)</f>
        <v>-100</v>
      </c>
      <c r="AA60" s="232">
        <f>+AA57+AA54+AA51+AA40+AA37+AA34+AA22+AA5</f>
        <v>2100400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117293916</v>
      </c>
      <c r="D5" s="153">
        <f>SUM(D6:D8)</f>
        <v>0</v>
      </c>
      <c r="E5" s="154">
        <f t="shared" si="0"/>
        <v>99900000</v>
      </c>
      <c r="F5" s="100">
        <f t="shared" si="0"/>
        <v>99900000</v>
      </c>
      <c r="G5" s="100">
        <f t="shared" si="0"/>
        <v>34485809</v>
      </c>
      <c r="H5" s="100">
        <f t="shared" si="0"/>
        <v>921716</v>
      </c>
      <c r="I5" s="100">
        <f t="shared" si="0"/>
        <v>2862949</v>
      </c>
      <c r="J5" s="100">
        <f t="shared" si="0"/>
        <v>38270474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38270474</v>
      </c>
      <c r="X5" s="100">
        <f t="shared" si="0"/>
        <v>38824000</v>
      </c>
      <c r="Y5" s="100">
        <f t="shared" si="0"/>
        <v>-553526</v>
      </c>
      <c r="Z5" s="137">
        <f>+IF(X5&lt;&gt;0,+(Y5/X5)*100,0)</f>
        <v>-1.4257315062847724</v>
      </c>
      <c r="AA5" s="153">
        <f>SUM(AA6:AA8)</f>
        <v>99900000</v>
      </c>
    </row>
    <row r="6" spans="1:27" ht="12.75">
      <c r="A6" s="138" t="s">
        <v>75</v>
      </c>
      <c r="B6" s="136"/>
      <c r="C6" s="155">
        <v>8241613</v>
      </c>
      <c r="D6" s="155"/>
      <c r="E6" s="156">
        <v>311000</v>
      </c>
      <c r="F6" s="60">
        <v>311000</v>
      </c>
      <c r="G6" s="60">
        <v>17879</v>
      </c>
      <c r="H6" s="60">
        <v>1491</v>
      </c>
      <c r="I6" s="60">
        <v>1105</v>
      </c>
      <c r="J6" s="60">
        <v>20475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20475</v>
      </c>
      <c r="X6" s="60">
        <v>311000</v>
      </c>
      <c r="Y6" s="60">
        <v>-290525</v>
      </c>
      <c r="Z6" s="140">
        <v>-93.42</v>
      </c>
      <c r="AA6" s="155">
        <v>311000</v>
      </c>
    </row>
    <row r="7" spans="1:27" ht="12.75">
      <c r="A7" s="138" t="s">
        <v>76</v>
      </c>
      <c r="B7" s="136"/>
      <c r="C7" s="157">
        <v>105933034</v>
      </c>
      <c r="D7" s="157"/>
      <c r="E7" s="158">
        <v>95859000</v>
      </c>
      <c r="F7" s="159">
        <v>95859000</v>
      </c>
      <c r="G7" s="159">
        <v>34365163</v>
      </c>
      <c r="H7" s="159">
        <v>767832</v>
      </c>
      <c r="I7" s="159">
        <v>2682851</v>
      </c>
      <c r="J7" s="159">
        <v>37815846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37815846</v>
      </c>
      <c r="X7" s="159">
        <v>37705000</v>
      </c>
      <c r="Y7" s="159">
        <v>110846</v>
      </c>
      <c r="Z7" s="141">
        <v>0.29</v>
      </c>
      <c r="AA7" s="157">
        <v>95859000</v>
      </c>
    </row>
    <row r="8" spans="1:27" ht="12.75">
      <c r="A8" s="138" t="s">
        <v>77</v>
      </c>
      <c r="B8" s="136"/>
      <c r="C8" s="155">
        <v>3119269</v>
      </c>
      <c r="D8" s="155"/>
      <c r="E8" s="156">
        <v>3730000</v>
      </c>
      <c r="F8" s="60">
        <v>3730000</v>
      </c>
      <c r="G8" s="60">
        <v>102767</v>
      </c>
      <c r="H8" s="60">
        <v>152393</v>
      </c>
      <c r="I8" s="60">
        <v>178993</v>
      </c>
      <c r="J8" s="60">
        <v>434153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434153</v>
      </c>
      <c r="X8" s="60">
        <v>808000</v>
      </c>
      <c r="Y8" s="60">
        <v>-373847</v>
      </c>
      <c r="Z8" s="140">
        <v>-46.27</v>
      </c>
      <c r="AA8" s="155">
        <v>3730000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33132500</v>
      </c>
      <c r="F9" s="100">
        <f t="shared" si="1"/>
        <v>33132500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11884000</v>
      </c>
      <c r="Y9" s="100">
        <f t="shared" si="1"/>
        <v>-11884000</v>
      </c>
      <c r="Z9" s="137">
        <f>+IF(X9&lt;&gt;0,+(Y9/X9)*100,0)</f>
        <v>-100</v>
      </c>
      <c r="AA9" s="153">
        <f>SUM(AA10:AA14)</f>
        <v>33132500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21763000</v>
      </c>
      <c r="F12" s="60">
        <v>21763000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9189000</v>
      </c>
      <c r="Y12" s="60">
        <v>-9189000</v>
      </c>
      <c r="Z12" s="140">
        <v>-100</v>
      </c>
      <c r="AA12" s="155">
        <v>21763000</v>
      </c>
    </row>
    <row r="13" spans="1:27" ht="12.75">
      <c r="A13" s="138" t="s">
        <v>82</v>
      </c>
      <c r="B13" s="136"/>
      <c r="C13" s="155"/>
      <c r="D13" s="155"/>
      <c r="E13" s="156">
        <v>590000</v>
      </c>
      <c r="F13" s="60">
        <v>590000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>
        <v>590000</v>
      </c>
    </row>
    <row r="14" spans="1:27" ht="12.75">
      <c r="A14" s="138" t="s">
        <v>83</v>
      </c>
      <c r="B14" s="136"/>
      <c r="C14" s="157"/>
      <c r="D14" s="157"/>
      <c r="E14" s="158">
        <v>10779500</v>
      </c>
      <c r="F14" s="159">
        <v>10779500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2695000</v>
      </c>
      <c r="Y14" s="159">
        <v>-2695000</v>
      </c>
      <c r="Z14" s="141">
        <v>-100</v>
      </c>
      <c r="AA14" s="157">
        <v>10779500</v>
      </c>
    </row>
    <row r="15" spans="1:27" ht="12.75">
      <c r="A15" s="135" t="s">
        <v>84</v>
      </c>
      <c r="B15" s="142"/>
      <c r="C15" s="153">
        <f aca="true" t="shared" si="2" ref="C15:Y15">SUM(C16:C18)</f>
        <v>10467375</v>
      </c>
      <c r="D15" s="153">
        <f>SUM(D16:D18)</f>
        <v>0</v>
      </c>
      <c r="E15" s="154">
        <f t="shared" si="2"/>
        <v>9715800</v>
      </c>
      <c r="F15" s="100">
        <f t="shared" si="2"/>
        <v>9715800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9715800</v>
      </c>
      <c r="Y15" s="100">
        <f t="shared" si="2"/>
        <v>-9715800</v>
      </c>
      <c r="Z15" s="137">
        <f>+IF(X15&lt;&gt;0,+(Y15/X15)*100,0)</f>
        <v>-100</v>
      </c>
      <c r="AA15" s="153">
        <f>SUM(AA16:AA18)</f>
        <v>9715800</v>
      </c>
    </row>
    <row r="16" spans="1:27" ht="12.75">
      <c r="A16" s="138" t="s">
        <v>85</v>
      </c>
      <c r="B16" s="136"/>
      <c r="C16" s="155">
        <v>993859</v>
      </c>
      <c r="D16" s="155"/>
      <c r="E16" s="156">
        <v>7454800</v>
      </c>
      <c r="F16" s="60">
        <v>7454800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7454800</v>
      </c>
      <c r="Y16" s="60">
        <v>-7454800</v>
      </c>
      <c r="Z16" s="140">
        <v>-100</v>
      </c>
      <c r="AA16" s="155">
        <v>7454800</v>
      </c>
    </row>
    <row r="17" spans="1:27" ht="12.75">
      <c r="A17" s="138" t="s">
        <v>86</v>
      </c>
      <c r="B17" s="136"/>
      <c r="C17" s="155">
        <v>9473516</v>
      </c>
      <c r="D17" s="155"/>
      <c r="E17" s="156">
        <v>2261000</v>
      </c>
      <c r="F17" s="60">
        <v>2261000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2261000</v>
      </c>
      <c r="Y17" s="60">
        <v>-2261000</v>
      </c>
      <c r="Z17" s="140">
        <v>-100</v>
      </c>
      <c r="AA17" s="155">
        <v>2261000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50212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50212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127811503</v>
      </c>
      <c r="D25" s="168">
        <f>+D5+D9+D15+D19+D24</f>
        <v>0</v>
      </c>
      <c r="E25" s="169">
        <f t="shared" si="4"/>
        <v>142748300</v>
      </c>
      <c r="F25" s="73">
        <f t="shared" si="4"/>
        <v>142748300</v>
      </c>
      <c r="G25" s="73">
        <f t="shared" si="4"/>
        <v>34485809</v>
      </c>
      <c r="H25" s="73">
        <f t="shared" si="4"/>
        <v>921716</v>
      </c>
      <c r="I25" s="73">
        <f t="shared" si="4"/>
        <v>2862949</v>
      </c>
      <c r="J25" s="73">
        <f t="shared" si="4"/>
        <v>38270474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38270474</v>
      </c>
      <c r="X25" s="73">
        <f t="shared" si="4"/>
        <v>60423800</v>
      </c>
      <c r="Y25" s="73">
        <f t="shared" si="4"/>
        <v>-22153326</v>
      </c>
      <c r="Z25" s="170">
        <f>+IF(X25&lt;&gt;0,+(Y25/X25)*100,0)</f>
        <v>-36.663245277523096</v>
      </c>
      <c r="AA25" s="168">
        <f>+AA5+AA9+AA15+AA19+AA24</f>
        <v>142748300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61198421</v>
      </c>
      <c r="D28" s="153">
        <f>SUM(D29:D31)</f>
        <v>0</v>
      </c>
      <c r="E28" s="154">
        <f t="shared" si="5"/>
        <v>68379800</v>
      </c>
      <c r="F28" s="100">
        <f t="shared" si="5"/>
        <v>68379800</v>
      </c>
      <c r="G28" s="100">
        <f t="shared" si="5"/>
        <v>3049203</v>
      </c>
      <c r="H28" s="100">
        <f t="shared" si="5"/>
        <v>3393376</v>
      </c>
      <c r="I28" s="100">
        <f t="shared" si="5"/>
        <v>4336592</v>
      </c>
      <c r="J28" s="100">
        <f t="shared" si="5"/>
        <v>10779171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10779171</v>
      </c>
      <c r="X28" s="100">
        <f t="shared" si="5"/>
        <v>17142000</v>
      </c>
      <c r="Y28" s="100">
        <f t="shared" si="5"/>
        <v>-6362829</v>
      </c>
      <c r="Z28" s="137">
        <f>+IF(X28&lt;&gt;0,+(Y28/X28)*100,0)</f>
        <v>-37.118358417920895</v>
      </c>
      <c r="AA28" s="153">
        <f>SUM(AA29:AA31)</f>
        <v>68379800</v>
      </c>
    </row>
    <row r="29" spans="1:27" ht="12.75">
      <c r="A29" s="138" t="s">
        <v>75</v>
      </c>
      <c r="B29" s="136"/>
      <c r="C29" s="155">
        <v>26220203</v>
      </c>
      <c r="D29" s="155"/>
      <c r="E29" s="156">
        <v>28367600</v>
      </c>
      <c r="F29" s="60">
        <v>28367600</v>
      </c>
      <c r="G29" s="60">
        <v>1410254</v>
      </c>
      <c r="H29" s="60">
        <v>1623222</v>
      </c>
      <c r="I29" s="60">
        <v>1556900</v>
      </c>
      <c r="J29" s="60">
        <v>4590376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4590376</v>
      </c>
      <c r="X29" s="60">
        <v>7140000</v>
      </c>
      <c r="Y29" s="60">
        <v>-2549624</v>
      </c>
      <c r="Z29" s="140">
        <v>-35.71</v>
      </c>
      <c r="AA29" s="155">
        <v>28367600</v>
      </c>
    </row>
    <row r="30" spans="1:27" ht="12.75">
      <c r="A30" s="138" t="s">
        <v>76</v>
      </c>
      <c r="B30" s="136"/>
      <c r="C30" s="157">
        <v>16897101</v>
      </c>
      <c r="D30" s="157"/>
      <c r="E30" s="158">
        <v>20092500</v>
      </c>
      <c r="F30" s="159">
        <v>20092500</v>
      </c>
      <c r="G30" s="159">
        <v>755052</v>
      </c>
      <c r="H30" s="159">
        <v>836945</v>
      </c>
      <c r="I30" s="159">
        <v>1396307</v>
      </c>
      <c r="J30" s="159">
        <v>2988304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2988304</v>
      </c>
      <c r="X30" s="159">
        <v>5022000</v>
      </c>
      <c r="Y30" s="159">
        <v>-2033696</v>
      </c>
      <c r="Z30" s="141">
        <v>-40.5</v>
      </c>
      <c r="AA30" s="157">
        <v>20092500</v>
      </c>
    </row>
    <row r="31" spans="1:27" ht="12.75">
      <c r="A31" s="138" t="s">
        <v>77</v>
      </c>
      <c r="B31" s="136"/>
      <c r="C31" s="155">
        <v>18081117</v>
      </c>
      <c r="D31" s="155"/>
      <c r="E31" s="156">
        <v>19919700</v>
      </c>
      <c r="F31" s="60">
        <v>19919700</v>
      </c>
      <c r="G31" s="60">
        <v>883897</v>
      </c>
      <c r="H31" s="60">
        <v>933209</v>
      </c>
      <c r="I31" s="60">
        <v>1383385</v>
      </c>
      <c r="J31" s="60">
        <v>3200491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3200491</v>
      </c>
      <c r="X31" s="60">
        <v>4980000</v>
      </c>
      <c r="Y31" s="60">
        <v>-1779509</v>
      </c>
      <c r="Z31" s="140">
        <v>-35.73</v>
      </c>
      <c r="AA31" s="155">
        <v>19919700</v>
      </c>
    </row>
    <row r="32" spans="1:27" ht="12.75">
      <c r="A32" s="135" t="s">
        <v>78</v>
      </c>
      <c r="B32" s="136"/>
      <c r="C32" s="153">
        <f aca="true" t="shared" si="6" ref="C32:Y32">SUM(C33:C37)</f>
        <v>39287280</v>
      </c>
      <c r="D32" s="153">
        <f>SUM(D33:D37)</f>
        <v>0</v>
      </c>
      <c r="E32" s="154">
        <f t="shared" si="6"/>
        <v>42713200</v>
      </c>
      <c r="F32" s="100">
        <f t="shared" si="6"/>
        <v>42713200</v>
      </c>
      <c r="G32" s="100">
        <f t="shared" si="6"/>
        <v>1108988</v>
      </c>
      <c r="H32" s="100">
        <f t="shared" si="6"/>
        <v>1182458</v>
      </c>
      <c r="I32" s="100">
        <f t="shared" si="6"/>
        <v>1303243</v>
      </c>
      <c r="J32" s="100">
        <f t="shared" si="6"/>
        <v>3594689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3594689</v>
      </c>
      <c r="X32" s="100">
        <f t="shared" si="6"/>
        <v>17665900</v>
      </c>
      <c r="Y32" s="100">
        <f t="shared" si="6"/>
        <v>-14071211</v>
      </c>
      <c r="Z32" s="137">
        <f>+IF(X32&lt;&gt;0,+(Y32/X32)*100,0)</f>
        <v>-79.65182073939057</v>
      </c>
      <c r="AA32" s="153">
        <f>SUM(AA33:AA37)</f>
        <v>42713200</v>
      </c>
    </row>
    <row r="33" spans="1:27" ht="12.75">
      <c r="A33" s="138" t="s">
        <v>79</v>
      </c>
      <c r="B33" s="136"/>
      <c r="C33" s="155">
        <v>2115609</v>
      </c>
      <c r="D33" s="155"/>
      <c r="E33" s="156">
        <v>1100000</v>
      </c>
      <c r="F33" s="60">
        <v>1100000</v>
      </c>
      <c r="G33" s="60">
        <v>24744</v>
      </c>
      <c r="H33" s="60">
        <v>307025</v>
      </c>
      <c r="I33" s="60">
        <v>154933</v>
      </c>
      <c r="J33" s="60">
        <v>486702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486702</v>
      </c>
      <c r="X33" s="60">
        <v>549000</v>
      </c>
      <c r="Y33" s="60">
        <v>-62298</v>
      </c>
      <c r="Z33" s="140">
        <v>-11.35</v>
      </c>
      <c r="AA33" s="155">
        <v>1100000</v>
      </c>
    </row>
    <row r="34" spans="1:27" ht="12.75">
      <c r="A34" s="138" t="s">
        <v>80</v>
      </c>
      <c r="B34" s="136"/>
      <c r="C34" s="155">
        <v>59252</v>
      </c>
      <c r="D34" s="155"/>
      <c r="E34" s="156">
        <v>300000</v>
      </c>
      <c r="F34" s="60">
        <v>300000</v>
      </c>
      <c r="G34" s="60"/>
      <c r="H34" s="60">
        <v>10000</v>
      </c>
      <c r="I34" s="60">
        <v>8068</v>
      </c>
      <c r="J34" s="60">
        <v>18068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18068</v>
      </c>
      <c r="X34" s="60"/>
      <c r="Y34" s="60">
        <v>18068</v>
      </c>
      <c r="Z34" s="140">
        <v>0</v>
      </c>
      <c r="AA34" s="155">
        <v>300000</v>
      </c>
    </row>
    <row r="35" spans="1:27" ht="12.75">
      <c r="A35" s="138" t="s">
        <v>81</v>
      </c>
      <c r="B35" s="136"/>
      <c r="C35" s="155">
        <v>24526566</v>
      </c>
      <c r="D35" s="155"/>
      <c r="E35" s="156">
        <v>27792200</v>
      </c>
      <c r="F35" s="60">
        <v>27792200</v>
      </c>
      <c r="G35" s="60">
        <v>919798</v>
      </c>
      <c r="H35" s="60">
        <v>664570</v>
      </c>
      <c r="I35" s="60">
        <v>967168</v>
      </c>
      <c r="J35" s="60">
        <v>2551536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2551536</v>
      </c>
      <c r="X35" s="60">
        <v>16856200</v>
      </c>
      <c r="Y35" s="60">
        <v>-14304664</v>
      </c>
      <c r="Z35" s="140">
        <v>-84.86</v>
      </c>
      <c r="AA35" s="155">
        <v>27792200</v>
      </c>
    </row>
    <row r="36" spans="1:27" ht="12.75">
      <c r="A36" s="138" t="s">
        <v>82</v>
      </c>
      <c r="B36" s="136"/>
      <c r="C36" s="155">
        <v>433225</v>
      </c>
      <c r="D36" s="155"/>
      <c r="E36" s="156">
        <v>1043300</v>
      </c>
      <c r="F36" s="60">
        <v>1043300</v>
      </c>
      <c r="G36" s="60">
        <v>34522</v>
      </c>
      <c r="H36" s="60">
        <v>40564</v>
      </c>
      <c r="I36" s="60">
        <v>36067</v>
      </c>
      <c r="J36" s="60">
        <v>111153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111153</v>
      </c>
      <c r="X36" s="60">
        <v>260700</v>
      </c>
      <c r="Y36" s="60">
        <v>-149547</v>
      </c>
      <c r="Z36" s="140">
        <v>-57.36</v>
      </c>
      <c r="AA36" s="155">
        <v>1043300</v>
      </c>
    </row>
    <row r="37" spans="1:27" ht="12.75">
      <c r="A37" s="138" t="s">
        <v>83</v>
      </c>
      <c r="B37" s="136"/>
      <c r="C37" s="157">
        <v>12152628</v>
      </c>
      <c r="D37" s="157"/>
      <c r="E37" s="158">
        <v>12477700</v>
      </c>
      <c r="F37" s="159">
        <v>12477700</v>
      </c>
      <c r="G37" s="159">
        <v>129924</v>
      </c>
      <c r="H37" s="159">
        <v>160299</v>
      </c>
      <c r="I37" s="159">
        <v>137007</v>
      </c>
      <c r="J37" s="159">
        <v>427230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427230</v>
      </c>
      <c r="X37" s="159"/>
      <c r="Y37" s="159">
        <v>427230</v>
      </c>
      <c r="Z37" s="141">
        <v>0</v>
      </c>
      <c r="AA37" s="157">
        <v>12477700</v>
      </c>
    </row>
    <row r="38" spans="1:27" ht="12.75">
      <c r="A38" s="135" t="s">
        <v>84</v>
      </c>
      <c r="B38" s="142"/>
      <c r="C38" s="153">
        <f aca="true" t="shared" si="7" ref="C38:Y38">SUM(C39:C41)</f>
        <v>24735316</v>
      </c>
      <c r="D38" s="153">
        <f>SUM(D39:D41)</f>
        <v>0</v>
      </c>
      <c r="E38" s="154">
        <f t="shared" si="7"/>
        <v>25166500</v>
      </c>
      <c r="F38" s="100">
        <f t="shared" si="7"/>
        <v>25166500</v>
      </c>
      <c r="G38" s="100">
        <f t="shared" si="7"/>
        <v>661109</v>
      </c>
      <c r="H38" s="100">
        <f t="shared" si="7"/>
        <v>1163981</v>
      </c>
      <c r="I38" s="100">
        <f t="shared" si="7"/>
        <v>677514</v>
      </c>
      <c r="J38" s="100">
        <f t="shared" si="7"/>
        <v>2502604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2502604</v>
      </c>
      <c r="X38" s="100">
        <f t="shared" si="7"/>
        <v>5709000</v>
      </c>
      <c r="Y38" s="100">
        <f t="shared" si="7"/>
        <v>-3206396</v>
      </c>
      <c r="Z38" s="137">
        <f>+IF(X38&lt;&gt;0,+(Y38/X38)*100,0)</f>
        <v>-56.163881590471185</v>
      </c>
      <c r="AA38" s="153">
        <f>SUM(AA39:AA41)</f>
        <v>25166500</v>
      </c>
    </row>
    <row r="39" spans="1:27" ht="12.75">
      <c r="A39" s="138" t="s">
        <v>85</v>
      </c>
      <c r="B39" s="136"/>
      <c r="C39" s="155">
        <v>12824462</v>
      </c>
      <c r="D39" s="155"/>
      <c r="E39" s="156">
        <v>21385000</v>
      </c>
      <c r="F39" s="60">
        <v>21385000</v>
      </c>
      <c r="G39" s="60">
        <v>661109</v>
      </c>
      <c r="H39" s="60">
        <v>1162388</v>
      </c>
      <c r="I39" s="60">
        <v>677514</v>
      </c>
      <c r="J39" s="60">
        <v>2501011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2501011</v>
      </c>
      <c r="X39" s="60">
        <v>4764000</v>
      </c>
      <c r="Y39" s="60">
        <v>-2262989</v>
      </c>
      <c r="Z39" s="140">
        <v>-47.5</v>
      </c>
      <c r="AA39" s="155">
        <v>21385000</v>
      </c>
    </row>
    <row r="40" spans="1:27" ht="12.75">
      <c r="A40" s="138" t="s">
        <v>86</v>
      </c>
      <c r="B40" s="136"/>
      <c r="C40" s="155">
        <v>11910854</v>
      </c>
      <c r="D40" s="155"/>
      <c r="E40" s="156">
        <v>3781500</v>
      </c>
      <c r="F40" s="60">
        <v>3781500</v>
      </c>
      <c r="G40" s="60"/>
      <c r="H40" s="60">
        <v>1593</v>
      </c>
      <c r="I40" s="60"/>
      <c r="J40" s="60">
        <v>1593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1593</v>
      </c>
      <c r="X40" s="60">
        <v>945000</v>
      </c>
      <c r="Y40" s="60">
        <v>-943407</v>
      </c>
      <c r="Z40" s="140">
        <v>-99.83</v>
      </c>
      <c r="AA40" s="155">
        <v>3781500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1166975</v>
      </c>
      <c r="D42" s="153">
        <f>SUM(D43:D46)</f>
        <v>0</v>
      </c>
      <c r="E42" s="154">
        <f t="shared" si="8"/>
        <v>958700</v>
      </c>
      <c r="F42" s="100">
        <f t="shared" si="8"/>
        <v>958700</v>
      </c>
      <c r="G42" s="100">
        <f t="shared" si="8"/>
        <v>68856</v>
      </c>
      <c r="H42" s="100">
        <f t="shared" si="8"/>
        <v>71252</v>
      </c>
      <c r="I42" s="100">
        <f t="shared" si="8"/>
        <v>70037</v>
      </c>
      <c r="J42" s="100">
        <f t="shared" si="8"/>
        <v>210145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210145</v>
      </c>
      <c r="X42" s="100">
        <f t="shared" si="8"/>
        <v>240000</v>
      </c>
      <c r="Y42" s="100">
        <f t="shared" si="8"/>
        <v>-29855</v>
      </c>
      <c r="Z42" s="137">
        <f>+IF(X42&lt;&gt;0,+(Y42/X42)*100,0)</f>
        <v>-12.439583333333333</v>
      </c>
      <c r="AA42" s="153">
        <f>SUM(AA43:AA46)</f>
        <v>958700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1166975</v>
      </c>
      <c r="D44" s="155"/>
      <c r="E44" s="156">
        <v>958700</v>
      </c>
      <c r="F44" s="60">
        <v>958700</v>
      </c>
      <c r="G44" s="60">
        <v>68856</v>
      </c>
      <c r="H44" s="60">
        <v>71252</v>
      </c>
      <c r="I44" s="60">
        <v>69537</v>
      </c>
      <c r="J44" s="60">
        <v>209645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209645</v>
      </c>
      <c r="X44" s="60">
        <v>240000</v>
      </c>
      <c r="Y44" s="60">
        <v>-30355</v>
      </c>
      <c r="Z44" s="140">
        <v>-12.65</v>
      </c>
      <c r="AA44" s="155">
        <v>958700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>
        <v>500</v>
      </c>
      <c r="J46" s="60">
        <v>500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500</v>
      </c>
      <c r="X46" s="60"/>
      <c r="Y46" s="60">
        <v>500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5528220</v>
      </c>
      <c r="D47" s="153"/>
      <c r="E47" s="154">
        <v>5530100</v>
      </c>
      <c r="F47" s="100">
        <v>5530100</v>
      </c>
      <c r="G47" s="100">
        <v>-13059</v>
      </c>
      <c r="H47" s="100">
        <v>70056</v>
      </c>
      <c r="I47" s="100">
        <v>60886</v>
      </c>
      <c r="J47" s="100">
        <v>117883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117883</v>
      </c>
      <c r="X47" s="100">
        <v>1434000</v>
      </c>
      <c r="Y47" s="100">
        <v>-1316117</v>
      </c>
      <c r="Z47" s="137">
        <v>-91.78</v>
      </c>
      <c r="AA47" s="153">
        <v>5530100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131916212</v>
      </c>
      <c r="D48" s="168">
        <f>+D28+D32+D38+D42+D47</f>
        <v>0</v>
      </c>
      <c r="E48" s="169">
        <f t="shared" si="9"/>
        <v>142748300</v>
      </c>
      <c r="F48" s="73">
        <f t="shared" si="9"/>
        <v>142748300</v>
      </c>
      <c r="G48" s="73">
        <f t="shared" si="9"/>
        <v>4875097</v>
      </c>
      <c r="H48" s="73">
        <f t="shared" si="9"/>
        <v>5881123</v>
      </c>
      <c r="I48" s="73">
        <f t="shared" si="9"/>
        <v>6448272</v>
      </c>
      <c r="J48" s="73">
        <f t="shared" si="9"/>
        <v>17204492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17204492</v>
      </c>
      <c r="X48" s="73">
        <f t="shared" si="9"/>
        <v>42190900</v>
      </c>
      <c r="Y48" s="73">
        <f t="shared" si="9"/>
        <v>-24986408</v>
      </c>
      <c r="Z48" s="170">
        <f>+IF(X48&lt;&gt;0,+(Y48/X48)*100,0)</f>
        <v>-59.222268309042946</v>
      </c>
      <c r="AA48" s="168">
        <f>+AA28+AA32+AA38+AA42+AA47</f>
        <v>142748300</v>
      </c>
    </row>
    <row r="49" spans="1:27" ht="12.75">
      <c r="A49" s="148" t="s">
        <v>49</v>
      </c>
      <c r="B49" s="149"/>
      <c r="C49" s="171">
        <f aca="true" t="shared" si="10" ref="C49:Y49">+C25-C48</f>
        <v>-4104709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29610712</v>
      </c>
      <c r="H49" s="173">
        <f t="shared" si="10"/>
        <v>-4959407</v>
      </c>
      <c r="I49" s="173">
        <f t="shared" si="10"/>
        <v>-3585323</v>
      </c>
      <c r="J49" s="173">
        <f t="shared" si="10"/>
        <v>21065982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21065982</v>
      </c>
      <c r="X49" s="173">
        <f>IF(F25=F48,0,X25-X48)</f>
        <v>0</v>
      </c>
      <c r="Y49" s="173">
        <f t="shared" si="10"/>
        <v>2833082</v>
      </c>
      <c r="Z49" s="174">
        <f>+IF(X49&lt;&gt;0,+(Y49/X49)*100,0)</f>
        <v>0</v>
      </c>
      <c r="AA49" s="171">
        <f>+AA25-AA48</f>
        <v>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1394663</v>
      </c>
      <c r="D12" s="155">
        <v>0</v>
      </c>
      <c r="E12" s="156">
        <v>1300000</v>
      </c>
      <c r="F12" s="60">
        <v>1300000</v>
      </c>
      <c r="G12" s="60">
        <v>102767</v>
      </c>
      <c r="H12" s="60">
        <v>113861</v>
      </c>
      <c r="I12" s="60">
        <v>102664</v>
      </c>
      <c r="J12" s="60">
        <v>319292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319292</v>
      </c>
      <c r="X12" s="60">
        <v>324999</v>
      </c>
      <c r="Y12" s="60">
        <v>-5707</v>
      </c>
      <c r="Z12" s="140">
        <v>-1.76</v>
      </c>
      <c r="AA12" s="155">
        <v>1300000</v>
      </c>
    </row>
    <row r="13" spans="1:27" ht="12.75">
      <c r="A13" s="181" t="s">
        <v>109</v>
      </c>
      <c r="B13" s="185"/>
      <c r="C13" s="155">
        <v>18050689</v>
      </c>
      <c r="D13" s="155">
        <v>0</v>
      </c>
      <c r="E13" s="156">
        <v>14000000</v>
      </c>
      <c r="F13" s="60">
        <v>14000000</v>
      </c>
      <c r="G13" s="60">
        <v>189034</v>
      </c>
      <c r="H13" s="60">
        <v>763699</v>
      </c>
      <c r="I13" s="60">
        <v>2678798</v>
      </c>
      <c r="J13" s="60">
        <v>3631531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3631531</v>
      </c>
      <c r="X13" s="60">
        <v>3500001</v>
      </c>
      <c r="Y13" s="60">
        <v>131530</v>
      </c>
      <c r="Z13" s="140">
        <v>3.76</v>
      </c>
      <c r="AA13" s="155">
        <v>14000000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28</v>
      </c>
      <c r="H14" s="60">
        <v>29</v>
      </c>
      <c r="I14" s="60">
        <v>19</v>
      </c>
      <c r="J14" s="60">
        <v>76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76</v>
      </c>
      <c r="X14" s="60"/>
      <c r="Y14" s="60">
        <v>76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45797</v>
      </c>
      <c r="D18" s="155">
        <v>0</v>
      </c>
      <c r="E18" s="156">
        <v>45000</v>
      </c>
      <c r="F18" s="60">
        <v>45000</v>
      </c>
      <c r="G18" s="60">
        <v>4101</v>
      </c>
      <c r="H18" s="60">
        <v>4104</v>
      </c>
      <c r="I18" s="60">
        <v>4034</v>
      </c>
      <c r="J18" s="60">
        <v>12239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12239</v>
      </c>
      <c r="X18" s="60">
        <v>11250</v>
      </c>
      <c r="Y18" s="60">
        <v>989</v>
      </c>
      <c r="Z18" s="140">
        <v>8.79</v>
      </c>
      <c r="AA18" s="155">
        <v>45000</v>
      </c>
    </row>
    <row r="19" spans="1:27" ht="12.75">
      <c r="A19" s="181" t="s">
        <v>34</v>
      </c>
      <c r="B19" s="185"/>
      <c r="C19" s="155">
        <v>95432020</v>
      </c>
      <c r="D19" s="155">
        <v>0</v>
      </c>
      <c r="E19" s="156">
        <v>86525000</v>
      </c>
      <c r="F19" s="60">
        <v>86525000</v>
      </c>
      <c r="G19" s="60">
        <v>34172000</v>
      </c>
      <c r="H19" s="60">
        <v>38532</v>
      </c>
      <c r="I19" s="60">
        <v>44406</v>
      </c>
      <c r="J19" s="60">
        <v>34254938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34254938</v>
      </c>
      <c r="X19" s="60">
        <v>36717000</v>
      </c>
      <c r="Y19" s="60">
        <v>-2462062</v>
      </c>
      <c r="Z19" s="140">
        <v>-6.71</v>
      </c>
      <c r="AA19" s="155">
        <v>86525000</v>
      </c>
    </row>
    <row r="20" spans="1:27" ht="12.75">
      <c r="A20" s="181" t="s">
        <v>35</v>
      </c>
      <c r="B20" s="185"/>
      <c r="C20" s="155">
        <v>12888334</v>
      </c>
      <c r="D20" s="155">
        <v>0</v>
      </c>
      <c r="E20" s="156">
        <v>40878300</v>
      </c>
      <c r="F20" s="54">
        <v>40878300</v>
      </c>
      <c r="G20" s="54">
        <v>17879</v>
      </c>
      <c r="H20" s="54">
        <v>1491</v>
      </c>
      <c r="I20" s="54">
        <v>33028</v>
      </c>
      <c r="J20" s="54">
        <v>52398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52398</v>
      </c>
      <c r="X20" s="54">
        <v>22386850</v>
      </c>
      <c r="Y20" s="54">
        <v>-22334452</v>
      </c>
      <c r="Z20" s="184">
        <v>-99.77</v>
      </c>
      <c r="AA20" s="130">
        <v>40878300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127811503</v>
      </c>
      <c r="D22" s="188">
        <f>SUM(D5:D21)</f>
        <v>0</v>
      </c>
      <c r="E22" s="189">
        <f t="shared" si="0"/>
        <v>142748300</v>
      </c>
      <c r="F22" s="190">
        <f t="shared" si="0"/>
        <v>142748300</v>
      </c>
      <c r="G22" s="190">
        <f t="shared" si="0"/>
        <v>34485809</v>
      </c>
      <c r="H22" s="190">
        <f t="shared" si="0"/>
        <v>921716</v>
      </c>
      <c r="I22" s="190">
        <f t="shared" si="0"/>
        <v>2862949</v>
      </c>
      <c r="J22" s="190">
        <f t="shared" si="0"/>
        <v>38270474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38270474</v>
      </c>
      <c r="X22" s="190">
        <f t="shared" si="0"/>
        <v>62940100</v>
      </c>
      <c r="Y22" s="190">
        <f t="shared" si="0"/>
        <v>-24669626</v>
      </c>
      <c r="Z22" s="191">
        <f>+IF(X22&lt;&gt;0,+(Y22/X22)*100,0)</f>
        <v>-39.19540324848547</v>
      </c>
      <c r="AA22" s="188">
        <f>SUM(AA5:AA21)</f>
        <v>142748300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38544872</v>
      </c>
      <c r="D25" s="155">
        <v>0</v>
      </c>
      <c r="E25" s="156">
        <v>46963200</v>
      </c>
      <c r="F25" s="60">
        <v>46963200</v>
      </c>
      <c r="G25" s="60">
        <v>3576103</v>
      </c>
      <c r="H25" s="60">
        <v>3318923</v>
      </c>
      <c r="I25" s="60">
        <v>3246011</v>
      </c>
      <c r="J25" s="60">
        <v>10141037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10141037</v>
      </c>
      <c r="X25" s="60">
        <v>11740800</v>
      </c>
      <c r="Y25" s="60">
        <v>-1599763</v>
      </c>
      <c r="Z25" s="140">
        <v>-13.63</v>
      </c>
      <c r="AA25" s="155">
        <v>46963200</v>
      </c>
    </row>
    <row r="26" spans="1:27" ht="12.75">
      <c r="A26" s="183" t="s">
        <v>38</v>
      </c>
      <c r="B26" s="182"/>
      <c r="C26" s="155">
        <v>6635500</v>
      </c>
      <c r="D26" s="155">
        <v>0</v>
      </c>
      <c r="E26" s="156">
        <v>7313700</v>
      </c>
      <c r="F26" s="60">
        <v>7313700</v>
      </c>
      <c r="G26" s="60">
        <v>539759</v>
      </c>
      <c r="H26" s="60">
        <v>339537</v>
      </c>
      <c r="I26" s="60">
        <v>601485</v>
      </c>
      <c r="J26" s="60">
        <v>1480781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1480781</v>
      </c>
      <c r="X26" s="60">
        <v>1828425</v>
      </c>
      <c r="Y26" s="60">
        <v>-347644</v>
      </c>
      <c r="Z26" s="140">
        <v>-19.01</v>
      </c>
      <c r="AA26" s="155">
        <v>7313700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1758778</v>
      </c>
      <c r="D28" s="155">
        <v>0</v>
      </c>
      <c r="E28" s="156">
        <v>1680000</v>
      </c>
      <c r="F28" s="60">
        <v>1680000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420000</v>
      </c>
      <c r="Y28" s="60">
        <v>-420000</v>
      </c>
      <c r="Z28" s="140">
        <v>-100</v>
      </c>
      <c r="AA28" s="155">
        <v>1680000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2863326</v>
      </c>
      <c r="D32" s="155">
        <v>0</v>
      </c>
      <c r="E32" s="156">
        <v>4565000</v>
      </c>
      <c r="F32" s="60">
        <v>4565000</v>
      </c>
      <c r="G32" s="60">
        <v>202697</v>
      </c>
      <c r="H32" s="60">
        <v>384490</v>
      </c>
      <c r="I32" s="60">
        <v>524770</v>
      </c>
      <c r="J32" s="60">
        <v>1111957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1111957</v>
      </c>
      <c r="X32" s="60">
        <v>1141200</v>
      </c>
      <c r="Y32" s="60">
        <v>-29243</v>
      </c>
      <c r="Z32" s="140">
        <v>-2.56</v>
      </c>
      <c r="AA32" s="155">
        <v>4565000</v>
      </c>
    </row>
    <row r="33" spans="1:27" ht="12.75">
      <c r="A33" s="183" t="s">
        <v>42</v>
      </c>
      <c r="B33" s="182"/>
      <c r="C33" s="155">
        <v>23074653</v>
      </c>
      <c r="D33" s="155">
        <v>0</v>
      </c>
      <c r="E33" s="156">
        <v>27011000</v>
      </c>
      <c r="F33" s="60">
        <v>27011000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10125000</v>
      </c>
      <c r="Y33" s="60">
        <v>-10125000</v>
      </c>
      <c r="Z33" s="140">
        <v>-100</v>
      </c>
      <c r="AA33" s="155">
        <v>27011000</v>
      </c>
    </row>
    <row r="34" spans="1:27" ht="12.75">
      <c r="A34" s="183" t="s">
        <v>43</v>
      </c>
      <c r="B34" s="182"/>
      <c r="C34" s="155">
        <v>58808655</v>
      </c>
      <c r="D34" s="155">
        <v>0</v>
      </c>
      <c r="E34" s="156">
        <v>55215400</v>
      </c>
      <c r="F34" s="60">
        <v>55215400</v>
      </c>
      <c r="G34" s="60">
        <v>556538</v>
      </c>
      <c r="H34" s="60">
        <v>1838173</v>
      </c>
      <c r="I34" s="60">
        <v>2076006</v>
      </c>
      <c r="J34" s="60">
        <v>4470717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4470717</v>
      </c>
      <c r="X34" s="60">
        <v>14528850</v>
      </c>
      <c r="Y34" s="60">
        <v>-10058133</v>
      </c>
      <c r="Z34" s="140">
        <v>-69.23</v>
      </c>
      <c r="AA34" s="155">
        <v>55215400</v>
      </c>
    </row>
    <row r="35" spans="1:27" ht="12.75">
      <c r="A35" s="181" t="s">
        <v>122</v>
      </c>
      <c r="B35" s="185"/>
      <c r="C35" s="155">
        <v>230428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131916212</v>
      </c>
      <c r="D36" s="188">
        <f>SUM(D25:D35)</f>
        <v>0</v>
      </c>
      <c r="E36" s="189">
        <f t="shared" si="1"/>
        <v>142748300</v>
      </c>
      <c r="F36" s="190">
        <f t="shared" si="1"/>
        <v>142748300</v>
      </c>
      <c r="G36" s="190">
        <f t="shared" si="1"/>
        <v>4875097</v>
      </c>
      <c r="H36" s="190">
        <f t="shared" si="1"/>
        <v>5881123</v>
      </c>
      <c r="I36" s="190">
        <f t="shared" si="1"/>
        <v>6448272</v>
      </c>
      <c r="J36" s="190">
        <f t="shared" si="1"/>
        <v>17204492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17204492</v>
      </c>
      <c r="X36" s="190">
        <f t="shared" si="1"/>
        <v>39784275</v>
      </c>
      <c r="Y36" s="190">
        <f t="shared" si="1"/>
        <v>-22579783</v>
      </c>
      <c r="Z36" s="191">
        <f>+IF(X36&lt;&gt;0,+(Y36/X36)*100,0)</f>
        <v>-56.75554726082102</v>
      </c>
      <c r="AA36" s="188">
        <f>SUM(AA25:AA35)</f>
        <v>142748300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-4104709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29610712</v>
      </c>
      <c r="H38" s="106">
        <f t="shared" si="2"/>
        <v>-4959407</v>
      </c>
      <c r="I38" s="106">
        <f t="shared" si="2"/>
        <v>-3585323</v>
      </c>
      <c r="J38" s="106">
        <f t="shared" si="2"/>
        <v>21065982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21065982</v>
      </c>
      <c r="X38" s="106">
        <f>IF(F22=F36,0,X22-X36)</f>
        <v>0</v>
      </c>
      <c r="Y38" s="106">
        <f t="shared" si="2"/>
        <v>-2089843</v>
      </c>
      <c r="Z38" s="201">
        <f>+IF(X38&lt;&gt;0,+(Y38/X38)*100,0)</f>
        <v>0</v>
      </c>
      <c r="AA38" s="199">
        <f>+AA22-AA36</f>
        <v>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-4104709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29610712</v>
      </c>
      <c r="H42" s="88">
        <f t="shared" si="3"/>
        <v>-4959407</v>
      </c>
      <c r="I42" s="88">
        <f t="shared" si="3"/>
        <v>-3585323</v>
      </c>
      <c r="J42" s="88">
        <f t="shared" si="3"/>
        <v>21065982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21065982</v>
      </c>
      <c r="X42" s="88">
        <f t="shared" si="3"/>
        <v>0</v>
      </c>
      <c r="Y42" s="88">
        <f t="shared" si="3"/>
        <v>-2089843</v>
      </c>
      <c r="Z42" s="208">
        <f>+IF(X42&lt;&gt;0,+(Y42/X42)*100,0)</f>
        <v>0</v>
      </c>
      <c r="AA42" s="206">
        <f>SUM(AA38:AA41)</f>
        <v>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-4104709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29610712</v>
      </c>
      <c r="H44" s="77">
        <f t="shared" si="4"/>
        <v>-4959407</v>
      </c>
      <c r="I44" s="77">
        <f t="shared" si="4"/>
        <v>-3585323</v>
      </c>
      <c r="J44" s="77">
        <f t="shared" si="4"/>
        <v>21065982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21065982</v>
      </c>
      <c r="X44" s="77">
        <f t="shared" si="4"/>
        <v>0</v>
      </c>
      <c r="Y44" s="77">
        <f t="shared" si="4"/>
        <v>-2089843</v>
      </c>
      <c r="Z44" s="212">
        <f>+IF(X44&lt;&gt;0,+(Y44/X44)*100,0)</f>
        <v>0</v>
      </c>
      <c r="AA44" s="210">
        <f>+AA42-AA43</f>
        <v>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-4104709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29610712</v>
      </c>
      <c r="H46" s="88">
        <f t="shared" si="5"/>
        <v>-4959407</v>
      </c>
      <c r="I46" s="88">
        <f t="shared" si="5"/>
        <v>-3585323</v>
      </c>
      <c r="J46" s="88">
        <f t="shared" si="5"/>
        <v>21065982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21065982</v>
      </c>
      <c r="X46" s="88">
        <f t="shared" si="5"/>
        <v>0</v>
      </c>
      <c r="Y46" s="88">
        <f t="shared" si="5"/>
        <v>-2089843</v>
      </c>
      <c r="Z46" s="208">
        <f>+IF(X46&lt;&gt;0,+(Y46/X46)*100,0)</f>
        <v>0</v>
      </c>
      <c r="AA46" s="206">
        <f>SUM(AA44:AA45)</f>
        <v>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-4104709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29610712</v>
      </c>
      <c r="H48" s="220">
        <f t="shared" si="6"/>
        <v>-4959407</v>
      </c>
      <c r="I48" s="220">
        <f t="shared" si="6"/>
        <v>-3585323</v>
      </c>
      <c r="J48" s="220">
        <f t="shared" si="6"/>
        <v>21065982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21065982</v>
      </c>
      <c r="X48" s="220">
        <f t="shared" si="6"/>
        <v>0</v>
      </c>
      <c r="Y48" s="220">
        <f t="shared" si="6"/>
        <v>-2089843</v>
      </c>
      <c r="Z48" s="221">
        <f>+IF(X48&lt;&gt;0,+(Y48/X48)*100,0)</f>
        <v>0</v>
      </c>
      <c r="AA48" s="222">
        <f>SUM(AA46:AA47)</f>
        <v>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3433727</v>
      </c>
      <c r="D5" s="153">
        <f>SUM(D6:D8)</f>
        <v>0</v>
      </c>
      <c r="E5" s="154">
        <f t="shared" si="0"/>
        <v>3229000</v>
      </c>
      <c r="F5" s="100">
        <f t="shared" si="0"/>
        <v>3229000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2229000</v>
      </c>
      <c r="Y5" s="100">
        <f t="shared" si="0"/>
        <v>-2229000</v>
      </c>
      <c r="Z5" s="137">
        <f>+IF(X5&lt;&gt;0,+(Y5/X5)*100,0)</f>
        <v>-100</v>
      </c>
      <c r="AA5" s="153">
        <f>SUM(AA6:AA8)</f>
        <v>3229000</v>
      </c>
    </row>
    <row r="6" spans="1:27" ht="12.75">
      <c r="A6" s="138" t="s">
        <v>75</v>
      </c>
      <c r="B6" s="136"/>
      <c r="C6" s="155"/>
      <c r="D6" s="155"/>
      <c r="E6" s="156">
        <v>1128500</v>
      </c>
      <c r="F6" s="60">
        <v>1128500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128500</v>
      </c>
      <c r="Y6" s="60">
        <v>-128500</v>
      </c>
      <c r="Z6" s="140">
        <v>-100</v>
      </c>
      <c r="AA6" s="62">
        <v>1128500</v>
      </c>
    </row>
    <row r="7" spans="1:27" ht="12.75">
      <c r="A7" s="138" t="s">
        <v>76</v>
      </c>
      <c r="B7" s="136"/>
      <c r="C7" s="157">
        <v>3433727</v>
      </c>
      <c r="D7" s="157"/>
      <c r="E7" s="158">
        <v>1998500</v>
      </c>
      <c r="F7" s="159">
        <v>1998500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1998500</v>
      </c>
      <c r="Y7" s="159">
        <v>-1998500</v>
      </c>
      <c r="Z7" s="141">
        <v>-100</v>
      </c>
      <c r="AA7" s="225">
        <v>1998500</v>
      </c>
    </row>
    <row r="8" spans="1:27" ht="12.75">
      <c r="A8" s="138" t="s">
        <v>77</v>
      </c>
      <c r="B8" s="136"/>
      <c r="C8" s="155"/>
      <c r="D8" s="155"/>
      <c r="E8" s="156">
        <v>102000</v>
      </c>
      <c r="F8" s="60">
        <v>102000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102000</v>
      </c>
      <c r="Y8" s="60">
        <v>-102000</v>
      </c>
      <c r="Z8" s="140">
        <v>-100</v>
      </c>
      <c r="AA8" s="62">
        <v>102000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633500</v>
      </c>
      <c r="F15" s="100">
        <f t="shared" si="2"/>
        <v>633500</v>
      </c>
      <c r="G15" s="100">
        <f t="shared" si="2"/>
        <v>0</v>
      </c>
      <c r="H15" s="100">
        <f t="shared" si="2"/>
        <v>0</v>
      </c>
      <c r="I15" s="100">
        <f t="shared" si="2"/>
        <v>4501</v>
      </c>
      <c r="J15" s="100">
        <f t="shared" si="2"/>
        <v>4501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4501</v>
      </c>
      <c r="X15" s="100">
        <f t="shared" si="2"/>
        <v>633500</v>
      </c>
      <c r="Y15" s="100">
        <f t="shared" si="2"/>
        <v>-628999</v>
      </c>
      <c r="Z15" s="137">
        <f>+IF(X15&lt;&gt;0,+(Y15/X15)*100,0)</f>
        <v>-99.28950276243094</v>
      </c>
      <c r="AA15" s="102">
        <f>SUM(AA16:AA18)</f>
        <v>633500</v>
      </c>
    </row>
    <row r="16" spans="1:27" ht="12.75">
      <c r="A16" s="138" t="s">
        <v>85</v>
      </c>
      <c r="B16" s="136"/>
      <c r="C16" s="155"/>
      <c r="D16" s="155"/>
      <c r="E16" s="156">
        <v>633500</v>
      </c>
      <c r="F16" s="60">
        <v>633500</v>
      </c>
      <c r="G16" s="60"/>
      <c r="H16" s="60"/>
      <c r="I16" s="60">
        <v>4501</v>
      </c>
      <c r="J16" s="60">
        <v>4501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4501</v>
      </c>
      <c r="X16" s="60">
        <v>633500</v>
      </c>
      <c r="Y16" s="60">
        <v>-628999</v>
      </c>
      <c r="Z16" s="140">
        <v>-99.29</v>
      </c>
      <c r="AA16" s="62">
        <v>633500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3433727</v>
      </c>
      <c r="D25" s="217">
        <f>+D5+D9+D15+D19+D24</f>
        <v>0</v>
      </c>
      <c r="E25" s="230">
        <f t="shared" si="4"/>
        <v>3862500</v>
      </c>
      <c r="F25" s="219">
        <f t="shared" si="4"/>
        <v>3862500</v>
      </c>
      <c r="G25" s="219">
        <f t="shared" si="4"/>
        <v>0</v>
      </c>
      <c r="H25" s="219">
        <f t="shared" si="4"/>
        <v>0</v>
      </c>
      <c r="I25" s="219">
        <f t="shared" si="4"/>
        <v>4501</v>
      </c>
      <c r="J25" s="219">
        <f t="shared" si="4"/>
        <v>4501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4501</v>
      </c>
      <c r="X25" s="219">
        <f t="shared" si="4"/>
        <v>2862500</v>
      </c>
      <c r="Y25" s="219">
        <f t="shared" si="4"/>
        <v>-2857999</v>
      </c>
      <c r="Z25" s="231">
        <f>+IF(X25&lt;&gt;0,+(Y25/X25)*100,0)</f>
        <v>-99.8427598253275</v>
      </c>
      <c r="AA25" s="232">
        <f>+AA5+AA9+AA15+AA19+AA24</f>
        <v>3862500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3433727</v>
      </c>
      <c r="D35" s="155"/>
      <c r="E35" s="156">
        <v>3862500</v>
      </c>
      <c r="F35" s="60">
        <v>3862500</v>
      </c>
      <c r="G35" s="60"/>
      <c r="H35" s="60"/>
      <c r="I35" s="60">
        <v>4501</v>
      </c>
      <c r="J35" s="60">
        <v>4501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4501</v>
      </c>
      <c r="X35" s="60">
        <v>2862500</v>
      </c>
      <c r="Y35" s="60">
        <v>-2857999</v>
      </c>
      <c r="Z35" s="140">
        <v>-99.84</v>
      </c>
      <c r="AA35" s="62">
        <v>3862500</v>
      </c>
    </row>
    <row r="36" spans="1:27" ht="12.75">
      <c r="A36" s="238" t="s">
        <v>139</v>
      </c>
      <c r="B36" s="149"/>
      <c r="C36" s="222">
        <f aca="true" t="shared" si="6" ref="C36:Y36">SUM(C32:C35)</f>
        <v>3433727</v>
      </c>
      <c r="D36" s="222">
        <f>SUM(D32:D35)</f>
        <v>0</v>
      </c>
      <c r="E36" s="218">
        <f t="shared" si="6"/>
        <v>3862500</v>
      </c>
      <c r="F36" s="220">
        <f t="shared" si="6"/>
        <v>3862500</v>
      </c>
      <c r="G36" s="220">
        <f t="shared" si="6"/>
        <v>0</v>
      </c>
      <c r="H36" s="220">
        <f t="shared" si="6"/>
        <v>0</v>
      </c>
      <c r="I36" s="220">
        <f t="shared" si="6"/>
        <v>4501</v>
      </c>
      <c r="J36" s="220">
        <f t="shared" si="6"/>
        <v>4501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4501</v>
      </c>
      <c r="X36" s="220">
        <f t="shared" si="6"/>
        <v>2862500</v>
      </c>
      <c r="Y36" s="220">
        <f t="shared" si="6"/>
        <v>-2857999</v>
      </c>
      <c r="Z36" s="221">
        <f>+IF(X36&lt;&gt;0,+(Y36/X36)*100,0)</f>
        <v>-99.8427598253275</v>
      </c>
      <c r="AA36" s="239">
        <f>SUM(AA32:AA35)</f>
        <v>3862500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/>
      <c r="F6" s="60"/>
      <c r="G6" s="60">
        <v>6100</v>
      </c>
      <c r="H6" s="60">
        <v>6100</v>
      </c>
      <c r="I6" s="60">
        <v>6100</v>
      </c>
      <c r="J6" s="60">
        <v>6100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6100</v>
      </c>
      <c r="X6" s="60"/>
      <c r="Y6" s="60">
        <v>6100</v>
      </c>
      <c r="Z6" s="140"/>
      <c r="AA6" s="62"/>
    </row>
    <row r="7" spans="1:27" ht="12.75">
      <c r="A7" s="249" t="s">
        <v>144</v>
      </c>
      <c r="B7" s="182"/>
      <c r="C7" s="155">
        <v>234300736</v>
      </c>
      <c r="D7" s="155"/>
      <c r="E7" s="59">
        <v>180466038</v>
      </c>
      <c r="F7" s="60">
        <v>180466038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45116510</v>
      </c>
      <c r="Y7" s="60">
        <v>-45116510</v>
      </c>
      <c r="Z7" s="140">
        <v>-100</v>
      </c>
      <c r="AA7" s="62">
        <v>180466038</v>
      </c>
    </row>
    <row r="8" spans="1:27" ht="12.75">
      <c r="A8" s="249" t="s">
        <v>145</v>
      </c>
      <c r="B8" s="182"/>
      <c r="C8" s="155">
        <v>3974893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2648967</v>
      </c>
      <c r="D9" s="155"/>
      <c r="E9" s="59"/>
      <c r="F9" s="60"/>
      <c r="G9" s="60">
        <v>13615783</v>
      </c>
      <c r="H9" s="60">
        <v>6075069</v>
      </c>
      <c r="I9" s="60">
        <v>6382581</v>
      </c>
      <c r="J9" s="60">
        <v>6382581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6382581</v>
      </c>
      <c r="X9" s="60"/>
      <c r="Y9" s="60">
        <v>6382581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240924596</v>
      </c>
      <c r="D12" s="168">
        <f>SUM(D6:D11)</f>
        <v>0</v>
      </c>
      <c r="E12" s="72">
        <f t="shared" si="0"/>
        <v>180466038</v>
      </c>
      <c r="F12" s="73">
        <f t="shared" si="0"/>
        <v>180466038</v>
      </c>
      <c r="G12" s="73">
        <f t="shared" si="0"/>
        <v>13621883</v>
      </c>
      <c r="H12" s="73">
        <f t="shared" si="0"/>
        <v>6081169</v>
      </c>
      <c r="I12" s="73">
        <f t="shared" si="0"/>
        <v>6388681</v>
      </c>
      <c r="J12" s="73">
        <f t="shared" si="0"/>
        <v>6388681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6388681</v>
      </c>
      <c r="X12" s="73">
        <f t="shared" si="0"/>
        <v>45116510</v>
      </c>
      <c r="Y12" s="73">
        <f t="shared" si="0"/>
        <v>-38727829</v>
      </c>
      <c r="Z12" s="170">
        <f>+IF(X12&lt;&gt;0,+(Y12/X12)*100,0)</f>
        <v>-85.8395939756865</v>
      </c>
      <c r="AA12" s="74">
        <f>SUM(AA6:AA11)</f>
        <v>180466038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187582</v>
      </c>
      <c r="D15" s="155"/>
      <c r="E15" s="59">
        <v>182480</v>
      </c>
      <c r="F15" s="60">
        <v>182480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45620</v>
      </c>
      <c r="Y15" s="60">
        <v>-45620</v>
      </c>
      <c r="Z15" s="140">
        <v>-100</v>
      </c>
      <c r="AA15" s="62">
        <v>182480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215416872</v>
      </c>
      <c r="H16" s="159">
        <v>222436515</v>
      </c>
      <c r="I16" s="159">
        <v>221485409</v>
      </c>
      <c r="J16" s="60">
        <v>221485409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221485409</v>
      </c>
      <c r="X16" s="60"/>
      <c r="Y16" s="159">
        <v>221485409</v>
      </c>
      <c r="Z16" s="141"/>
      <c r="AA16" s="225"/>
    </row>
    <row r="17" spans="1:27" ht="12.75">
      <c r="A17" s="249" t="s">
        <v>152</v>
      </c>
      <c r="B17" s="182"/>
      <c r="C17" s="155">
        <v>25962500</v>
      </c>
      <c r="D17" s="155"/>
      <c r="E17" s="59">
        <v>25962500</v>
      </c>
      <c r="F17" s="60">
        <v>25962500</v>
      </c>
      <c r="G17" s="60">
        <v>25962500</v>
      </c>
      <c r="H17" s="60">
        <v>25962500</v>
      </c>
      <c r="I17" s="60">
        <v>25962500</v>
      </c>
      <c r="J17" s="60">
        <v>25962500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25962500</v>
      </c>
      <c r="X17" s="60">
        <v>6490625</v>
      </c>
      <c r="Y17" s="60">
        <v>19471875</v>
      </c>
      <c r="Z17" s="140">
        <v>300</v>
      </c>
      <c r="AA17" s="62">
        <v>25962500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24182520</v>
      </c>
      <c r="D19" s="155"/>
      <c r="E19" s="59">
        <v>34230292</v>
      </c>
      <c r="F19" s="60">
        <v>34230292</v>
      </c>
      <c r="G19" s="60">
        <v>24182520</v>
      </c>
      <c r="H19" s="60">
        <v>25214821</v>
      </c>
      <c r="I19" s="60">
        <v>25218913</v>
      </c>
      <c r="J19" s="60">
        <v>25218913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25218913</v>
      </c>
      <c r="X19" s="60">
        <v>8557573</v>
      </c>
      <c r="Y19" s="60">
        <v>16661340</v>
      </c>
      <c r="Z19" s="140">
        <v>194.7</v>
      </c>
      <c r="AA19" s="62">
        <v>34230292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86885</v>
      </c>
      <c r="D22" s="155"/>
      <c r="E22" s="59">
        <v>86885</v>
      </c>
      <c r="F22" s="60">
        <v>86885</v>
      </c>
      <c r="G22" s="60">
        <v>86885</v>
      </c>
      <c r="H22" s="60">
        <v>86885</v>
      </c>
      <c r="I22" s="60">
        <v>86885</v>
      </c>
      <c r="J22" s="60">
        <v>86885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86885</v>
      </c>
      <c r="X22" s="60">
        <v>21721</v>
      </c>
      <c r="Y22" s="60">
        <v>65164</v>
      </c>
      <c r="Z22" s="140">
        <v>300</v>
      </c>
      <c r="AA22" s="62">
        <v>86885</v>
      </c>
    </row>
    <row r="23" spans="1:27" ht="12.75">
      <c r="A23" s="249" t="s">
        <v>158</v>
      </c>
      <c r="B23" s="182"/>
      <c r="C23" s="155">
        <v>35028000</v>
      </c>
      <c r="D23" s="155"/>
      <c r="E23" s="59">
        <v>35028000</v>
      </c>
      <c r="F23" s="60">
        <v>35028000</v>
      </c>
      <c r="G23" s="159">
        <v>35028000</v>
      </c>
      <c r="H23" s="159">
        <v>35028000</v>
      </c>
      <c r="I23" s="159">
        <v>35028000</v>
      </c>
      <c r="J23" s="60">
        <v>35028000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35028000</v>
      </c>
      <c r="X23" s="60">
        <v>8757000</v>
      </c>
      <c r="Y23" s="159">
        <v>26271000</v>
      </c>
      <c r="Z23" s="141">
        <v>300</v>
      </c>
      <c r="AA23" s="225">
        <v>35028000</v>
      </c>
    </row>
    <row r="24" spans="1:27" ht="12.75">
      <c r="A24" s="250" t="s">
        <v>57</v>
      </c>
      <c r="B24" s="253"/>
      <c r="C24" s="168">
        <f aca="true" t="shared" si="1" ref="C24:Y24">SUM(C15:C23)</f>
        <v>85447487</v>
      </c>
      <c r="D24" s="168">
        <f>SUM(D15:D23)</f>
        <v>0</v>
      </c>
      <c r="E24" s="76">
        <f t="shared" si="1"/>
        <v>95490157</v>
      </c>
      <c r="F24" s="77">
        <f t="shared" si="1"/>
        <v>95490157</v>
      </c>
      <c r="G24" s="77">
        <f t="shared" si="1"/>
        <v>300676777</v>
      </c>
      <c r="H24" s="77">
        <f t="shared" si="1"/>
        <v>308728721</v>
      </c>
      <c r="I24" s="77">
        <f t="shared" si="1"/>
        <v>307781707</v>
      </c>
      <c r="J24" s="77">
        <f t="shared" si="1"/>
        <v>307781707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307781707</v>
      </c>
      <c r="X24" s="77">
        <f t="shared" si="1"/>
        <v>23872539</v>
      </c>
      <c r="Y24" s="77">
        <f t="shared" si="1"/>
        <v>283909168</v>
      </c>
      <c r="Z24" s="212">
        <f>+IF(X24&lt;&gt;0,+(Y24/X24)*100,0)</f>
        <v>1189.2709359486228</v>
      </c>
      <c r="AA24" s="79">
        <f>SUM(AA15:AA23)</f>
        <v>95490157</v>
      </c>
    </row>
    <row r="25" spans="1:27" ht="12.75">
      <c r="A25" s="250" t="s">
        <v>159</v>
      </c>
      <c r="B25" s="251"/>
      <c r="C25" s="168">
        <f aca="true" t="shared" si="2" ref="C25:Y25">+C12+C24</f>
        <v>326372083</v>
      </c>
      <c r="D25" s="168">
        <f>+D12+D24</f>
        <v>0</v>
      </c>
      <c r="E25" s="72">
        <f t="shared" si="2"/>
        <v>275956195</v>
      </c>
      <c r="F25" s="73">
        <f t="shared" si="2"/>
        <v>275956195</v>
      </c>
      <c r="G25" s="73">
        <f t="shared" si="2"/>
        <v>314298660</v>
      </c>
      <c r="H25" s="73">
        <f t="shared" si="2"/>
        <v>314809890</v>
      </c>
      <c r="I25" s="73">
        <f t="shared" si="2"/>
        <v>314170388</v>
      </c>
      <c r="J25" s="73">
        <f t="shared" si="2"/>
        <v>314170388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314170388</v>
      </c>
      <c r="X25" s="73">
        <f t="shared" si="2"/>
        <v>68989049</v>
      </c>
      <c r="Y25" s="73">
        <f t="shared" si="2"/>
        <v>245181339</v>
      </c>
      <c r="Z25" s="170">
        <f>+IF(X25&lt;&gt;0,+(Y25/X25)*100,0)</f>
        <v>355.39167817779315</v>
      </c>
      <c r="AA25" s="74">
        <f>+AA12+AA24</f>
        <v>275956195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3848652</v>
      </c>
      <c r="D30" s="155"/>
      <c r="E30" s="59">
        <v>3897396</v>
      </c>
      <c r="F30" s="60">
        <v>3897396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974349</v>
      </c>
      <c r="Y30" s="60">
        <v>-974349</v>
      </c>
      <c r="Z30" s="140">
        <v>-100</v>
      </c>
      <c r="AA30" s="62">
        <v>3897396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25518231</v>
      </c>
      <c r="D32" s="155"/>
      <c r="E32" s="59">
        <v>20000000</v>
      </c>
      <c r="F32" s="60">
        <v>20000000</v>
      </c>
      <c r="G32" s="60">
        <v>16092850</v>
      </c>
      <c r="H32" s="60">
        <v>16604080</v>
      </c>
      <c r="I32" s="60">
        <v>15964578</v>
      </c>
      <c r="J32" s="60">
        <v>15964578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15964578</v>
      </c>
      <c r="X32" s="60">
        <v>5000000</v>
      </c>
      <c r="Y32" s="60">
        <v>10964578</v>
      </c>
      <c r="Z32" s="140">
        <v>219.29</v>
      </c>
      <c r="AA32" s="62">
        <v>20000000</v>
      </c>
    </row>
    <row r="33" spans="1:27" ht="12.75">
      <c r="A33" s="249" t="s">
        <v>165</v>
      </c>
      <c r="B33" s="182"/>
      <c r="C33" s="155">
        <v>719459</v>
      </c>
      <c r="D33" s="155"/>
      <c r="E33" s="59">
        <v>414248</v>
      </c>
      <c r="F33" s="60">
        <v>414248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103562</v>
      </c>
      <c r="Y33" s="60">
        <v>-103562</v>
      </c>
      <c r="Z33" s="140">
        <v>-100</v>
      </c>
      <c r="AA33" s="62">
        <v>414248</v>
      </c>
    </row>
    <row r="34" spans="1:27" ht="12.75">
      <c r="A34" s="250" t="s">
        <v>58</v>
      </c>
      <c r="B34" s="251"/>
      <c r="C34" s="168">
        <f aca="true" t="shared" si="3" ref="C34:Y34">SUM(C29:C33)</f>
        <v>30086342</v>
      </c>
      <c r="D34" s="168">
        <f>SUM(D29:D33)</f>
        <v>0</v>
      </c>
      <c r="E34" s="72">
        <f t="shared" si="3"/>
        <v>24311644</v>
      </c>
      <c r="F34" s="73">
        <f t="shared" si="3"/>
        <v>24311644</v>
      </c>
      <c r="G34" s="73">
        <f t="shared" si="3"/>
        <v>16092850</v>
      </c>
      <c r="H34" s="73">
        <f t="shared" si="3"/>
        <v>16604080</v>
      </c>
      <c r="I34" s="73">
        <f t="shared" si="3"/>
        <v>15964578</v>
      </c>
      <c r="J34" s="73">
        <f t="shared" si="3"/>
        <v>15964578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15964578</v>
      </c>
      <c r="X34" s="73">
        <f t="shared" si="3"/>
        <v>6077911</v>
      </c>
      <c r="Y34" s="73">
        <f t="shared" si="3"/>
        <v>9886667</v>
      </c>
      <c r="Z34" s="170">
        <f>+IF(X34&lt;&gt;0,+(Y34/X34)*100,0)</f>
        <v>162.66554413185713</v>
      </c>
      <c r="AA34" s="74">
        <f>SUM(AA29:AA33)</f>
        <v>24311644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60116246</v>
      </c>
      <c r="D38" s="155"/>
      <c r="E38" s="59">
        <v>58404861</v>
      </c>
      <c r="F38" s="60">
        <v>58404861</v>
      </c>
      <c r="G38" s="60">
        <v>60116246</v>
      </c>
      <c r="H38" s="60">
        <v>60116246</v>
      </c>
      <c r="I38" s="60">
        <v>60116246</v>
      </c>
      <c r="J38" s="60">
        <v>60116246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60116246</v>
      </c>
      <c r="X38" s="60">
        <v>14601215</v>
      </c>
      <c r="Y38" s="60">
        <v>45515031</v>
      </c>
      <c r="Z38" s="140">
        <v>311.72</v>
      </c>
      <c r="AA38" s="62">
        <v>58404861</v>
      </c>
    </row>
    <row r="39" spans="1:27" ht="12.75">
      <c r="A39" s="250" t="s">
        <v>59</v>
      </c>
      <c r="B39" s="253"/>
      <c r="C39" s="168">
        <f aca="true" t="shared" si="4" ref="C39:Y39">SUM(C37:C38)</f>
        <v>60116246</v>
      </c>
      <c r="D39" s="168">
        <f>SUM(D37:D38)</f>
        <v>0</v>
      </c>
      <c r="E39" s="76">
        <f t="shared" si="4"/>
        <v>58404861</v>
      </c>
      <c r="F39" s="77">
        <f t="shared" si="4"/>
        <v>58404861</v>
      </c>
      <c r="G39" s="77">
        <f t="shared" si="4"/>
        <v>60116246</v>
      </c>
      <c r="H39" s="77">
        <f t="shared" si="4"/>
        <v>60116246</v>
      </c>
      <c r="I39" s="77">
        <f t="shared" si="4"/>
        <v>60116246</v>
      </c>
      <c r="J39" s="77">
        <f t="shared" si="4"/>
        <v>60116246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60116246</v>
      </c>
      <c r="X39" s="77">
        <f t="shared" si="4"/>
        <v>14601215</v>
      </c>
      <c r="Y39" s="77">
        <f t="shared" si="4"/>
        <v>45515031</v>
      </c>
      <c r="Z39" s="212">
        <f>+IF(X39&lt;&gt;0,+(Y39/X39)*100,0)</f>
        <v>311.7208465185945</v>
      </c>
      <c r="AA39" s="79">
        <f>SUM(AA37:AA38)</f>
        <v>58404861</v>
      </c>
    </row>
    <row r="40" spans="1:27" ht="12.75">
      <c r="A40" s="250" t="s">
        <v>167</v>
      </c>
      <c r="B40" s="251"/>
      <c r="C40" s="168">
        <f aca="true" t="shared" si="5" ref="C40:Y40">+C34+C39</f>
        <v>90202588</v>
      </c>
      <c r="D40" s="168">
        <f>+D34+D39</f>
        <v>0</v>
      </c>
      <c r="E40" s="72">
        <f t="shared" si="5"/>
        <v>82716505</v>
      </c>
      <c r="F40" s="73">
        <f t="shared" si="5"/>
        <v>82716505</v>
      </c>
      <c r="G40" s="73">
        <f t="shared" si="5"/>
        <v>76209096</v>
      </c>
      <c r="H40" s="73">
        <f t="shared" si="5"/>
        <v>76720326</v>
      </c>
      <c r="I40" s="73">
        <f t="shared" si="5"/>
        <v>76080824</v>
      </c>
      <c r="J40" s="73">
        <f t="shared" si="5"/>
        <v>76080824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76080824</v>
      </c>
      <c r="X40" s="73">
        <f t="shared" si="5"/>
        <v>20679126</v>
      </c>
      <c r="Y40" s="73">
        <f t="shared" si="5"/>
        <v>55401698</v>
      </c>
      <c r="Z40" s="170">
        <f>+IF(X40&lt;&gt;0,+(Y40/X40)*100,0)</f>
        <v>267.91121636378637</v>
      </c>
      <c r="AA40" s="74">
        <f>+AA34+AA39</f>
        <v>82716505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236169495</v>
      </c>
      <c r="D42" s="257">
        <f>+D25-D40</f>
        <v>0</v>
      </c>
      <c r="E42" s="258">
        <f t="shared" si="6"/>
        <v>193239690</v>
      </c>
      <c r="F42" s="259">
        <f t="shared" si="6"/>
        <v>193239690</v>
      </c>
      <c r="G42" s="259">
        <f t="shared" si="6"/>
        <v>238089564</v>
      </c>
      <c r="H42" s="259">
        <f t="shared" si="6"/>
        <v>238089564</v>
      </c>
      <c r="I42" s="259">
        <f t="shared" si="6"/>
        <v>238089564</v>
      </c>
      <c r="J42" s="259">
        <f t="shared" si="6"/>
        <v>238089564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238089564</v>
      </c>
      <c r="X42" s="259">
        <f t="shared" si="6"/>
        <v>48309923</v>
      </c>
      <c r="Y42" s="259">
        <f t="shared" si="6"/>
        <v>189779641</v>
      </c>
      <c r="Z42" s="260">
        <f>+IF(X42&lt;&gt;0,+(Y42/X42)*100,0)</f>
        <v>392.8378047714959</v>
      </c>
      <c r="AA42" s="261">
        <f>+AA25-AA40</f>
        <v>193239690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159211580</v>
      </c>
      <c r="D45" s="155"/>
      <c r="E45" s="59">
        <v>114224789</v>
      </c>
      <c r="F45" s="60">
        <v>114224789</v>
      </c>
      <c r="G45" s="60">
        <v>161131649</v>
      </c>
      <c r="H45" s="60">
        <v>161131649</v>
      </c>
      <c r="I45" s="60">
        <v>161131649</v>
      </c>
      <c r="J45" s="60">
        <v>161131649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161131649</v>
      </c>
      <c r="X45" s="60">
        <v>28556197</v>
      </c>
      <c r="Y45" s="60">
        <v>132575452</v>
      </c>
      <c r="Z45" s="139">
        <v>464.26</v>
      </c>
      <c r="AA45" s="62">
        <v>114224789</v>
      </c>
    </row>
    <row r="46" spans="1:27" ht="12.75">
      <c r="A46" s="249" t="s">
        <v>171</v>
      </c>
      <c r="B46" s="182"/>
      <c r="C46" s="155">
        <v>76957915</v>
      </c>
      <c r="D46" s="155"/>
      <c r="E46" s="59">
        <v>79014901</v>
      </c>
      <c r="F46" s="60">
        <v>79014901</v>
      </c>
      <c r="G46" s="60">
        <v>76957915</v>
      </c>
      <c r="H46" s="60">
        <v>76957915</v>
      </c>
      <c r="I46" s="60">
        <v>76957915</v>
      </c>
      <c r="J46" s="60">
        <v>76957915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76957915</v>
      </c>
      <c r="X46" s="60">
        <v>19753725</v>
      </c>
      <c r="Y46" s="60">
        <v>57204190</v>
      </c>
      <c r="Z46" s="139">
        <v>289.59</v>
      </c>
      <c r="AA46" s="62">
        <v>79014901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236169495</v>
      </c>
      <c r="D48" s="217">
        <f>SUM(D45:D47)</f>
        <v>0</v>
      </c>
      <c r="E48" s="264">
        <f t="shared" si="7"/>
        <v>193239690</v>
      </c>
      <c r="F48" s="219">
        <f t="shared" si="7"/>
        <v>193239690</v>
      </c>
      <c r="G48" s="219">
        <f t="shared" si="7"/>
        <v>238089564</v>
      </c>
      <c r="H48" s="219">
        <f t="shared" si="7"/>
        <v>238089564</v>
      </c>
      <c r="I48" s="219">
        <f t="shared" si="7"/>
        <v>238089564</v>
      </c>
      <c r="J48" s="219">
        <f t="shared" si="7"/>
        <v>238089564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238089564</v>
      </c>
      <c r="X48" s="219">
        <f t="shared" si="7"/>
        <v>48309922</v>
      </c>
      <c r="Y48" s="219">
        <f t="shared" si="7"/>
        <v>189779642</v>
      </c>
      <c r="Z48" s="265">
        <f>+IF(X48&lt;&gt;0,+(Y48/X48)*100,0)</f>
        <v>392.83781497308155</v>
      </c>
      <c r="AA48" s="232">
        <f>SUM(AA45:AA47)</f>
        <v>193239690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6670884</v>
      </c>
      <c r="D8" s="155"/>
      <c r="E8" s="59">
        <v>42223296</v>
      </c>
      <c r="F8" s="60">
        <v>42223296</v>
      </c>
      <c r="G8" s="60">
        <v>124747</v>
      </c>
      <c r="H8" s="60">
        <v>119456</v>
      </c>
      <c r="I8" s="60">
        <v>139726</v>
      </c>
      <c r="J8" s="60">
        <v>383929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383929</v>
      </c>
      <c r="X8" s="60">
        <v>22723099</v>
      </c>
      <c r="Y8" s="60">
        <v>-22339170</v>
      </c>
      <c r="Z8" s="140">
        <v>-98.31</v>
      </c>
      <c r="AA8" s="62">
        <v>42223296</v>
      </c>
    </row>
    <row r="9" spans="1:27" ht="12.75">
      <c r="A9" s="249" t="s">
        <v>179</v>
      </c>
      <c r="B9" s="182"/>
      <c r="C9" s="155">
        <v>86418521</v>
      </c>
      <c r="D9" s="155"/>
      <c r="E9" s="59">
        <v>86525000</v>
      </c>
      <c r="F9" s="60">
        <v>86525000</v>
      </c>
      <c r="G9" s="60">
        <v>34172</v>
      </c>
      <c r="H9" s="60">
        <v>38532</v>
      </c>
      <c r="I9" s="60">
        <v>44406</v>
      </c>
      <c r="J9" s="60">
        <v>117110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117110</v>
      </c>
      <c r="X9" s="60">
        <v>36717000</v>
      </c>
      <c r="Y9" s="60">
        <v>-36599890</v>
      </c>
      <c r="Z9" s="140">
        <v>-99.68</v>
      </c>
      <c r="AA9" s="62">
        <v>86525000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18276686</v>
      </c>
      <c r="D11" s="155"/>
      <c r="E11" s="59">
        <v>14000004</v>
      </c>
      <c r="F11" s="60">
        <v>14000004</v>
      </c>
      <c r="G11" s="60">
        <v>189062</v>
      </c>
      <c r="H11" s="60">
        <v>763728</v>
      </c>
      <c r="I11" s="60">
        <v>2678817</v>
      </c>
      <c r="J11" s="60">
        <v>3631607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3631607</v>
      </c>
      <c r="X11" s="60">
        <v>3500001</v>
      </c>
      <c r="Y11" s="60">
        <v>131606</v>
      </c>
      <c r="Z11" s="140">
        <v>3.76</v>
      </c>
      <c r="AA11" s="62">
        <v>14000004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-103974450</v>
      </c>
      <c r="D14" s="155"/>
      <c r="E14" s="59">
        <v>-114057300</v>
      </c>
      <c r="F14" s="60">
        <v>-114057300</v>
      </c>
      <c r="G14" s="60">
        <v>-5111639</v>
      </c>
      <c r="H14" s="60">
        <v>-5881123</v>
      </c>
      <c r="I14" s="60">
        <v>-6448272</v>
      </c>
      <c r="J14" s="60">
        <v>-17441034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-17441034</v>
      </c>
      <c r="X14" s="60">
        <v>-29239275</v>
      </c>
      <c r="Y14" s="60">
        <v>11798241</v>
      </c>
      <c r="Z14" s="140">
        <v>-40.35</v>
      </c>
      <c r="AA14" s="62">
        <v>-114057300</v>
      </c>
    </row>
    <row r="15" spans="1:27" ht="12.75">
      <c r="A15" s="249" t="s">
        <v>40</v>
      </c>
      <c r="B15" s="182"/>
      <c r="C15" s="155">
        <v>-433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-25033214</v>
      </c>
      <c r="D16" s="155"/>
      <c r="E16" s="59">
        <v>-27011000</v>
      </c>
      <c r="F16" s="60">
        <v>-27011000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-10125000</v>
      </c>
      <c r="Y16" s="60">
        <v>10125000</v>
      </c>
      <c r="Z16" s="140">
        <v>-100</v>
      </c>
      <c r="AA16" s="62">
        <v>-27011000</v>
      </c>
    </row>
    <row r="17" spans="1:27" ht="12.75">
      <c r="A17" s="250" t="s">
        <v>185</v>
      </c>
      <c r="B17" s="251"/>
      <c r="C17" s="168">
        <f aca="true" t="shared" si="0" ref="C17:Y17">SUM(C6:C16)</f>
        <v>-17642006</v>
      </c>
      <c r="D17" s="168">
        <f t="shared" si="0"/>
        <v>0</v>
      </c>
      <c r="E17" s="72">
        <f t="shared" si="0"/>
        <v>1680000</v>
      </c>
      <c r="F17" s="73">
        <f t="shared" si="0"/>
        <v>1680000</v>
      </c>
      <c r="G17" s="73">
        <f t="shared" si="0"/>
        <v>-4763658</v>
      </c>
      <c r="H17" s="73">
        <f t="shared" si="0"/>
        <v>-4959407</v>
      </c>
      <c r="I17" s="73">
        <f t="shared" si="0"/>
        <v>-3585323</v>
      </c>
      <c r="J17" s="73">
        <f t="shared" si="0"/>
        <v>-13308388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-13308388</v>
      </c>
      <c r="X17" s="73">
        <f t="shared" si="0"/>
        <v>23575825</v>
      </c>
      <c r="Y17" s="73">
        <f t="shared" si="0"/>
        <v>-36884213</v>
      </c>
      <c r="Z17" s="170">
        <f>+IF(X17&lt;&gt;0,+(Y17/X17)*100,0)</f>
        <v>-156.44929922918922</v>
      </c>
      <c r="AA17" s="74">
        <f>SUM(AA6:AA16)</f>
        <v>1680000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205323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-5102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-1403299</v>
      </c>
      <c r="D26" s="155"/>
      <c r="E26" s="59">
        <v>-3862500</v>
      </c>
      <c r="F26" s="60">
        <v>-3862500</v>
      </c>
      <c r="G26" s="60"/>
      <c r="H26" s="60"/>
      <c r="I26" s="60">
        <v>-4501</v>
      </c>
      <c r="J26" s="60">
        <v>-4501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-4501</v>
      </c>
      <c r="X26" s="60">
        <v>-2862500</v>
      </c>
      <c r="Y26" s="60">
        <v>2857999</v>
      </c>
      <c r="Z26" s="140">
        <v>-99.84</v>
      </c>
      <c r="AA26" s="62">
        <v>-3862500</v>
      </c>
    </row>
    <row r="27" spans="1:27" ht="12.75">
      <c r="A27" s="250" t="s">
        <v>192</v>
      </c>
      <c r="B27" s="251"/>
      <c r="C27" s="168">
        <f aca="true" t="shared" si="1" ref="C27:Y27">SUM(C21:C26)</f>
        <v>-1203078</v>
      </c>
      <c r="D27" s="168">
        <f>SUM(D21:D26)</f>
        <v>0</v>
      </c>
      <c r="E27" s="72">
        <f t="shared" si="1"/>
        <v>-3862500</v>
      </c>
      <c r="F27" s="73">
        <f t="shared" si="1"/>
        <v>-3862500</v>
      </c>
      <c r="G27" s="73">
        <f t="shared" si="1"/>
        <v>0</v>
      </c>
      <c r="H27" s="73">
        <f t="shared" si="1"/>
        <v>0</v>
      </c>
      <c r="I27" s="73">
        <f t="shared" si="1"/>
        <v>-4501</v>
      </c>
      <c r="J27" s="73">
        <f t="shared" si="1"/>
        <v>-4501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-4501</v>
      </c>
      <c r="X27" s="73">
        <f t="shared" si="1"/>
        <v>-2862500</v>
      </c>
      <c r="Y27" s="73">
        <f t="shared" si="1"/>
        <v>2857999</v>
      </c>
      <c r="Z27" s="170">
        <f>+IF(X27&lt;&gt;0,+(Y27/X27)*100,0)</f>
        <v>-99.8427598253275</v>
      </c>
      <c r="AA27" s="74">
        <f>SUM(AA21:AA26)</f>
        <v>-3862500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837153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32005569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32842722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13997638</v>
      </c>
      <c r="D38" s="153">
        <f>+D17+D27+D36</f>
        <v>0</v>
      </c>
      <c r="E38" s="99">
        <f t="shared" si="3"/>
        <v>-2182500</v>
      </c>
      <c r="F38" s="100">
        <f t="shared" si="3"/>
        <v>-2182500</v>
      </c>
      <c r="G38" s="100">
        <f t="shared" si="3"/>
        <v>-4763658</v>
      </c>
      <c r="H38" s="100">
        <f t="shared" si="3"/>
        <v>-4959407</v>
      </c>
      <c r="I38" s="100">
        <f t="shared" si="3"/>
        <v>-3589824</v>
      </c>
      <c r="J38" s="100">
        <f t="shared" si="3"/>
        <v>-13312889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-13312889</v>
      </c>
      <c r="X38" s="100">
        <f t="shared" si="3"/>
        <v>20713325</v>
      </c>
      <c r="Y38" s="100">
        <f t="shared" si="3"/>
        <v>-34026214</v>
      </c>
      <c r="Z38" s="137">
        <f>+IF(X38&lt;&gt;0,+(Y38/X38)*100,0)</f>
        <v>-164.2721002060268</v>
      </c>
      <c r="AA38" s="102">
        <f>+AA17+AA27+AA36</f>
        <v>-2182500</v>
      </c>
    </row>
    <row r="39" spans="1:27" ht="12.75">
      <c r="A39" s="249" t="s">
        <v>200</v>
      </c>
      <c r="B39" s="182"/>
      <c r="C39" s="153">
        <v>85303098</v>
      </c>
      <c r="D39" s="153"/>
      <c r="E39" s="99"/>
      <c r="F39" s="100"/>
      <c r="G39" s="100">
        <v>99300736</v>
      </c>
      <c r="H39" s="100">
        <v>94537078</v>
      </c>
      <c r="I39" s="100">
        <v>89577671</v>
      </c>
      <c r="J39" s="100">
        <v>99300736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99300736</v>
      </c>
      <c r="X39" s="100"/>
      <c r="Y39" s="100">
        <v>99300736</v>
      </c>
      <c r="Z39" s="137"/>
      <c r="AA39" s="102"/>
    </row>
    <row r="40" spans="1:27" ht="12.75">
      <c r="A40" s="269" t="s">
        <v>201</v>
      </c>
      <c r="B40" s="256"/>
      <c r="C40" s="257">
        <v>99300736</v>
      </c>
      <c r="D40" s="257"/>
      <c r="E40" s="258">
        <v>-2182500</v>
      </c>
      <c r="F40" s="259">
        <v>-2182500</v>
      </c>
      <c r="G40" s="259">
        <v>94537078</v>
      </c>
      <c r="H40" s="259">
        <v>89577671</v>
      </c>
      <c r="I40" s="259">
        <v>85987847</v>
      </c>
      <c r="J40" s="259">
        <v>85987847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85987847</v>
      </c>
      <c r="X40" s="259">
        <v>20713325</v>
      </c>
      <c r="Y40" s="259">
        <v>65274522</v>
      </c>
      <c r="Z40" s="260">
        <v>315.13</v>
      </c>
      <c r="AA40" s="261">
        <v>-2182500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3433727</v>
      </c>
      <c r="D5" s="200">
        <f t="shared" si="0"/>
        <v>0</v>
      </c>
      <c r="E5" s="106">
        <f t="shared" si="0"/>
        <v>3862500</v>
      </c>
      <c r="F5" s="106">
        <f t="shared" si="0"/>
        <v>3862500</v>
      </c>
      <c r="G5" s="106">
        <f t="shared" si="0"/>
        <v>0</v>
      </c>
      <c r="H5" s="106">
        <f t="shared" si="0"/>
        <v>0</v>
      </c>
      <c r="I5" s="106">
        <f t="shared" si="0"/>
        <v>4501</v>
      </c>
      <c r="J5" s="106">
        <f t="shared" si="0"/>
        <v>4501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4501</v>
      </c>
      <c r="X5" s="106">
        <f t="shared" si="0"/>
        <v>965625</v>
      </c>
      <c r="Y5" s="106">
        <f t="shared" si="0"/>
        <v>-961124</v>
      </c>
      <c r="Z5" s="201">
        <f>+IF(X5&lt;&gt;0,+(Y5/X5)*100,0)</f>
        <v>-99.53387702265371</v>
      </c>
      <c r="AA5" s="199">
        <f>SUM(AA11:AA18)</f>
        <v>3862500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3433727</v>
      </c>
      <c r="D15" s="156"/>
      <c r="E15" s="60">
        <v>3862500</v>
      </c>
      <c r="F15" s="60">
        <v>3862500</v>
      </c>
      <c r="G15" s="60"/>
      <c r="H15" s="60"/>
      <c r="I15" s="60">
        <v>4501</v>
      </c>
      <c r="J15" s="60">
        <v>4501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4501</v>
      </c>
      <c r="X15" s="60">
        <v>965625</v>
      </c>
      <c r="Y15" s="60">
        <v>-961124</v>
      </c>
      <c r="Z15" s="140">
        <v>-99.53</v>
      </c>
      <c r="AA15" s="155">
        <v>3862500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3433727</v>
      </c>
      <c r="D45" s="129">
        <f t="shared" si="7"/>
        <v>0</v>
      </c>
      <c r="E45" s="54">
        <f t="shared" si="7"/>
        <v>3862500</v>
      </c>
      <c r="F45" s="54">
        <f t="shared" si="7"/>
        <v>3862500</v>
      </c>
      <c r="G45" s="54">
        <f t="shared" si="7"/>
        <v>0</v>
      </c>
      <c r="H45" s="54">
        <f t="shared" si="7"/>
        <v>0</v>
      </c>
      <c r="I45" s="54">
        <f t="shared" si="7"/>
        <v>4501</v>
      </c>
      <c r="J45" s="54">
        <f t="shared" si="7"/>
        <v>4501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4501</v>
      </c>
      <c r="X45" s="54">
        <f t="shared" si="7"/>
        <v>965625</v>
      </c>
      <c r="Y45" s="54">
        <f t="shared" si="7"/>
        <v>-961124</v>
      </c>
      <c r="Z45" s="184">
        <f t="shared" si="5"/>
        <v>-99.53387702265371</v>
      </c>
      <c r="AA45" s="130">
        <f t="shared" si="8"/>
        <v>3862500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3433727</v>
      </c>
      <c r="D49" s="218">
        <f t="shared" si="9"/>
        <v>0</v>
      </c>
      <c r="E49" s="220">
        <f t="shared" si="9"/>
        <v>3862500</v>
      </c>
      <c r="F49" s="220">
        <f t="shared" si="9"/>
        <v>3862500</v>
      </c>
      <c r="G49" s="220">
        <f t="shared" si="9"/>
        <v>0</v>
      </c>
      <c r="H49" s="220">
        <f t="shared" si="9"/>
        <v>0</v>
      </c>
      <c r="I49" s="220">
        <f t="shared" si="9"/>
        <v>4501</v>
      </c>
      <c r="J49" s="220">
        <f t="shared" si="9"/>
        <v>4501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4501</v>
      </c>
      <c r="X49" s="220">
        <f t="shared" si="9"/>
        <v>965625</v>
      </c>
      <c r="Y49" s="220">
        <f t="shared" si="9"/>
        <v>-961124</v>
      </c>
      <c r="Z49" s="221">
        <f t="shared" si="5"/>
        <v>-99.53387702265371</v>
      </c>
      <c r="AA49" s="222">
        <f>SUM(AA41:AA48)</f>
        <v>3862500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627129</v>
      </c>
      <c r="D51" s="129">
        <f t="shared" si="10"/>
        <v>0</v>
      </c>
      <c r="E51" s="54">
        <f t="shared" si="10"/>
        <v>2100400</v>
      </c>
      <c r="F51" s="54">
        <f t="shared" si="10"/>
        <v>2100400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525100</v>
      </c>
      <c r="Y51" s="54">
        <f t="shared" si="10"/>
        <v>-525100</v>
      </c>
      <c r="Z51" s="184">
        <f>+IF(X51&lt;&gt;0,+(Y51/X51)*100,0)</f>
        <v>-100</v>
      </c>
      <c r="AA51" s="130">
        <f>SUM(AA57:AA61)</f>
        <v>2100400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627129</v>
      </c>
      <c r="D61" s="156"/>
      <c r="E61" s="60">
        <v>2100400</v>
      </c>
      <c r="F61" s="60">
        <v>2100400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525100</v>
      </c>
      <c r="Y61" s="60">
        <v>-525100</v>
      </c>
      <c r="Z61" s="140">
        <v>-100</v>
      </c>
      <c r="AA61" s="155">
        <v>2100400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57195</v>
      </c>
      <c r="H66" s="275"/>
      <c r="I66" s="275">
        <v>35303</v>
      </c>
      <c r="J66" s="275">
        <v>92498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92498</v>
      </c>
      <c r="X66" s="275"/>
      <c r="Y66" s="275">
        <v>92498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2100400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2100400</v>
      </c>
      <c r="F69" s="220">
        <f t="shared" si="12"/>
        <v>0</v>
      </c>
      <c r="G69" s="220">
        <f t="shared" si="12"/>
        <v>57195</v>
      </c>
      <c r="H69" s="220">
        <f t="shared" si="12"/>
        <v>0</v>
      </c>
      <c r="I69" s="220">
        <f t="shared" si="12"/>
        <v>35303</v>
      </c>
      <c r="J69" s="220">
        <f t="shared" si="12"/>
        <v>92498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92498</v>
      </c>
      <c r="X69" s="220">
        <f t="shared" si="12"/>
        <v>0</v>
      </c>
      <c r="Y69" s="220">
        <f t="shared" si="12"/>
        <v>92498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3433727</v>
      </c>
      <c r="D40" s="344">
        <f t="shared" si="9"/>
        <v>0</v>
      </c>
      <c r="E40" s="343">
        <f t="shared" si="9"/>
        <v>3862500</v>
      </c>
      <c r="F40" s="345">
        <f t="shared" si="9"/>
        <v>3862500</v>
      </c>
      <c r="G40" s="345">
        <f t="shared" si="9"/>
        <v>0</v>
      </c>
      <c r="H40" s="343">
        <f t="shared" si="9"/>
        <v>0</v>
      </c>
      <c r="I40" s="343">
        <f t="shared" si="9"/>
        <v>4501</v>
      </c>
      <c r="J40" s="345">
        <f t="shared" si="9"/>
        <v>4501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4501</v>
      </c>
      <c r="X40" s="343">
        <f t="shared" si="9"/>
        <v>965625</v>
      </c>
      <c r="Y40" s="345">
        <f t="shared" si="9"/>
        <v>-961124</v>
      </c>
      <c r="Z40" s="336">
        <f>+IF(X40&lt;&gt;0,+(Y40/X40)*100,0)</f>
        <v>-99.53387702265371</v>
      </c>
      <c r="AA40" s="350">
        <f>SUM(AA41:AA49)</f>
        <v>3862500</v>
      </c>
    </row>
    <row r="41" spans="1:27" ht="12.75">
      <c r="A41" s="361" t="s">
        <v>248</v>
      </c>
      <c r="B41" s="142"/>
      <c r="C41" s="362">
        <v>1759354</v>
      </c>
      <c r="D41" s="363"/>
      <c r="E41" s="362">
        <v>1600000</v>
      </c>
      <c r="F41" s="364">
        <v>1600000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400000</v>
      </c>
      <c r="Y41" s="364">
        <v>-400000</v>
      </c>
      <c r="Z41" s="365">
        <v>-100</v>
      </c>
      <c r="AA41" s="366">
        <v>1600000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311716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578120</v>
      </c>
      <c r="D44" s="368"/>
      <c r="E44" s="54">
        <v>762500</v>
      </c>
      <c r="F44" s="53">
        <v>762500</v>
      </c>
      <c r="G44" s="53"/>
      <c r="H44" s="54"/>
      <c r="I44" s="54">
        <v>4501</v>
      </c>
      <c r="J44" s="53">
        <v>4501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4501</v>
      </c>
      <c r="X44" s="54">
        <v>190625</v>
      </c>
      <c r="Y44" s="53">
        <v>-186124</v>
      </c>
      <c r="Z44" s="94">
        <v>-97.64</v>
      </c>
      <c r="AA44" s="95">
        <v>762500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157408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627129</v>
      </c>
      <c r="D49" s="368"/>
      <c r="E49" s="54">
        <v>1500000</v>
      </c>
      <c r="F49" s="53">
        <v>1500000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375000</v>
      </c>
      <c r="Y49" s="53">
        <v>-375000</v>
      </c>
      <c r="Z49" s="94">
        <v>-100</v>
      </c>
      <c r="AA49" s="95">
        <v>1500000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3433727</v>
      </c>
      <c r="D60" s="346">
        <f t="shared" si="14"/>
        <v>0</v>
      </c>
      <c r="E60" s="219">
        <f t="shared" si="14"/>
        <v>3862500</v>
      </c>
      <c r="F60" s="264">
        <f t="shared" si="14"/>
        <v>3862500</v>
      </c>
      <c r="G60" s="264">
        <f t="shared" si="14"/>
        <v>0</v>
      </c>
      <c r="H60" s="219">
        <f t="shared" si="14"/>
        <v>0</v>
      </c>
      <c r="I60" s="219">
        <f t="shared" si="14"/>
        <v>4501</v>
      </c>
      <c r="J60" s="264">
        <f t="shared" si="14"/>
        <v>4501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4501</v>
      </c>
      <c r="X60" s="219">
        <f t="shared" si="14"/>
        <v>965625</v>
      </c>
      <c r="Y60" s="264">
        <f t="shared" si="14"/>
        <v>-961124</v>
      </c>
      <c r="Z60" s="337">
        <f>+IF(X60&lt;&gt;0,+(Y60/X60)*100,0)</f>
        <v>-99.53387702265371</v>
      </c>
      <c r="AA60" s="232">
        <f>+AA57+AA54+AA51+AA40+AA37+AA34+AA22+AA5</f>
        <v>3862500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2016-11-03T14:57:29Z</dcterms:created>
  <dcterms:modified xsi:type="dcterms:W3CDTF">2016-11-03T14:57:32Z</dcterms:modified>
  <cp:category/>
  <cp:version/>
  <cp:contentType/>
  <cp:contentStatus/>
</cp:coreProperties>
</file>