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<sst xmlns="http://schemas.openxmlformats.org/spreadsheetml/2006/main" count="857" uniqueCount="303">
  <si>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Alfred Nzo(DC44)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</si>
  <si>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</si>
  <si>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</si>
  <si>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</si>
  <si>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</si>
  <si>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</si>
  <si>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</si>
  <si>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</si>
  <si>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</si>
  <si>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</si>
  <si>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</si>
  <si>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</si>
  <si>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</si>
  <si>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</si>
  <si>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</si>
  <si>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</si>
  <si>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</si>
  <si>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</si>
  <si>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</si>
  <si>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</si>
  <si>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</si>
  <si>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</si>
  <si>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</si>
  <si>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</si>
  <si>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</si>
  <si>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</si>
  <si>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</si>
  <si>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</si>
  <si>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</si>
  <si>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</si>
  <si>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</si>
  <si>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</si>
  <si>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</si>
  <si>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</si>
  <si>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</si>
  <si>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</si>
  <si>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</si>
  <si>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</si>
  <si>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</si>
  <si>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</si>
  <si>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</si>
  <si>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</si>
  <si>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</si>
  <si>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</si>
  <si>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</si>
  <si>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</si>
  <si>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</si>
  <si>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</si>
  <si>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</si>
  <si>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</si>
  <si>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</si>
  <si>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</si>
  <si>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</si>
  <si>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</si>
  <si>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</si>
  <si>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</si>
  <si>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</si>
  <si>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</si>
  <si>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</si>
  <si>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</si>
  <si>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</si>
  <si>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</si>
  <si>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</si>
  <si>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</si>
  <si>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</si>
  <si>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</si>
  <si>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</si>
  <si>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</si>
  <si>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</si>
  <si>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</si>
  <si>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Alfred Nzo(DC44)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</si>
  <si>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</si>
  <si>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</si>
  <si>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</si>
  <si>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</si>
  <si>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</si>
  <si>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</si>
  <si>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</si>
  <si>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</si>
  <si>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</si>
  <si>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</si>
  <si>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</si>
  <si>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</si>
  <si>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</si>
  <si>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</si>
  <si>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</si>
  <si>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</si>
  <si>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</si>
  <si>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</si>
  <si>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</si>
  <si>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</si>
  <si>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</si>
  <si>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</si>
  <si>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</si>
  <si>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</si>
  <si>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</si>
  <si>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</si>
  <si>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</si>
  <si>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</si>
  <si>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</si>
  <si>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Alfred Nzo(DC44)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</si>
  <si>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</si>
  <si>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</si>
  <si>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</si>
  <si>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</si>
  <si>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</si>
  <si>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</si>
  <si>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</si>
  <si>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</si>
  <si>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</si>
  <si>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</si>
  <si>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</si>
  <si>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</si>
  <si>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</si>
  <si>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</si>
  <si>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</si>
  <si>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</si>
  <si>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</si>
  <si>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</si>
  <si>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</si>
  <si>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</si>
  <si>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</si>
  <si>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</si>
  <si>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</si>
  <si>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</si>
  <si>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</si>
  <si>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</si>
  <si>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</si>
  <si>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</si>
  <si>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Alfred Nzo(DC44)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</si>
  <si>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</si>
  <si>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</si>
  <si>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</si>
  <si>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</si>
  <si>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</si>
  <si>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</si>
  <si>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</si>
  <si>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</si>
  <si>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</si>
  <si>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</si>
  <si>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Alfred Nzo(DC44)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</si>
  <si>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</si>
  <si>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</si>
  <si>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</si>
  <si>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</si>
  <si>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</si>
  <si>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</si>
  <si>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</si>
  <si>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</si>
  <si>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</si>
  <si>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</si>
  <si>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</si>
  <si>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</si>
  <si>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</si>
  <si>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</si>
  <si>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</si>
  <si>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</si>
  <si>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</si>
  <si>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</si>
  <si>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</si>
  <si>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</si>
  <si>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</si>
  <si>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</si>
  <si>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</si>
  <si>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</si>
  <si>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</si>
  <si>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</si>
  <si>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</si>
  <si>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</si>
  <si>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</si>
  <si>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</si>
  <si>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</si>
  <si>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</si>
  <si>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</si>
  <si>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Alfred Nzo(DC44)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</si>
  <si>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</si>
  <si>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</si>
  <si>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</si>
  <si>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</si>
  <si>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</si>
  <si>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</si>
  <si>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</si>
  <si>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</si>
  <si>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</si>
  <si>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</si>
  <si>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</si>
  <si>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</si>
  <si>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</si>
  <si>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</si>
  <si>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</si>
  <si>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</si>
  <si>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</si>
  <si>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</si>
  <si>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</si>
  <si>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</si>
  <si>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</si>
  <si>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</si>
  <si>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</si>
  <si>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</si>
  <si>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</si>
  <si>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</si>
  <si>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</si>
  <si>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Alfred Nzo(DC44)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</si>
  <si>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</si>
  <si>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</si>
  <si>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</si>
  <si>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</si>
  <si>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</si>
  <si>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</si>
  <si>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</si>
  <si>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</si>
  <si>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</si>
  <si>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</si>
  <si>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</si>
  <si>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</si>
  <si>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</si>
  <si>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</si>
  <si>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</si>
  <si>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</si>
  <si>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</si>
  <si>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</si>
  <si>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</si>
  <si>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</si>
  <si>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</si>
  <si>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</si>
  <si>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</si>
  <si>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</si>
  <si>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Alfred Nzo(DC44)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</si>
  <si>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</si>
  <si>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</si>
  <si>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</si>
  <si>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</si>
  <si>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</si>
  <si>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</si>
  <si>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</si>
  <si>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</si>
  <si>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</si>
  <si>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</si>
  <si>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</si>
  <si>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</si>
  <si>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</si>
  <si>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</si>
  <si>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</si>
  <si>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</si>
  <si>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</si>
  <si>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</si>
  <si>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</si>
  <si>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</si>
  <si>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</si>
  <si>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</si>
  <si>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</si>
  <si>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</si>
  <si>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</si>
  <si>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</si>
  <si>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</si>
  <si>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</si>
  <si>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</si>
  <si>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</si>
  <si>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</si>
  <si>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</si>
  <si>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</si>
  <si>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</si>
  <si>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</si>
  <si>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Alfred Nzo(DC44)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</si>
  <si>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</si>
  <si>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</si>
  <si>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Eastern Cape: Alfred Nzo(DC44)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</si>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</sst>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15840259</v>
      </c>
      <c r="C6" s="19">
        <v>0</v>
      </c>
      <c r="D6" s="59">
        <v>28509000</v>
      </c>
      <c r="E6" s="60">
        <v>28509000</v>
      </c>
      <c r="F6" s="60">
        <v>1125820</v>
      </c>
      <c r="G6" s="60">
        <v>3959019</v>
      </c>
      <c r="H6" s="60">
        <v>2495744</v>
      </c>
      <c r="I6" s="60">
        <v>7580583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7580583</v>
      </c>
      <c r="W6" s="60">
        <v>7127250</v>
      </c>
      <c r="X6" s="60">
        <v>453333</v>
      </c>
      <c r="Y6" s="61">
        <v>6.36</v>
      </c>
      <c r="Z6" s="62">
        <v>28509000</v>
      </c>
    </row>
    <row r="7" spans="1:26" ht="12.75">
      <c r="A7" s="58" t="s">
        <v>33</v>
      </c>
      <c r="B7" s="19">
        <v>11871083</v>
      </c>
      <c r="C7" s="19">
        <v>0</v>
      </c>
      <c r="D7" s="59">
        <v>8000000</v>
      </c>
      <c r="E7" s="60">
        <v>8000000</v>
      </c>
      <c r="F7" s="60">
        <v>0</v>
      </c>
      <c r="G7" s="60">
        <v>1641851</v>
      </c>
      <c r="H7" s="60">
        <v>1051691</v>
      </c>
      <c r="I7" s="60">
        <v>2693542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2693542</v>
      </c>
      <c r="W7" s="60">
        <v>1999998</v>
      </c>
      <c r="X7" s="60">
        <v>693544</v>
      </c>
      <c r="Y7" s="61">
        <v>34.68</v>
      </c>
      <c r="Z7" s="62">
        <v>8000000</v>
      </c>
    </row>
    <row r="8" spans="1:26" ht="12.75">
      <c r="A8" s="58" t="s">
        <v>34</v>
      </c>
      <c r="B8" s="19">
        <v>902768510</v>
      </c>
      <c r="C8" s="19">
        <v>0</v>
      </c>
      <c r="D8" s="59">
        <v>531431000</v>
      </c>
      <c r="E8" s="60">
        <v>531431000</v>
      </c>
      <c r="F8" s="60">
        <v>0</v>
      </c>
      <c r="G8" s="60">
        <v>0</v>
      </c>
      <c r="H8" s="60">
        <v>5760444</v>
      </c>
      <c r="I8" s="60">
        <v>5760444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5760444</v>
      </c>
      <c r="W8" s="60">
        <v>132857751</v>
      </c>
      <c r="X8" s="60">
        <v>-127097307</v>
      </c>
      <c r="Y8" s="61">
        <v>-95.66</v>
      </c>
      <c r="Z8" s="62">
        <v>531431000</v>
      </c>
    </row>
    <row r="9" spans="1:26" ht="12.75">
      <c r="A9" s="58" t="s">
        <v>35</v>
      </c>
      <c r="B9" s="19">
        <v>10145878</v>
      </c>
      <c r="C9" s="19">
        <v>0</v>
      </c>
      <c r="D9" s="59">
        <v>1002099920</v>
      </c>
      <c r="E9" s="60">
        <v>1002099920</v>
      </c>
      <c r="F9" s="60">
        <v>161269364</v>
      </c>
      <c r="G9" s="60">
        <v>52438</v>
      </c>
      <c r="H9" s="60">
        <v>1893</v>
      </c>
      <c r="I9" s="60">
        <v>161323695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161323695</v>
      </c>
      <c r="W9" s="60">
        <v>607101</v>
      </c>
      <c r="X9" s="60">
        <v>160716594</v>
      </c>
      <c r="Y9" s="61">
        <v>26472.79</v>
      </c>
      <c r="Z9" s="62">
        <v>1002099920</v>
      </c>
    </row>
    <row r="10" spans="1:26" ht="22.5">
      <c r="A10" s="63" t="s">
        <v>278</v>
      </c>
      <c r="B10" s="64">
        <f>SUM(B5:B9)</f>
        <v>940625730</v>
      </c>
      <c r="C10" s="64">
        <f>SUM(C5:C9)</f>
        <v>0</v>
      </c>
      <c r="D10" s="65">
        <f aca="true" t="shared" si="0" ref="D10:Z10">SUM(D5:D9)</f>
        <v>1570039920</v>
      </c>
      <c r="E10" s="66">
        <f t="shared" si="0"/>
        <v>1570039920</v>
      </c>
      <c r="F10" s="66">
        <f t="shared" si="0"/>
        <v>162395184</v>
      </c>
      <c r="G10" s="66">
        <f t="shared" si="0"/>
        <v>5653308</v>
      </c>
      <c r="H10" s="66">
        <f t="shared" si="0"/>
        <v>9309772</v>
      </c>
      <c r="I10" s="66">
        <f t="shared" si="0"/>
        <v>177358264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177358264</v>
      </c>
      <c r="W10" s="66">
        <f t="shared" si="0"/>
        <v>142592100</v>
      </c>
      <c r="X10" s="66">
        <f t="shared" si="0"/>
        <v>34766164</v>
      </c>
      <c r="Y10" s="67">
        <f>+IF(W10&lt;&gt;0,(X10/W10)*100,0)</f>
        <v>24.38154988951001</v>
      </c>
      <c r="Z10" s="68">
        <f t="shared" si="0"/>
        <v>1570039920</v>
      </c>
    </row>
    <row r="11" spans="1:26" ht="12.75">
      <c r="A11" s="58" t="s">
        <v>37</v>
      </c>
      <c r="B11" s="19">
        <v>195492188</v>
      </c>
      <c r="C11" s="19">
        <v>0</v>
      </c>
      <c r="D11" s="59">
        <v>213766586</v>
      </c>
      <c r="E11" s="60">
        <v>213766586</v>
      </c>
      <c r="F11" s="60">
        <v>16614655</v>
      </c>
      <c r="G11" s="60">
        <v>17274925</v>
      </c>
      <c r="H11" s="60">
        <v>16928531</v>
      </c>
      <c r="I11" s="60">
        <v>50818111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50818111</v>
      </c>
      <c r="W11" s="60">
        <v>53519748</v>
      </c>
      <c r="X11" s="60">
        <v>-2701637</v>
      </c>
      <c r="Y11" s="61">
        <v>-5.05</v>
      </c>
      <c r="Z11" s="62">
        <v>213766586</v>
      </c>
    </row>
    <row r="12" spans="1:26" ht="12.75">
      <c r="A12" s="58" t="s">
        <v>38</v>
      </c>
      <c r="B12" s="19">
        <v>8687645</v>
      </c>
      <c r="C12" s="19">
        <v>0</v>
      </c>
      <c r="D12" s="59">
        <v>15058963</v>
      </c>
      <c r="E12" s="60">
        <v>15058963</v>
      </c>
      <c r="F12" s="60">
        <v>693883</v>
      </c>
      <c r="G12" s="60">
        <v>453497</v>
      </c>
      <c r="H12" s="60">
        <v>873115</v>
      </c>
      <c r="I12" s="60">
        <v>2020495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2020495</v>
      </c>
      <c r="W12" s="60">
        <v>2358249</v>
      </c>
      <c r="X12" s="60">
        <v>-337754</v>
      </c>
      <c r="Y12" s="61">
        <v>-14.32</v>
      </c>
      <c r="Z12" s="62">
        <v>15058963</v>
      </c>
    </row>
    <row r="13" spans="1:26" ht="12.75">
      <c r="A13" s="58" t="s">
        <v>279</v>
      </c>
      <c r="B13" s="19">
        <v>58708680</v>
      </c>
      <c r="C13" s="19">
        <v>0</v>
      </c>
      <c r="D13" s="59">
        <v>55000000</v>
      </c>
      <c r="E13" s="60">
        <v>55000000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13749999</v>
      </c>
      <c r="X13" s="60">
        <v>-13749999</v>
      </c>
      <c r="Y13" s="61">
        <v>-100</v>
      </c>
      <c r="Z13" s="62">
        <v>55000000</v>
      </c>
    </row>
    <row r="14" spans="1:26" ht="12.75">
      <c r="A14" s="58" t="s">
        <v>40</v>
      </c>
      <c r="B14" s="19">
        <v>3781212</v>
      </c>
      <c r="C14" s="19">
        <v>0</v>
      </c>
      <c r="D14" s="59">
        <v>33369175</v>
      </c>
      <c r="E14" s="60">
        <v>33369175</v>
      </c>
      <c r="F14" s="60">
        <v>0</v>
      </c>
      <c r="G14" s="60">
        <v>1957</v>
      </c>
      <c r="H14" s="60">
        <v>8950</v>
      </c>
      <c r="I14" s="60">
        <v>10907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10907</v>
      </c>
      <c r="W14" s="60">
        <v>8342250</v>
      </c>
      <c r="X14" s="60">
        <v>-8331343</v>
      </c>
      <c r="Y14" s="61">
        <v>-99.87</v>
      </c>
      <c r="Z14" s="62">
        <v>33369175</v>
      </c>
    </row>
    <row r="15" spans="1:26" ht="12.75">
      <c r="A15" s="58" t="s">
        <v>41</v>
      </c>
      <c r="B15" s="19">
        <v>47551766</v>
      </c>
      <c r="C15" s="19">
        <v>0</v>
      </c>
      <c r="D15" s="59">
        <v>45831901</v>
      </c>
      <c r="E15" s="60">
        <v>45831901</v>
      </c>
      <c r="F15" s="60">
        <v>207857</v>
      </c>
      <c r="G15" s="60">
        <v>609005</v>
      </c>
      <c r="H15" s="60">
        <v>1037841</v>
      </c>
      <c r="I15" s="60">
        <v>1854703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1854703</v>
      </c>
      <c r="W15" s="60">
        <v>11382999</v>
      </c>
      <c r="X15" s="60">
        <v>-9528296</v>
      </c>
      <c r="Y15" s="61">
        <v>-83.71</v>
      </c>
      <c r="Z15" s="62">
        <v>45831901</v>
      </c>
    </row>
    <row r="16" spans="1:26" ht="12.75">
      <c r="A16" s="69" t="s">
        <v>42</v>
      </c>
      <c r="B16" s="19">
        <v>35229682</v>
      </c>
      <c r="C16" s="19">
        <v>0</v>
      </c>
      <c r="D16" s="59">
        <v>20000000</v>
      </c>
      <c r="E16" s="60">
        <v>20000000</v>
      </c>
      <c r="F16" s="60">
        <v>5202</v>
      </c>
      <c r="G16" s="60">
        <v>14037</v>
      </c>
      <c r="H16" s="60">
        <v>0</v>
      </c>
      <c r="I16" s="60">
        <v>19239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19239</v>
      </c>
      <c r="W16" s="60">
        <v>9999999</v>
      </c>
      <c r="X16" s="60">
        <v>-9980760</v>
      </c>
      <c r="Y16" s="61">
        <v>-99.81</v>
      </c>
      <c r="Z16" s="62">
        <v>20000000</v>
      </c>
    </row>
    <row r="17" spans="1:26" ht="12.75">
      <c r="A17" s="58" t="s">
        <v>43</v>
      </c>
      <c r="B17" s="19">
        <v>199067786</v>
      </c>
      <c r="C17" s="19">
        <v>0</v>
      </c>
      <c r="D17" s="59">
        <v>295616400</v>
      </c>
      <c r="E17" s="60">
        <v>295616400</v>
      </c>
      <c r="F17" s="60">
        <v>5273258</v>
      </c>
      <c r="G17" s="60">
        <v>20312768</v>
      </c>
      <c r="H17" s="60">
        <v>27644317</v>
      </c>
      <c r="I17" s="60">
        <v>53230343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53230343</v>
      </c>
      <c r="W17" s="60">
        <v>67210248</v>
      </c>
      <c r="X17" s="60">
        <v>-13979905</v>
      </c>
      <c r="Y17" s="61">
        <v>-20.8</v>
      </c>
      <c r="Z17" s="62">
        <v>295616400</v>
      </c>
    </row>
    <row r="18" spans="1:26" ht="12.75">
      <c r="A18" s="70" t="s">
        <v>44</v>
      </c>
      <c r="B18" s="71">
        <f>SUM(B11:B17)</f>
        <v>548518959</v>
      </c>
      <c r="C18" s="71">
        <f>SUM(C11:C17)</f>
        <v>0</v>
      </c>
      <c r="D18" s="72">
        <f aca="true" t="shared" si="1" ref="D18:Z18">SUM(D11:D17)</f>
        <v>678643025</v>
      </c>
      <c r="E18" s="73">
        <f t="shared" si="1"/>
        <v>678643025</v>
      </c>
      <c r="F18" s="73">
        <f t="shared" si="1"/>
        <v>22794855</v>
      </c>
      <c r="G18" s="73">
        <f t="shared" si="1"/>
        <v>38666189</v>
      </c>
      <c r="H18" s="73">
        <f t="shared" si="1"/>
        <v>46492754</v>
      </c>
      <c r="I18" s="73">
        <f t="shared" si="1"/>
        <v>107953798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107953798</v>
      </c>
      <c r="W18" s="73">
        <f t="shared" si="1"/>
        <v>166563492</v>
      </c>
      <c r="X18" s="73">
        <f t="shared" si="1"/>
        <v>-58609694</v>
      </c>
      <c r="Y18" s="67">
        <f>+IF(W18&lt;&gt;0,(X18/W18)*100,0)</f>
        <v>-35.18759921291756</v>
      </c>
      <c r="Z18" s="74">
        <f t="shared" si="1"/>
        <v>678643025</v>
      </c>
    </row>
    <row r="19" spans="1:26" ht="12.75">
      <c r="A19" s="70" t="s">
        <v>45</v>
      </c>
      <c r="B19" s="75">
        <f>+B10-B18</f>
        <v>392106771</v>
      </c>
      <c r="C19" s="75">
        <f>+C10-C18</f>
        <v>0</v>
      </c>
      <c r="D19" s="76">
        <f aca="true" t="shared" si="2" ref="D19:Z19">+D10-D18</f>
        <v>891396895</v>
      </c>
      <c r="E19" s="77">
        <f t="shared" si="2"/>
        <v>891396895</v>
      </c>
      <c r="F19" s="77">
        <f t="shared" si="2"/>
        <v>139600329</v>
      </c>
      <c r="G19" s="77">
        <f t="shared" si="2"/>
        <v>-33012881</v>
      </c>
      <c r="H19" s="77">
        <f t="shared" si="2"/>
        <v>-37182982</v>
      </c>
      <c r="I19" s="77">
        <f t="shared" si="2"/>
        <v>69404466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69404466</v>
      </c>
      <c r="W19" s="77">
        <f>IF(E10=E18,0,W10-W18)</f>
        <v>-23971392</v>
      </c>
      <c r="X19" s="77">
        <f t="shared" si="2"/>
        <v>93375858</v>
      </c>
      <c r="Y19" s="78">
        <f>+IF(W19&lt;&gt;0,(X19/W19)*100,0)</f>
        <v>-389.5303952311155</v>
      </c>
      <c r="Z19" s="79">
        <f t="shared" si="2"/>
        <v>891396895</v>
      </c>
    </row>
    <row r="20" spans="1:26" ht="12.75">
      <c r="A20" s="58" t="s">
        <v>46</v>
      </c>
      <c r="B20" s="19">
        <v>0</v>
      </c>
      <c r="C20" s="19">
        <v>0</v>
      </c>
      <c r="D20" s="59">
        <v>572997000</v>
      </c>
      <c r="E20" s="60">
        <v>572997000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393249249</v>
      </c>
      <c r="X20" s="60">
        <v>-393249249</v>
      </c>
      <c r="Y20" s="61">
        <v>-100</v>
      </c>
      <c r="Z20" s="62">
        <v>572997000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392106771</v>
      </c>
      <c r="C22" s="86">
        <f>SUM(C19:C21)</f>
        <v>0</v>
      </c>
      <c r="D22" s="87">
        <f aca="true" t="shared" si="3" ref="D22:Z22">SUM(D19:D21)</f>
        <v>1464393895</v>
      </c>
      <c r="E22" s="88">
        <f t="shared" si="3"/>
        <v>1464393895</v>
      </c>
      <c r="F22" s="88">
        <f t="shared" si="3"/>
        <v>139600329</v>
      </c>
      <c r="G22" s="88">
        <f t="shared" si="3"/>
        <v>-33012881</v>
      </c>
      <c r="H22" s="88">
        <f t="shared" si="3"/>
        <v>-37182982</v>
      </c>
      <c r="I22" s="88">
        <f t="shared" si="3"/>
        <v>69404466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69404466</v>
      </c>
      <c r="W22" s="88">
        <f t="shared" si="3"/>
        <v>369277857</v>
      </c>
      <c r="X22" s="88">
        <f t="shared" si="3"/>
        <v>-299873391</v>
      </c>
      <c r="Y22" s="89">
        <f>+IF(W22&lt;&gt;0,(X22/W22)*100,0)</f>
        <v>-81.20535399445843</v>
      </c>
      <c r="Z22" s="90">
        <f t="shared" si="3"/>
        <v>1464393895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392106771</v>
      </c>
      <c r="C24" s="75">
        <f>SUM(C22:C23)</f>
        <v>0</v>
      </c>
      <c r="D24" s="76">
        <f aca="true" t="shared" si="4" ref="D24:Z24">SUM(D22:D23)</f>
        <v>1464393895</v>
      </c>
      <c r="E24" s="77">
        <f t="shared" si="4"/>
        <v>1464393895</v>
      </c>
      <c r="F24" s="77">
        <f t="shared" si="4"/>
        <v>139600329</v>
      </c>
      <c r="G24" s="77">
        <f t="shared" si="4"/>
        <v>-33012881</v>
      </c>
      <c r="H24" s="77">
        <f t="shared" si="4"/>
        <v>-37182982</v>
      </c>
      <c r="I24" s="77">
        <f t="shared" si="4"/>
        <v>69404466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69404466</v>
      </c>
      <c r="W24" s="77">
        <f t="shared" si="4"/>
        <v>369277857</v>
      </c>
      <c r="X24" s="77">
        <f t="shared" si="4"/>
        <v>-299873391</v>
      </c>
      <c r="Y24" s="78">
        <f>+IF(W24&lt;&gt;0,(X24/W24)*100,0)</f>
        <v>-81.20535399445843</v>
      </c>
      <c r="Z24" s="79">
        <f t="shared" si="4"/>
        <v>1464393895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524978132</v>
      </c>
      <c r="C27" s="22">
        <v>0</v>
      </c>
      <c r="D27" s="99">
        <v>1496782752</v>
      </c>
      <c r="E27" s="100">
        <v>1496782752</v>
      </c>
      <c r="F27" s="100">
        <v>36331525</v>
      </c>
      <c r="G27" s="100">
        <v>22395536</v>
      </c>
      <c r="H27" s="100">
        <v>43394455</v>
      </c>
      <c r="I27" s="100">
        <v>102121516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102121516</v>
      </c>
      <c r="W27" s="100">
        <v>374195688</v>
      </c>
      <c r="X27" s="100">
        <v>-272074172</v>
      </c>
      <c r="Y27" s="101">
        <v>-72.71</v>
      </c>
      <c r="Z27" s="102">
        <v>1496782752</v>
      </c>
    </row>
    <row r="28" spans="1:26" ht="12.75">
      <c r="A28" s="103" t="s">
        <v>46</v>
      </c>
      <c r="B28" s="19">
        <v>524978132</v>
      </c>
      <c r="C28" s="19">
        <v>0</v>
      </c>
      <c r="D28" s="59">
        <v>1496782752</v>
      </c>
      <c r="E28" s="60">
        <v>1496782752</v>
      </c>
      <c r="F28" s="60">
        <v>36331525</v>
      </c>
      <c r="G28" s="60">
        <v>21682583</v>
      </c>
      <c r="H28" s="60">
        <v>43394455</v>
      </c>
      <c r="I28" s="60">
        <v>101408563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101408563</v>
      </c>
      <c r="W28" s="60">
        <v>374195688</v>
      </c>
      <c r="X28" s="60">
        <v>-272787125</v>
      </c>
      <c r="Y28" s="61">
        <v>-72.9</v>
      </c>
      <c r="Z28" s="62">
        <v>1496782752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712953</v>
      </c>
      <c r="H29" s="60">
        <v>0</v>
      </c>
      <c r="I29" s="60">
        <v>712953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712953</v>
      </c>
      <c r="W29" s="60"/>
      <c r="X29" s="60">
        <v>712953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524978132</v>
      </c>
      <c r="C32" s="22">
        <f>SUM(C28:C31)</f>
        <v>0</v>
      </c>
      <c r="D32" s="99">
        <f aca="true" t="shared" si="5" ref="D32:Z32">SUM(D28:D31)</f>
        <v>1496782752</v>
      </c>
      <c r="E32" s="100">
        <f t="shared" si="5"/>
        <v>1496782752</v>
      </c>
      <c r="F32" s="100">
        <f t="shared" si="5"/>
        <v>36331525</v>
      </c>
      <c r="G32" s="100">
        <f t="shared" si="5"/>
        <v>22395536</v>
      </c>
      <c r="H32" s="100">
        <f t="shared" si="5"/>
        <v>43394455</v>
      </c>
      <c r="I32" s="100">
        <f t="shared" si="5"/>
        <v>102121516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102121516</v>
      </c>
      <c r="W32" s="100">
        <f t="shared" si="5"/>
        <v>374195688</v>
      </c>
      <c r="X32" s="100">
        <f t="shared" si="5"/>
        <v>-272074172</v>
      </c>
      <c r="Y32" s="101">
        <f>+IF(W32&lt;&gt;0,(X32/W32)*100,0)</f>
        <v>-72.70906125460218</v>
      </c>
      <c r="Z32" s="102">
        <f t="shared" si="5"/>
        <v>1496782752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81154936</v>
      </c>
      <c r="C35" s="19">
        <v>0</v>
      </c>
      <c r="D35" s="59">
        <v>60137926</v>
      </c>
      <c r="E35" s="60">
        <v>60137926</v>
      </c>
      <c r="F35" s="60">
        <v>-2509880264</v>
      </c>
      <c r="G35" s="60">
        <v>-2509880264</v>
      </c>
      <c r="H35" s="60">
        <v>-2605886418</v>
      </c>
      <c r="I35" s="60">
        <v>-2605886418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-2605886418</v>
      </c>
      <c r="W35" s="60">
        <v>15034482</v>
      </c>
      <c r="X35" s="60">
        <v>-2620920900</v>
      </c>
      <c r="Y35" s="61">
        <v>-17432.73</v>
      </c>
      <c r="Z35" s="62">
        <v>60137926</v>
      </c>
    </row>
    <row r="36" spans="1:26" ht="12.75">
      <c r="A36" s="58" t="s">
        <v>57</v>
      </c>
      <c r="B36" s="19">
        <v>2870859040</v>
      </c>
      <c r="C36" s="19">
        <v>0</v>
      </c>
      <c r="D36" s="59">
        <v>2859368763</v>
      </c>
      <c r="E36" s="60">
        <v>2859368763</v>
      </c>
      <c r="F36" s="60">
        <v>2871152000</v>
      </c>
      <c r="G36" s="60">
        <v>2871152000</v>
      </c>
      <c r="H36" s="60">
        <v>2876541720</v>
      </c>
      <c r="I36" s="60">
        <v>2876541720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2876541720</v>
      </c>
      <c r="W36" s="60">
        <v>714842191</v>
      </c>
      <c r="X36" s="60">
        <v>2161699529</v>
      </c>
      <c r="Y36" s="61">
        <v>302.4</v>
      </c>
      <c r="Z36" s="62">
        <v>2859368763</v>
      </c>
    </row>
    <row r="37" spans="1:26" ht="12.75">
      <c r="A37" s="58" t="s">
        <v>58</v>
      </c>
      <c r="B37" s="19">
        <v>176915260</v>
      </c>
      <c r="C37" s="19">
        <v>0</v>
      </c>
      <c r="D37" s="59">
        <v>200005203</v>
      </c>
      <c r="E37" s="60">
        <v>200005203</v>
      </c>
      <c r="F37" s="60">
        <v>311391932</v>
      </c>
      <c r="G37" s="60">
        <v>311391932</v>
      </c>
      <c r="H37" s="60">
        <v>220820609</v>
      </c>
      <c r="I37" s="60">
        <v>220820609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220820609</v>
      </c>
      <c r="W37" s="60">
        <v>50001301</v>
      </c>
      <c r="X37" s="60">
        <v>170819308</v>
      </c>
      <c r="Y37" s="61">
        <v>341.63</v>
      </c>
      <c r="Z37" s="62">
        <v>200005203</v>
      </c>
    </row>
    <row r="38" spans="1:26" ht="12.75">
      <c r="A38" s="58" t="s">
        <v>59</v>
      </c>
      <c r="B38" s="19">
        <v>19716987</v>
      </c>
      <c r="C38" s="19">
        <v>0</v>
      </c>
      <c r="D38" s="59">
        <v>1005056629</v>
      </c>
      <c r="E38" s="60">
        <v>1005056629</v>
      </c>
      <c r="F38" s="60">
        <v>14660844</v>
      </c>
      <c r="G38" s="60">
        <v>14660844</v>
      </c>
      <c r="H38" s="60">
        <v>19716987</v>
      </c>
      <c r="I38" s="60">
        <v>19716987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19716987</v>
      </c>
      <c r="W38" s="60">
        <v>251264157</v>
      </c>
      <c r="X38" s="60">
        <v>-231547170</v>
      </c>
      <c r="Y38" s="61">
        <v>-92.15</v>
      </c>
      <c r="Z38" s="62">
        <v>1005056629</v>
      </c>
    </row>
    <row r="39" spans="1:26" ht="12.75">
      <c r="A39" s="58" t="s">
        <v>60</v>
      </c>
      <c r="B39" s="19">
        <v>2755381729</v>
      </c>
      <c r="C39" s="19">
        <v>0</v>
      </c>
      <c r="D39" s="59">
        <v>1714444857</v>
      </c>
      <c r="E39" s="60">
        <v>1714444857</v>
      </c>
      <c r="F39" s="60">
        <v>35218960</v>
      </c>
      <c r="G39" s="60">
        <v>35218960</v>
      </c>
      <c r="H39" s="60">
        <v>30117706</v>
      </c>
      <c r="I39" s="60">
        <v>30117706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30117706</v>
      </c>
      <c r="W39" s="60">
        <v>428611214</v>
      </c>
      <c r="X39" s="60">
        <v>-398493508</v>
      </c>
      <c r="Y39" s="61">
        <v>-92.97</v>
      </c>
      <c r="Z39" s="62">
        <v>1714444857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425658089</v>
      </c>
      <c r="C42" s="19">
        <v>0</v>
      </c>
      <c r="D42" s="59">
        <v>571782920</v>
      </c>
      <c r="E42" s="60">
        <v>571782920</v>
      </c>
      <c r="F42" s="60">
        <v>-185190042</v>
      </c>
      <c r="G42" s="60">
        <v>-44319497</v>
      </c>
      <c r="H42" s="60">
        <v>-37182982</v>
      </c>
      <c r="I42" s="60">
        <v>-266692521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-266692521</v>
      </c>
      <c r="W42" s="60">
        <v>393027852</v>
      </c>
      <c r="X42" s="60">
        <v>-659720373</v>
      </c>
      <c r="Y42" s="61">
        <v>-167.86</v>
      </c>
      <c r="Z42" s="62">
        <v>571782920</v>
      </c>
    </row>
    <row r="43" spans="1:26" ht="12.75">
      <c r="A43" s="58" t="s">
        <v>63</v>
      </c>
      <c r="B43" s="19">
        <v>-503699966</v>
      </c>
      <c r="C43" s="19">
        <v>0</v>
      </c>
      <c r="D43" s="59">
        <v>-1496782752</v>
      </c>
      <c r="E43" s="60">
        <v>-1496782752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-374195688</v>
      </c>
      <c r="X43" s="60">
        <v>374195688</v>
      </c>
      <c r="Y43" s="61">
        <v>-100</v>
      </c>
      <c r="Z43" s="62">
        <v>-1496782752</v>
      </c>
    </row>
    <row r="44" spans="1:26" ht="12.75">
      <c r="A44" s="58" t="s">
        <v>64</v>
      </c>
      <c r="B44" s="19">
        <v>47725475</v>
      </c>
      <c r="C44" s="19">
        <v>0</v>
      </c>
      <c r="D44" s="59">
        <v>967767000</v>
      </c>
      <c r="E44" s="60">
        <v>967767000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241941750</v>
      </c>
      <c r="X44" s="60">
        <v>-241941750</v>
      </c>
      <c r="Y44" s="61">
        <v>-100</v>
      </c>
      <c r="Z44" s="62">
        <v>967767000</v>
      </c>
    </row>
    <row r="45" spans="1:26" ht="12.75">
      <c r="A45" s="70" t="s">
        <v>65</v>
      </c>
      <c r="B45" s="22">
        <v>43505807</v>
      </c>
      <c r="C45" s="22">
        <v>0</v>
      </c>
      <c r="D45" s="99">
        <v>42767168</v>
      </c>
      <c r="E45" s="100">
        <v>42767168</v>
      </c>
      <c r="F45" s="100">
        <v>-164024521</v>
      </c>
      <c r="G45" s="100">
        <v>-208344018</v>
      </c>
      <c r="H45" s="100">
        <v>-245527000</v>
      </c>
      <c r="I45" s="100">
        <v>-245527000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-245527000</v>
      </c>
      <c r="W45" s="100">
        <v>260773914</v>
      </c>
      <c r="X45" s="100">
        <v>-506300914</v>
      </c>
      <c r="Y45" s="101">
        <v>-194.15</v>
      </c>
      <c r="Z45" s="102">
        <v>42767168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2739759</v>
      </c>
      <c r="C49" s="52">
        <v>0</v>
      </c>
      <c r="D49" s="129">
        <v>2334757</v>
      </c>
      <c r="E49" s="54">
        <v>2272249</v>
      </c>
      <c r="F49" s="54">
        <v>0</v>
      </c>
      <c r="G49" s="54">
        <v>0</v>
      </c>
      <c r="H49" s="54">
        <v>0</v>
      </c>
      <c r="I49" s="54">
        <v>3171370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1859796</v>
      </c>
      <c r="W49" s="54">
        <v>107839450</v>
      </c>
      <c r="X49" s="54">
        <v>0</v>
      </c>
      <c r="Y49" s="54">
        <v>0</v>
      </c>
      <c r="Z49" s="130">
        <v>120217381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813346</v>
      </c>
      <c r="F51" s="54">
        <v>0</v>
      </c>
      <c r="G51" s="54">
        <v>0</v>
      </c>
      <c r="H51" s="54">
        <v>0</v>
      </c>
      <c r="I51" s="54">
        <v>874412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1687758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58.29440667605246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-6.050256701781812</v>
      </c>
      <c r="G58" s="7">
        <f t="shared" si="6"/>
        <v>-100</v>
      </c>
      <c r="H58" s="7">
        <f t="shared" si="6"/>
        <v>100</v>
      </c>
      <c r="I58" s="7">
        <f t="shared" si="6"/>
        <v>-20.201480545757498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-20.201480545757498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58.29440667605246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-6.050256701781812</v>
      </c>
      <c r="G60" s="13">
        <f t="shared" si="7"/>
        <v>-100</v>
      </c>
      <c r="H60" s="13">
        <f t="shared" si="7"/>
        <v>100</v>
      </c>
      <c r="I60" s="13">
        <f t="shared" si="7"/>
        <v>-20.201480545757498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-20.201480545757498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90.32235434424217</v>
      </c>
      <c r="E62" s="13">
        <f t="shared" si="7"/>
        <v>90.32235434424217</v>
      </c>
      <c r="F62" s="13">
        <f t="shared" si="7"/>
        <v>0</v>
      </c>
      <c r="G62" s="13">
        <f t="shared" si="7"/>
        <v>-100</v>
      </c>
      <c r="H62" s="13">
        <f t="shared" si="7"/>
        <v>100</v>
      </c>
      <c r="I62" s="13">
        <f t="shared" si="7"/>
        <v>-23.08129671066157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-23.08129671066157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90.32235434424217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-3.690376792027145</v>
      </c>
      <c r="G65" s="13">
        <f t="shared" si="7"/>
        <v>0</v>
      </c>
      <c r="H65" s="13">
        <f t="shared" si="7"/>
        <v>0</v>
      </c>
      <c r="I65" s="13">
        <f t="shared" si="7"/>
        <v>-3.690376792027145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-3.690376792027145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15840259</v>
      </c>
      <c r="C67" s="24"/>
      <c r="D67" s="25">
        <v>28509000</v>
      </c>
      <c r="E67" s="26">
        <v>28509000</v>
      </c>
      <c r="F67" s="26">
        <v>1125820</v>
      </c>
      <c r="G67" s="26">
        <v>3959019</v>
      </c>
      <c r="H67" s="26">
        <v>2495744</v>
      </c>
      <c r="I67" s="26">
        <v>7580583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7580583</v>
      </c>
      <c r="W67" s="26">
        <v>7127250</v>
      </c>
      <c r="X67" s="26"/>
      <c r="Y67" s="25"/>
      <c r="Z67" s="27">
        <v>28509000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15840259</v>
      </c>
      <c r="C69" s="19"/>
      <c r="D69" s="20">
        <v>28509000</v>
      </c>
      <c r="E69" s="21">
        <v>28509000</v>
      </c>
      <c r="F69" s="21">
        <v>1125820</v>
      </c>
      <c r="G69" s="21">
        <v>3959019</v>
      </c>
      <c r="H69" s="21">
        <v>2495744</v>
      </c>
      <c r="I69" s="21">
        <v>7580583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7580583</v>
      </c>
      <c r="W69" s="21">
        <v>7127250</v>
      </c>
      <c r="X69" s="21"/>
      <c r="Y69" s="20"/>
      <c r="Z69" s="23">
        <v>28509000</v>
      </c>
    </row>
    <row r="70" spans="1:26" ht="12.75" hidden="1">
      <c r="A70" s="39" t="s">
        <v>103</v>
      </c>
      <c r="B70" s="19">
        <v>15840259</v>
      </c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>
        <v>28509000</v>
      </c>
      <c r="E71" s="21">
        <v>28509000</v>
      </c>
      <c r="F71" s="21"/>
      <c r="G71" s="21">
        <v>3959019</v>
      </c>
      <c r="H71" s="21">
        <v>2495744</v>
      </c>
      <c r="I71" s="21">
        <v>6454763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6454763</v>
      </c>
      <c r="W71" s="21">
        <v>6437499</v>
      </c>
      <c r="X71" s="21"/>
      <c r="Y71" s="20"/>
      <c r="Z71" s="23">
        <v>28509000</v>
      </c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689751</v>
      </c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>
        <v>1125820</v>
      </c>
      <c r="G74" s="21"/>
      <c r="H74" s="21"/>
      <c r="I74" s="21">
        <v>1125820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1125820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9233985</v>
      </c>
      <c r="C76" s="32"/>
      <c r="D76" s="33">
        <v>28509000</v>
      </c>
      <c r="E76" s="34">
        <v>28509000</v>
      </c>
      <c r="F76" s="34">
        <v>-68115</v>
      </c>
      <c r="G76" s="34">
        <v>-3959019</v>
      </c>
      <c r="H76" s="34">
        <v>2495744</v>
      </c>
      <c r="I76" s="34">
        <v>-1531390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-1531390</v>
      </c>
      <c r="W76" s="34">
        <v>7127250</v>
      </c>
      <c r="X76" s="34"/>
      <c r="Y76" s="33"/>
      <c r="Z76" s="35">
        <v>28509000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9233985</v>
      </c>
      <c r="C78" s="19"/>
      <c r="D78" s="20">
        <v>28509000</v>
      </c>
      <c r="E78" s="21">
        <v>28509000</v>
      </c>
      <c r="F78" s="21">
        <v>-68115</v>
      </c>
      <c r="G78" s="21">
        <v>-3959019</v>
      </c>
      <c r="H78" s="21">
        <v>2495744</v>
      </c>
      <c r="I78" s="21">
        <v>-1531390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-1531390</v>
      </c>
      <c r="W78" s="21">
        <v>7127250</v>
      </c>
      <c r="X78" s="21"/>
      <c r="Y78" s="20"/>
      <c r="Z78" s="23">
        <v>28509000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9233985</v>
      </c>
      <c r="C80" s="19"/>
      <c r="D80" s="20">
        <v>25750000</v>
      </c>
      <c r="E80" s="21">
        <v>25750000</v>
      </c>
      <c r="F80" s="21">
        <v>-26568</v>
      </c>
      <c r="G80" s="21">
        <v>-3959019</v>
      </c>
      <c r="H80" s="21">
        <v>2495744</v>
      </c>
      <c r="I80" s="21">
        <v>-1489843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-1489843</v>
      </c>
      <c r="W80" s="21">
        <v>6437499</v>
      </c>
      <c r="X80" s="21"/>
      <c r="Y80" s="20"/>
      <c r="Z80" s="23">
        <v>25750000</v>
      </c>
    </row>
    <row r="81" spans="1:26" ht="12.75" hidden="1">
      <c r="A81" s="39" t="s">
        <v>105</v>
      </c>
      <c r="B81" s="19"/>
      <c r="C81" s="19"/>
      <c r="D81" s="20">
        <v>2759000</v>
      </c>
      <c r="E81" s="21">
        <v>2759000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689751</v>
      </c>
      <c r="X81" s="21"/>
      <c r="Y81" s="20"/>
      <c r="Z81" s="23">
        <v>2759000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>
        <v>-41547</v>
      </c>
      <c r="G83" s="21"/>
      <c r="H83" s="21"/>
      <c r="I83" s="21">
        <v>-41547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-41547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914948510</v>
      </c>
      <c r="D5" s="153">
        <f>SUM(D6:D8)</f>
        <v>0</v>
      </c>
      <c r="E5" s="154">
        <f t="shared" si="0"/>
        <v>2114527920</v>
      </c>
      <c r="F5" s="100">
        <f t="shared" si="0"/>
        <v>2114527920</v>
      </c>
      <c r="G5" s="100">
        <f t="shared" si="0"/>
        <v>162395184</v>
      </c>
      <c r="H5" s="100">
        <f t="shared" si="0"/>
        <v>1694289</v>
      </c>
      <c r="I5" s="100">
        <f t="shared" si="0"/>
        <v>6814028</v>
      </c>
      <c r="J5" s="100">
        <f t="shared" si="0"/>
        <v>170903501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170903501</v>
      </c>
      <c r="X5" s="100">
        <f t="shared" si="0"/>
        <v>535759248</v>
      </c>
      <c r="Y5" s="100">
        <f t="shared" si="0"/>
        <v>-364855747</v>
      </c>
      <c r="Z5" s="137">
        <f>+IF(X5&lt;&gt;0,+(Y5/X5)*100,0)</f>
        <v>-68.10069044295807</v>
      </c>
      <c r="AA5" s="153">
        <f>SUM(AA6:AA8)</f>
        <v>2114527920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914948510</v>
      </c>
      <c r="D7" s="157"/>
      <c r="E7" s="158">
        <v>2114527920</v>
      </c>
      <c r="F7" s="159">
        <v>2114527920</v>
      </c>
      <c r="G7" s="159">
        <v>162395184</v>
      </c>
      <c r="H7" s="159">
        <v>1694289</v>
      </c>
      <c r="I7" s="159">
        <v>6814028</v>
      </c>
      <c r="J7" s="159">
        <v>170903501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170903501</v>
      </c>
      <c r="X7" s="159">
        <v>535759248</v>
      </c>
      <c r="Y7" s="159">
        <v>-364855747</v>
      </c>
      <c r="Z7" s="141">
        <v>-68.1</v>
      </c>
      <c r="AA7" s="157">
        <v>2114527920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25677220</v>
      </c>
      <c r="D19" s="153">
        <f>SUM(D20:D23)</f>
        <v>0</v>
      </c>
      <c r="E19" s="154">
        <f t="shared" si="3"/>
        <v>28509000</v>
      </c>
      <c r="F19" s="100">
        <f t="shared" si="3"/>
        <v>28509000</v>
      </c>
      <c r="G19" s="100">
        <f t="shared" si="3"/>
        <v>0</v>
      </c>
      <c r="H19" s="100">
        <f t="shared" si="3"/>
        <v>3959019</v>
      </c>
      <c r="I19" s="100">
        <f t="shared" si="3"/>
        <v>2495744</v>
      </c>
      <c r="J19" s="100">
        <f t="shared" si="3"/>
        <v>6454763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6454763</v>
      </c>
      <c r="X19" s="100">
        <f t="shared" si="3"/>
        <v>0</v>
      </c>
      <c r="Y19" s="100">
        <f t="shared" si="3"/>
        <v>6454763</v>
      </c>
      <c r="Z19" s="137">
        <f>+IF(X19&lt;&gt;0,+(Y19/X19)*100,0)</f>
        <v>0</v>
      </c>
      <c r="AA19" s="153">
        <f>SUM(AA20:AA23)</f>
        <v>28509000</v>
      </c>
    </row>
    <row r="20" spans="1:27" ht="12.75">
      <c r="A20" s="138" t="s">
        <v>89</v>
      </c>
      <c r="B20" s="136"/>
      <c r="C20" s="155">
        <v>25677220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>
        <v>28509000</v>
      </c>
      <c r="F21" s="60">
        <v>28509000</v>
      </c>
      <c r="G21" s="60"/>
      <c r="H21" s="60">
        <v>3959019</v>
      </c>
      <c r="I21" s="60">
        <v>2495744</v>
      </c>
      <c r="J21" s="60">
        <v>6454763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6454763</v>
      </c>
      <c r="X21" s="60"/>
      <c r="Y21" s="60">
        <v>6454763</v>
      </c>
      <c r="Z21" s="140">
        <v>0</v>
      </c>
      <c r="AA21" s="155">
        <v>28509000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940625730</v>
      </c>
      <c r="D25" s="168">
        <f>+D5+D9+D15+D19+D24</f>
        <v>0</v>
      </c>
      <c r="E25" s="169">
        <f t="shared" si="4"/>
        <v>2143036920</v>
      </c>
      <c r="F25" s="73">
        <f t="shared" si="4"/>
        <v>2143036920</v>
      </c>
      <c r="G25" s="73">
        <f t="shared" si="4"/>
        <v>162395184</v>
      </c>
      <c r="H25" s="73">
        <f t="shared" si="4"/>
        <v>5653308</v>
      </c>
      <c r="I25" s="73">
        <f t="shared" si="4"/>
        <v>9309772</v>
      </c>
      <c r="J25" s="73">
        <f t="shared" si="4"/>
        <v>177358264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177358264</v>
      </c>
      <c r="X25" s="73">
        <f t="shared" si="4"/>
        <v>535759248</v>
      </c>
      <c r="Y25" s="73">
        <f t="shared" si="4"/>
        <v>-358400984</v>
      </c>
      <c r="Z25" s="170">
        <f>+IF(X25&lt;&gt;0,+(Y25/X25)*100,0)</f>
        <v>-66.89590246699764</v>
      </c>
      <c r="AA25" s="168">
        <f>+AA5+AA9+AA15+AA19+AA24</f>
        <v>2143036920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548518959</v>
      </c>
      <c r="D28" s="153">
        <f>SUM(D29:D31)</f>
        <v>0</v>
      </c>
      <c r="E28" s="154">
        <f t="shared" si="5"/>
        <v>281594272</v>
      </c>
      <c r="F28" s="100">
        <f t="shared" si="5"/>
        <v>281594272</v>
      </c>
      <c r="G28" s="100">
        <f t="shared" si="5"/>
        <v>10907992</v>
      </c>
      <c r="H28" s="100">
        <f t="shared" si="5"/>
        <v>18310640</v>
      </c>
      <c r="I28" s="100">
        <f t="shared" si="5"/>
        <v>14045840</v>
      </c>
      <c r="J28" s="100">
        <f t="shared" si="5"/>
        <v>43264472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43264472</v>
      </c>
      <c r="X28" s="100">
        <f t="shared" si="5"/>
        <v>73515747</v>
      </c>
      <c r="Y28" s="100">
        <f t="shared" si="5"/>
        <v>-30251275</v>
      </c>
      <c r="Z28" s="137">
        <f>+IF(X28&lt;&gt;0,+(Y28/X28)*100,0)</f>
        <v>-41.14938123392802</v>
      </c>
      <c r="AA28" s="153">
        <f>SUM(AA29:AA31)</f>
        <v>281594272</v>
      </c>
    </row>
    <row r="29" spans="1:27" ht="12.75">
      <c r="A29" s="138" t="s">
        <v>75</v>
      </c>
      <c r="B29" s="136"/>
      <c r="C29" s="155">
        <v>8687645</v>
      </c>
      <c r="D29" s="155"/>
      <c r="E29" s="156">
        <v>76795995</v>
      </c>
      <c r="F29" s="60">
        <v>76795995</v>
      </c>
      <c r="G29" s="60">
        <v>3086464</v>
      </c>
      <c r="H29" s="60">
        <v>5024703</v>
      </c>
      <c r="I29" s="60">
        <v>7456591</v>
      </c>
      <c r="J29" s="60">
        <v>15567758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15567758</v>
      </c>
      <c r="X29" s="60">
        <v>18765999</v>
      </c>
      <c r="Y29" s="60">
        <v>-3198241</v>
      </c>
      <c r="Z29" s="140">
        <v>-17.04</v>
      </c>
      <c r="AA29" s="155">
        <v>76795995</v>
      </c>
    </row>
    <row r="30" spans="1:27" ht="12.75">
      <c r="A30" s="138" t="s">
        <v>76</v>
      </c>
      <c r="B30" s="136"/>
      <c r="C30" s="157">
        <v>539831314</v>
      </c>
      <c r="D30" s="157"/>
      <c r="E30" s="158">
        <v>140245783</v>
      </c>
      <c r="F30" s="159">
        <v>140245783</v>
      </c>
      <c r="G30" s="159">
        <v>5501259</v>
      </c>
      <c r="H30" s="159">
        <v>9670967</v>
      </c>
      <c r="I30" s="159">
        <v>3186875</v>
      </c>
      <c r="J30" s="159">
        <v>18359101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18359101</v>
      </c>
      <c r="X30" s="159">
        <v>38100999</v>
      </c>
      <c r="Y30" s="159">
        <v>-19741898</v>
      </c>
      <c r="Z30" s="141">
        <v>-51.81</v>
      </c>
      <c r="AA30" s="157">
        <v>140245783</v>
      </c>
    </row>
    <row r="31" spans="1:27" ht="12.75">
      <c r="A31" s="138" t="s">
        <v>77</v>
      </c>
      <c r="B31" s="136"/>
      <c r="C31" s="155"/>
      <c r="D31" s="155"/>
      <c r="E31" s="156">
        <v>64552494</v>
      </c>
      <c r="F31" s="60">
        <v>64552494</v>
      </c>
      <c r="G31" s="60">
        <v>2320269</v>
      </c>
      <c r="H31" s="60">
        <v>3614970</v>
      </c>
      <c r="I31" s="60">
        <v>3402374</v>
      </c>
      <c r="J31" s="60">
        <v>9337613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9337613</v>
      </c>
      <c r="X31" s="60">
        <v>16648749</v>
      </c>
      <c r="Y31" s="60">
        <v>-7311136</v>
      </c>
      <c r="Z31" s="140">
        <v>-43.91</v>
      </c>
      <c r="AA31" s="155">
        <v>64552494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73167682</v>
      </c>
      <c r="F32" s="100">
        <f t="shared" si="6"/>
        <v>73167682</v>
      </c>
      <c r="G32" s="100">
        <f t="shared" si="6"/>
        <v>4821928</v>
      </c>
      <c r="H32" s="100">
        <f t="shared" si="6"/>
        <v>4797406</v>
      </c>
      <c r="I32" s="100">
        <f t="shared" si="6"/>
        <v>5001264</v>
      </c>
      <c r="J32" s="100">
        <f t="shared" si="6"/>
        <v>14620598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14620598</v>
      </c>
      <c r="X32" s="100">
        <f t="shared" si="6"/>
        <v>17843748</v>
      </c>
      <c r="Y32" s="100">
        <f t="shared" si="6"/>
        <v>-3223150</v>
      </c>
      <c r="Z32" s="137">
        <f>+IF(X32&lt;&gt;0,+(Y32/X32)*100,0)</f>
        <v>-18.06318941513857</v>
      </c>
      <c r="AA32" s="153">
        <f>SUM(AA33:AA37)</f>
        <v>73167682</v>
      </c>
    </row>
    <row r="33" spans="1:27" ht="12.75">
      <c r="A33" s="138" t="s">
        <v>79</v>
      </c>
      <c r="B33" s="136"/>
      <c r="C33" s="155"/>
      <c r="D33" s="155"/>
      <c r="E33" s="156">
        <v>73167682</v>
      </c>
      <c r="F33" s="60">
        <v>73167682</v>
      </c>
      <c r="G33" s="60">
        <v>4821928</v>
      </c>
      <c r="H33" s="60">
        <v>4797406</v>
      </c>
      <c r="I33" s="60">
        <v>5001264</v>
      </c>
      <c r="J33" s="60">
        <v>14620598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14620598</v>
      </c>
      <c r="X33" s="60">
        <v>17843748</v>
      </c>
      <c r="Y33" s="60">
        <v>-3223150</v>
      </c>
      <c r="Z33" s="140">
        <v>-18.06</v>
      </c>
      <c r="AA33" s="155">
        <v>73167682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46792749</v>
      </c>
      <c r="F38" s="100">
        <f t="shared" si="7"/>
        <v>46792749</v>
      </c>
      <c r="G38" s="100">
        <f t="shared" si="7"/>
        <v>586293</v>
      </c>
      <c r="H38" s="100">
        <f t="shared" si="7"/>
        <v>789439</v>
      </c>
      <c r="I38" s="100">
        <f t="shared" si="7"/>
        <v>756787</v>
      </c>
      <c r="J38" s="100">
        <f t="shared" si="7"/>
        <v>2132519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2132519</v>
      </c>
      <c r="X38" s="100">
        <f t="shared" si="7"/>
        <v>6226998</v>
      </c>
      <c r="Y38" s="100">
        <f t="shared" si="7"/>
        <v>-4094479</v>
      </c>
      <c r="Z38" s="137">
        <f>+IF(X38&lt;&gt;0,+(Y38/X38)*100,0)</f>
        <v>-65.75365850446715</v>
      </c>
      <c r="AA38" s="153">
        <f>SUM(AA39:AA41)</f>
        <v>46792749</v>
      </c>
    </row>
    <row r="39" spans="1:27" ht="12.75">
      <c r="A39" s="138" t="s">
        <v>85</v>
      </c>
      <c r="B39" s="136"/>
      <c r="C39" s="155"/>
      <c r="D39" s="155"/>
      <c r="E39" s="156">
        <v>46792749</v>
      </c>
      <c r="F39" s="60">
        <v>46792749</v>
      </c>
      <c r="G39" s="60">
        <v>586293</v>
      </c>
      <c r="H39" s="60">
        <v>789439</v>
      </c>
      <c r="I39" s="60">
        <v>756787</v>
      </c>
      <c r="J39" s="60">
        <v>2132519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2132519</v>
      </c>
      <c r="X39" s="60">
        <v>6226998</v>
      </c>
      <c r="Y39" s="60">
        <v>-4094479</v>
      </c>
      <c r="Z39" s="140">
        <v>-65.75</v>
      </c>
      <c r="AA39" s="155">
        <v>46792749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277088322</v>
      </c>
      <c r="F42" s="100">
        <f t="shared" si="8"/>
        <v>277088322</v>
      </c>
      <c r="G42" s="100">
        <f t="shared" si="8"/>
        <v>6478642</v>
      </c>
      <c r="H42" s="100">
        <f t="shared" si="8"/>
        <v>14768704</v>
      </c>
      <c r="I42" s="100">
        <f t="shared" si="8"/>
        <v>26688863</v>
      </c>
      <c r="J42" s="100">
        <f t="shared" si="8"/>
        <v>47936209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47936209</v>
      </c>
      <c r="X42" s="100">
        <f t="shared" si="8"/>
        <v>64176999</v>
      </c>
      <c r="Y42" s="100">
        <f t="shared" si="8"/>
        <v>-16240790</v>
      </c>
      <c r="Z42" s="137">
        <f>+IF(X42&lt;&gt;0,+(Y42/X42)*100,0)</f>
        <v>-25.3062471805514</v>
      </c>
      <c r="AA42" s="153">
        <f>SUM(AA43:AA46)</f>
        <v>277088322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>
        <v>6478642</v>
      </c>
      <c r="H44" s="60">
        <v>14768704</v>
      </c>
      <c r="I44" s="60">
        <v>26688863</v>
      </c>
      <c r="J44" s="60">
        <v>47936209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47936209</v>
      </c>
      <c r="X44" s="60">
        <v>64176999</v>
      </c>
      <c r="Y44" s="60">
        <v>-16240790</v>
      </c>
      <c r="Z44" s="140">
        <v>-25.31</v>
      </c>
      <c r="AA44" s="155"/>
    </row>
    <row r="45" spans="1:27" ht="12.75">
      <c r="A45" s="138" t="s">
        <v>91</v>
      </c>
      <c r="B45" s="136"/>
      <c r="C45" s="157"/>
      <c r="D45" s="157"/>
      <c r="E45" s="158">
        <v>277088322</v>
      </c>
      <c r="F45" s="159">
        <v>277088322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>
        <v>277088322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548518959</v>
      </c>
      <c r="D48" s="168">
        <f>+D28+D32+D38+D42+D47</f>
        <v>0</v>
      </c>
      <c r="E48" s="169">
        <f t="shared" si="9"/>
        <v>678643025</v>
      </c>
      <c r="F48" s="73">
        <f t="shared" si="9"/>
        <v>678643025</v>
      </c>
      <c r="G48" s="73">
        <f t="shared" si="9"/>
        <v>22794855</v>
      </c>
      <c r="H48" s="73">
        <f t="shared" si="9"/>
        <v>38666189</v>
      </c>
      <c r="I48" s="73">
        <f t="shared" si="9"/>
        <v>46492754</v>
      </c>
      <c r="J48" s="73">
        <f t="shared" si="9"/>
        <v>107953798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107953798</v>
      </c>
      <c r="X48" s="73">
        <f t="shared" si="9"/>
        <v>161763492</v>
      </c>
      <c r="Y48" s="73">
        <f t="shared" si="9"/>
        <v>-53809694</v>
      </c>
      <c r="Z48" s="170">
        <f>+IF(X48&lt;&gt;0,+(Y48/X48)*100,0)</f>
        <v>-33.26442408896564</v>
      </c>
      <c r="AA48" s="168">
        <f>+AA28+AA32+AA38+AA42+AA47</f>
        <v>678643025</v>
      </c>
    </row>
    <row r="49" spans="1:27" ht="12.75">
      <c r="A49" s="148" t="s">
        <v>49</v>
      </c>
      <c r="B49" s="149"/>
      <c r="C49" s="171">
        <f aca="true" t="shared" si="10" ref="C49:Y49">+C25-C48</f>
        <v>392106771</v>
      </c>
      <c r="D49" s="171">
        <f>+D25-D48</f>
        <v>0</v>
      </c>
      <c r="E49" s="172">
        <f t="shared" si="10"/>
        <v>1464393895</v>
      </c>
      <c r="F49" s="173">
        <f t="shared" si="10"/>
        <v>1464393895</v>
      </c>
      <c r="G49" s="173">
        <f t="shared" si="10"/>
        <v>139600329</v>
      </c>
      <c r="H49" s="173">
        <f t="shared" si="10"/>
        <v>-33012881</v>
      </c>
      <c r="I49" s="173">
        <f t="shared" si="10"/>
        <v>-37182982</v>
      </c>
      <c r="J49" s="173">
        <f t="shared" si="10"/>
        <v>69404466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69404466</v>
      </c>
      <c r="X49" s="173">
        <f>IF(F25=F48,0,X25-X48)</f>
        <v>373995756</v>
      </c>
      <c r="Y49" s="173">
        <f t="shared" si="10"/>
        <v>-304591290</v>
      </c>
      <c r="Z49" s="174">
        <f>+IF(X49&lt;&gt;0,+(Y49/X49)*100,0)</f>
        <v>-81.44244556614701</v>
      </c>
      <c r="AA49" s="171">
        <f>+AA25-AA48</f>
        <v>1464393895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15840259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28509000</v>
      </c>
      <c r="F8" s="60">
        <v>28509000</v>
      </c>
      <c r="G8" s="60">
        <v>0</v>
      </c>
      <c r="H8" s="60">
        <v>3959019</v>
      </c>
      <c r="I8" s="60">
        <v>2495744</v>
      </c>
      <c r="J8" s="60">
        <v>6454763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6454763</v>
      </c>
      <c r="X8" s="60">
        <v>6437499</v>
      </c>
      <c r="Y8" s="60">
        <v>17264</v>
      </c>
      <c r="Z8" s="140">
        <v>0.27</v>
      </c>
      <c r="AA8" s="155">
        <v>28509000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689751</v>
      </c>
      <c r="Y9" s="60">
        <v>-689751</v>
      </c>
      <c r="Z9" s="140">
        <v>-100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1125820</v>
      </c>
      <c r="H11" s="60">
        <v>0</v>
      </c>
      <c r="I11" s="60">
        <v>0</v>
      </c>
      <c r="J11" s="60">
        <v>1125820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1125820</v>
      </c>
      <c r="X11" s="60"/>
      <c r="Y11" s="60">
        <v>1125820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233981</v>
      </c>
      <c r="D12" s="155">
        <v>0</v>
      </c>
      <c r="E12" s="156">
        <v>329920</v>
      </c>
      <c r="F12" s="60">
        <v>329920</v>
      </c>
      <c r="G12" s="60">
        <v>0</v>
      </c>
      <c r="H12" s="60">
        <v>52438</v>
      </c>
      <c r="I12" s="60">
        <v>0</v>
      </c>
      <c r="J12" s="60">
        <v>52438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52438</v>
      </c>
      <c r="X12" s="60">
        <v>82353</v>
      </c>
      <c r="Y12" s="60">
        <v>-29915</v>
      </c>
      <c r="Z12" s="140">
        <v>-36.33</v>
      </c>
      <c r="AA12" s="155">
        <v>329920</v>
      </c>
    </row>
    <row r="13" spans="1:27" ht="12.75">
      <c r="A13" s="181" t="s">
        <v>109</v>
      </c>
      <c r="B13" s="185"/>
      <c r="C13" s="155">
        <v>11871083</v>
      </c>
      <c r="D13" s="155">
        <v>0</v>
      </c>
      <c r="E13" s="156">
        <v>8000000</v>
      </c>
      <c r="F13" s="60">
        <v>8000000</v>
      </c>
      <c r="G13" s="60">
        <v>0</v>
      </c>
      <c r="H13" s="60">
        <v>1641851</v>
      </c>
      <c r="I13" s="60">
        <v>1051691</v>
      </c>
      <c r="J13" s="60">
        <v>2693542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2693542</v>
      </c>
      <c r="X13" s="60">
        <v>1999998</v>
      </c>
      <c r="Y13" s="60">
        <v>693544</v>
      </c>
      <c r="Z13" s="140">
        <v>34.68</v>
      </c>
      <c r="AA13" s="155">
        <v>8000000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19915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902768510</v>
      </c>
      <c r="D19" s="155">
        <v>0</v>
      </c>
      <c r="E19" s="156">
        <v>531431000</v>
      </c>
      <c r="F19" s="60">
        <v>531431000</v>
      </c>
      <c r="G19" s="60">
        <v>0</v>
      </c>
      <c r="H19" s="60">
        <v>0</v>
      </c>
      <c r="I19" s="60">
        <v>5760444</v>
      </c>
      <c r="J19" s="60">
        <v>5760444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5760444</v>
      </c>
      <c r="X19" s="60">
        <v>132857751</v>
      </c>
      <c r="Y19" s="60">
        <v>-127097307</v>
      </c>
      <c r="Z19" s="140">
        <v>-95.66</v>
      </c>
      <c r="AA19" s="155">
        <v>531431000</v>
      </c>
    </row>
    <row r="20" spans="1:27" ht="12.75">
      <c r="A20" s="181" t="s">
        <v>35</v>
      </c>
      <c r="B20" s="185"/>
      <c r="C20" s="155">
        <v>14232767</v>
      </c>
      <c r="D20" s="155">
        <v>0</v>
      </c>
      <c r="E20" s="156">
        <v>1001770000</v>
      </c>
      <c r="F20" s="54">
        <v>1001770000</v>
      </c>
      <c r="G20" s="54">
        <v>161269364</v>
      </c>
      <c r="H20" s="54">
        <v>0</v>
      </c>
      <c r="I20" s="54">
        <v>1893</v>
      </c>
      <c r="J20" s="54">
        <v>161271257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161271257</v>
      </c>
      <c r="X20" s="54">
        <v>524748</v>
      </c>
      <c r="Y20" s="54">
        <v>160746509</v>
      </c>
      <c r="Z20" s="184">
        <v>30633.09</v>
      </c>
      <c r="AA20" s="130">
        <v>1001770000</v>
      </c>
    </row>
    <row r="21" spans="1:27" ht="12.75">
      <c r="A21" s="181" t="s">
        <v>115</v>
      </c>
      <c r="B21" s="185"/>
      <c r="C21" s="155">
        <v>-4340785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940625730</v>
      </c>
      <c r="D22" s="188">
        <f>SUM(D5:D21)</f>
        <v>0</v>
      </c>
      <c r="E22" s="189">
        <f t="shared" si="0"/>
        <v>1570039920</v>
      </c>
      <c r="F22" s="190">
        <f t="shared" si="0"/>
        <v>1570039920</v>
      </c>
      <c r="G22" s="190">
        <f t="shared" si="0"/>
        <v>162395184</v>
      </c>
      <c r="H22" s="190">
        <f t="shared" si="0"/>
        <v>5653308</v>
      </c>
      <c r="I22" s="190">
        <f t="shared" si="0"/>
        <v>9309772</v>
      </c>
      <c r="J22" s="190">
        <f t="shared" si="0"/>
        <v>177358264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177358264</v>
      </c>
      <c r="X22" s="190">
        <f t="shared" si="0"/>
        <v>142592100</v>
      </c>
      <c r="Y22" s="190">
        <f t="shared" si="0"/>
        <v>34766164</v>
      </c>
      <c r="Z22" s="191">
        <f>+IF(X22&lt;&gt;0,+(Y22/X22)*100,0)</f>
        <v>24.38154988951001</v>
      </c>
      <c r="AA22" s="188">
        <f>SUM(AA5:AA21)</f>
        <v>1570039920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195492188</v>
      </c>
      <c r="D25" s="155">
        <v>0</v>
      </c>
      <c r="E25" s="156">
        <v>213766586</v>
      </c>
      <c r="F25" s="60">
        <v>213766586</v>
      </c>
      <c r="G25" s="60">
        <v>16614655</v>
      </c>
      <c r="H25" s="60">
        <v>17274925</v>
      </c>
      <c r="I25" s="60">
        <v>16928531</v>
      </c>
      <c r="J25" s="60">
        <v>50818111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50818111</v>
      </c>
      <c r="X25" s="60">
        <v>53519748</v>
      </c>
      <c r="Y25" s="60">
        <v>-2701637</v>
      </c>
      <c r="Z25" s="140">
        <v>-5.05</v>
      </c>
      <c r="AA25" s="155">
        <v>213766586</v>
      </c>
    </row>
    <row r="26" spans="1:27" ht="12.75">
      <c r="A26" s="183" t="s">
        <v>38</v>
      </c>
      <c r="B26" s="182"/>
      <c r="C26" s="155">
        <v>8687645</v>
      </c>
      <c r="D26" s="155">
        <v>0</v>
      </c>
      <c r="E26" s="156">
        <v>15058963</v>
      </c>
      <c r="F26" s="60">
        <v>15058963</v>
      </c>
      <c r="G26" s="60">
        <v>693883</v>
      </c>
      <c r="H26" s="60">
        <v>453497</v>
      </c>
      <c r="I26" s="60">
        <v>873115</v>
      </c>
      <c r="J26" s="60">
        <v>2020495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2020495</v>
      </c>
      <c r="X26" s="60">
        <v>2358249</v>
      </c>
      <c r="Y26" s="60">
        <v>-337754</v>
      </c>
      <c r="Z26" s="140">
        <v>-14.32</v>
      </c>
      <c r="AA26" s="155">
        <v>15058963</v>
      </c>
    </row>
    <row r="27" spans="1:27" ht="12.75">
      <c r="A27" s="183" t="s">
        <v>118</v>
      </c>
      <c r="B27" s="182"/>
      <c r="C27" s="155">
        <v>22128617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4999998</v>
      </c>
      <c r="Y27" s="60">
        <v>-4999998</v>
      </c>
      <c r="Z27" s="140">
        <v>-100</v>
      </c>
      <c r="AA27" s="155">
        <v>0</v>
      </c>
    </row>
    <row r="28" spans="1:27" ht="12.75">
      <c r="A28" s="183" t="s">
        <v>39</v>
      </c>
      <c r="B28" s="182"/>
      <c r="C28" s="155">
        <v>58708680</v>
      </c>
      <c r="D28" s="155">
        <v>0</v>
      </c>
      <c r="E28" s="156">
        <v>55000000</v>
      </c>
      <c r="F28" s="60">
        <v>55000000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13749999</v>
      </c>
      <c r="Y28" s="60">
        <v>-13749999</v>
      </c>
      <c r="Z28" s="140">
        <v>-100</v>
      </c>
      <c r="AA28" s="155">
        <v>55000000</v>
      </c>
    </row>
    <row r="29" spans="1:27" ht="12.75">
      <c r="A29" s="183" t="s">
        <v>40</v>
      </c>
      <c r="B29" s="182"/>
      <c r="C29" s="155">
        <v>3781212</v>
      </c>
      <c r="D29" s="155">
        <v>0</v>
      </c>
      <c r="E29" s="156">
        <v>33369175</v>
      </c>
      <c r="F29" s="60">
        <v>33369175</v>
      </c>
      <c r="G29" s="60">
        <v>0</v>
      </c>
      <c r="H29" s="60">
        <v>1957</v>
      </c>
      <c r="I29" s="60">
        <v>8950</v>
      </c>
      <c r="J29" s="60">
        <v>10907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10907</v>
      </c>
      <c r="X29" s="60">
        <v>8342250</v>
      </c>
      <c r="Y29" s="60">
        <v>-8331343</v>
      </c>
      <c r="Z29" s="140">
        <v>-99.87</v>
      </c>
      <c r="AA29" s="155">
        <v>33369175</v>
      </c>
    </row>
    <row r="30" spans="1:27" ht="12.75">
      <c r="A30" s="183" t="s">
        <v>119</v>
      </c>
      <c r="B30" s="182"/>
      <c r="C30" s="155">
        <v>5349607</v>
      </c>
      <c r="D30" s="155">
        <v>0</v>
      </c>
      <c r="E30" s="156">
        <v>4500000</v>
      </c>
      <c r="F30" s="60">
        <v>4500000</v>
      </c>
      <c r="G30" s="60">
        <v>0</v>
      </c>
      <c r="H30" s="60">
        <v>0</v>
      </c>
      <c r="I30" s="60">
        <v>584264</v>
      </c>
      <c r="J30" s="60">
        <v>584264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584264</v>
      </c>
      <c r="X30" s="60">
        <v>1125000</v>
      </c>
      <c r="Y30" s="60">
        <v>-540736</v>
      </c>
      <c r="Z30" s="140">
        <v>-48.07</v>
      </c>
      <c r="AA30" s="155">
        <v>4500000</v>
      </c>
    </row>
    <row r="31" spans="1:27" ht="12.75">
      <c r="A31" s="183" t="s">
        <v>120</v>
      </c>
      <c r="B31" s="182"/>
      <c r="C31" s="155">
        <v>42202159</v>
      </c>
      <c r="D31" s="155">
        <v>0</v>
      </c>
      <c r="E31" s="156">
        <v>41331901</v>
      </c>
      <c r="F31" s="60">
        <v>41331901</v>
      </c>
      <c r="G31" s="60">
        <v>207857</v>
      </c>
      <c r="H31" s="60">
        <v>609005</v>
      </c>
      <c r="I31" s="60">
        <v>453577</v>
      </c>
      <c r="J31" s="60">
        <v>1270439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1270439</v>
      </c>
      <c r="X31" s="60">
        <v>10257999</v>
      </c>
      <c r="Y31" s="60">
        <v>-8987560</v>
      </c>
      <c r="Z31" s="140">
        <v>-87.62</v>
      </c>
      <c r="AA31" s="155">
        <v>41331901</v>
      </c>
    </row>
    <row r="32" spans="1:27" ht="12.75">
      <c r="A32" s="183" t="s">
        <v>121</v>
      </c>
      <c r="B32" s="182"/>
      <c r="C32" s="155">
        <v>40192599</v>
      </c>
      <c r="D32" s="155">
        <v>0</v>
      </c>
      <c r="E32" s="156">
        <v>8500000</v>
      </c>
      <c r="F32" s="60">
        <v>8500000</v>
      </c>
      <c r="G32" s="60">
        <v>4326206</v>
      </c>
      <c r="H32" s="60">
        <v>12296543</v>
      </c>
      <c r="I32" s="60">
        <v>19956777</v>
      </c>
      <c r="J32" s="60">
        <v>36579526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36579526</v>
      </c>
      <c r="X32" s="60"/>
      <c r="Y32" s="60">
        <v>36579526</v>
      </c>
      <c r="Z32" s="140">
        <v>0</v>
      </c>
      <c r="AA32" s="155">
        <v>8500000</v>
      </c>
    </row>
    <row r="33" spans="1:27" ht="12.75">
      <c r="A33" s="183" t="s">
        <v>42</v>
      </c>
      <c r="B33" s="182"/>
      <c r="C33" s="155">
        <v>35229682</v>
      </c>
      <c r="D33" s="155">
        <v>0</v>
      </c>
      <c r="E33" s="156">
        <v>20000000</v>
      </c>
      <c r="F33" s="60">
        <v>20000000</v>
      </c>
      <c r="G33" s="60">
        <v>5202</v>
      </c>
      <c r="H33" s="60">
        <v>14037</v>
      </c>
      <c r="I33" s="60">
        <v>0</v>
      </c>
      <c r="J33" s="60">
        <v>19239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19239</v>
      </c>
      <c r="X33" s="60">
        <v>9999999</v>
      </c>
      <c r="Y33" s="60">
        <v>-9980760</v>
      </c>
      <c r="Z33" s="140">
        <v>-99.81</v>
      </c>
      <c r="AA33" s="155">
        <v>20000000</v>
      </c>
    </row>
    <row r="34" spans="1:27" ht="12.75">
      <c r="A34" s="183" t="s">
        <v>43</v>
      </c>
      <c r="B34" s="182"/>
      <c r="C34" s="155">
        <v>136746570</v>
      </c>
      <c r="D34" s="155">
        <v>0</v>
      </c>
      <c r="E34" s="156">
        <v>287116400</v>
      </c>
      <c r="F34" s="60">
        <v>287116400</v>
      </c>
      <c r="G34" s="60">
        <v>947052</v>
      </c>
      <c r="H34" s="60">
        <v>8016225</v>
      </c>
      <c r="I34" s="60">
        <v>7687540</v>
      </c>
      <c r="J34" s="60">
        <v>16650817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16650817</v>
      </c>
      <c r="X34" s="60">
        <v>62210250</v>
      </c>
      <c r="Y34" s="60">
        <v>-45559433</v>
      </c>
      <c r="Z34" s="140">
        <v>-73.23</v>
      </c>
      <c r="AA34" s="155">
        <v>287116400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548518959</v>
      </c>
      <c r="D36" s="188">
        <f>SUM(D25:D35)</f>
        <v>0</v>
      </c>
      <c r="E36" s="189">
        <f t="shared" si="1"/>
        <v>678643025</v>
      </c>
      <c r="F36" s="190">
        <f t="shared" si="1"/>
        <v>678643025</v>
      </c>
      <c r="G36" s="190">
        <f t="shared" si="1"/>
        <v>22794855</v>
      </c>
      <c r="H36" s="190">
        <f t="shared" si="1"/>
        <v>38666189</v>
      </c>
      <c r="I36" s="190">
        <f t="shared" si="1"/>
        <v>46492754</v>
      </c>
      <c r="J36" s="190">
        <f t="shared" si="1"/>
        <v>107953798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107953798</v>
      </c>
      <c r="X36" s="190">
        <f t="shared" si="1"/>
        <v>166563492</v>
      </c>
      <c r="Y36" s="190">
        <f t="shared" si="1"/>
        <v>-58609694</v>
      </c>
      <c r="Z36" s="191">
        <f>+IF(X36&lt;&gt;0,+(Y36/X36)*100,0)</f>
        <v>-35.18759921291756</v>
      </c>
      <c r="AA36" s="188">
        <f>SUM(AA25:AA35)</f>
        <v>678643025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392106771</v>
      </c>
      <c r="D38" s="199">
        <f>+D22-D36</f>
        <v>0</v>
      </c>
      <c r="E38" s="200">
        <f t="shared" si="2"/>
        <v>891396895</v>
      </c>
      <c r="F38" s="106">
        <f t="shared" si="2"/>
        <v>891396895</v>
      </c>
      <c r="G38" s="106">
        <f t="shared" si="2"/>
        <v>139600329</v>
      </c>
      <c r="H38" s="106">
        <f t="shared" si="2"/>
        <v>-33012881</v>
      </c>
      <c r="I38" s="106">
        <f t="shared" si="2"/>
        <v>-37182982</v>
      </c>
      <c r="J38" s="106">
        <f t="shared" si="2"/>
        <v>69404466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69404466</v>
      </c>
      <c r="X38" s="106">
        <f>IF(F22=F36,0,X22-X36)</f>
        <v>-23971392</v>
      </c>
      <c r="Y38" s="106">
        <f t="shared" si="2"/>
        <v>93375858</v>
      </c>
      <c r="Z38" s="201">
        <f>+IF(X38&lt;&gt;0,+(Y38/X38)*100,0)</f>
        <v>-389.5303952311155</v>
      </c>
      <c r="AA38" s="199">
        <f>+AA22-AA36</f>
        <v>891396895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572997000</v>
      </c>
      <c r="F39" s="60">
        <v>572997000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393249249</v>
      </c>
      <c r="Y39" s="60">
        <v>-393249249</v>
      </c>
      <c r="Z39" s="140">
        <v>-100</v>
      </c>
      <c r="AA39" s="155">
        <v>572997000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392106771</v>
      </c>
      <c r="D42" s="206">
        <f>SUM(D38:D41)</f>
        <v>0</v>
      </c>
      <c r="E42" s="207">
        <f t="shared" si="3"/>
        <v>1464393895</v>
      </c>
      <c r="F42" s="88">
        <f t="shared" si="3"/>
        <v>1464393895</v>
      </c>
      <c r="G42" s="88">
        <f t="shared" si="3"/>
        <v>139600329</v>
      </c>
      <c r="H42" s="88">
        <f t="shared" si="3"/>
        <v>-33012881</v>
      </c>
      <c r="I42" s="88">
        <f t="shared" si="3"/>
        <v>-37182982</v>
      </c>
      <c r="J42" s="88">
        <f t="shared" si="3"/>
        <v>69404466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69404466</v>
      </c>
      <c r="X42" s="88">
        <f t="shared" si="3"/>
        <v>369277857</v>
      </c>
      <c r="Y42" s="88">
        <f t="shared" si="3"/>
        <v>-299873391</v>
      </c>
      <c r="Z42" s="208">
        <f>+IF(X42&lt;&gt;0,+(Y42/X42)*100,0)</f>
        <v>-81.20535399445843</v>
      </c>
      <c r="AA42" s="206">
        <f>SUM(AA38:AA41)</f>
        <v>1464393895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392106771</v>
      </c>
      <c r="D44" s="210">
        <f>+D42-D43</f>
        <v>0</v>
      </c>
      <c r="E44" s="211">
        <f t="shared" si="4"/>
        <v>1464393895</v>
      </c>
      <c r="F44" s="77">
        <f t="shared" si="4"/>
        <v>1464393895</v>
      </c>
      <c r="G44" s="77">
        <f t="shared" si="4"/>
        <v>139600329</v>
      </c>
      <c r="H44" s="77">
        <f t="shared" si="4"/>
        <v>-33012881</v>
      </c>
      <c r="I44" s="77">
        <f t="shared" si="4"/>
        <v>-37182982</v>
      </c>
      <c r="J44" s="77">
        <f t="shared" si="4"/>
        <v>69404466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69404466</v>
      </c>
      <c r="X44" s="77">
        <f t="shared" si="4"/>
        <v>369277857</v>
      </c>
      <c r="Y44" s="77">
        <f t="shared" si="4"/>
        <v>-299873391</v>
      </c>
      <c r="Z44" s="212">
        <f>+IF(X44&lt;&gt;0,+(Y44/X44)*100,0)</f>
        <v>-81.20535399445843</v>
      </c>
      <c r="AA44" s="210">
        <f>+AA42-AA43</f>
        <v>1464393895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392106771</v>
      </c>
      <c r="D46" s="206">
        <f>SUM(D44:D45)</f>
        <v>0</v>
      </c>
      <c r="E46" s="207">
        <f t="shared" si="5"/>
        <v>1464393895</v>
      </c>
      <c r="F46" s="88">
        <f t="shared" si="5"/>
        <v>1464393895</v>
      </c>
      <c r="G46" s="88">
        <f t="shared" si="5"/>
        <v>139600329</v>
      </c>
      <c r="H46" s="88">
        <f t="shared" si="5"/>
        <v>-33012881</v>
      </c>
      <c r="I46" s="88">
        <f t="shared" si="5"/>
        <v>-37182982</v>
      </c>
      <c r="J46" s="88">
        <f t="shared" si="5"/>
        <v>69404466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69404466</v>
      </c>
      <c r="X46" s="88">
        <f t="shared" si="5"/>
        <v>369277857</v>
      </c>
      <c r="Y46" s="88">
        <f t="shared" si="5"/>
        <v>-299873391</v>
      </c>
      <c r="Z46" s="208">
        <f>+IF(X46&lt;&gt;0,+(Y46/X46)*100,0)</f>
        <v>-81.20535399445843</v>
      </c>
      <c r="AA46" s="206">
        <f>SUM(AA44:AA45)</f>
        <v>1464393895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392106771</v>
      </c>
      <c r="D48" s="217">
        <f>SUM(D46:D47)</f>
        <v>0</v>
      </c>
      <c r="E48" s="218">
        <f t="shared" si="6"/>
        <v>1464393895</v>
      </c>
      <c r="F48" s="219">
        <f t="shared" si="6"/>
        <v>1464393895</v>
      </c>
      <c r="G48" s="219">
        <f t="shared" si="6"/>
        <v>139600329</v>
      </c>
      <c r="H48" s="220">
        <f t="shared" si="6"/>
        <v>-33012881</v>
      </c>
      <c r="I48" s="220">
        <f t="shared" si="6"/>
        <v>-37182982</v>
      </c>
      <c r="J48" s="220">
        <f t="shared" si="6"/>
        <v>69404466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69404466</v>
      </c>
      <c r="X48" s="220">
        <f t="shared" si="6"/>
        <v>369277857</v>
      </c>
      <c r="Y48" s="220">
        <f t="shared" si="6"/>
        <v>-299873391</v>
      </c>
      <c r="Z48" s="221">
        <f>+IF(X48&lt;&gt;0,+(Y48/X48)*100,0)</f>
        <v>-81.20535399445843</v>
      </c>
      <c r="AA48" s="222">
        <f>SUM(AA46:AA47)</f>
        <v>1464393895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26390282</v>
      </c>
      <c r="D5" s="153">
        <f>SUM(D6:D8)</f>
        <v>0</v>
      </c>
      <c r="E5" s="154">
        <f t="shared" si="0"/>
        <v>28700000</v>
      </c>
      <c r="F5" s="100">
        <f t="shared" si="0"/>
        <v>28700000</v>
      </c>
      <c r="G5" s="100">
        <f t="shared" si="0"/>
        <v>2300000</v>
      </c>
      <c r="H5" s="100">
        <f t="shared" si="0"/>
        <v>0</v>
      </c>
      <c r="I5" s="100">
        <f t="shared" si="0"/>
        <v>1759751</v>
      </c>
      <c r="J5" s="100">
        <f t="shared" si="0"/>
        <v>4059751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4059751</v>
      </c>
      <c r="X5" s="100">
        <f t="shared" si="0"/>
        <v>7175001</v>
      </c>
      <c r="Y5" s="100">
        <f t="shared" si="0"/>
        <v>-3115250</v>
      </c>
      <c r="Z5" s="137">
        <f>+IF(X5&lt;&gt;0,+(Y5/X5)*100,0)</f>
        <v>-43.41811241559409</v>
      </c>
      <c r="AA5" s="153">
        <f>SUM(AA6:AA8)</f>
        <v>28700000</v>
      </c>
    </row>
    <row r="6" spans="1:27" ht="12.75">
      <c r="A6" s="138" t="s">
        <v>75</v>
      </c>
      <c r="B6" s="136"/>
      <c r="C6" s="155"/>
      <c r="D6" s="155"/>
      <c r="E6" s="156">
        <v>2700000</v>
      </c>
      <c r="F6" s="60">
        <v>2700000</v>
      </c>
      <c r="G6" s="60"/>
      <c r="H6" s="60"/>
      <c r="I6" s="60">
        <v>274282</v>
      </c>
      <c r="J6" s="60">
        <v>274282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274282</v>
      </c>
      <c r="X6" s="60">
        <v>675000</v>
      </c>
      <c r="Y6" s="60">
        <v>-400718</v>
      </c>
      <c r="Z6" s="140">
        <v>-59.37</v>
      </c>
      <c r="AA6" s="62">
        <v>2700000</v>
      </c>
    </row>
    <row r="7" spans="1:27" ht="12.75">
      <c r="A7" s="138" t="s">
        <v>76</v>
      </c>
      <c r="B7" s="136"/>
      <c r="C7" s="157">
        <v>24358978</v>
      </c>
      <c r="D7" s="157"/>
      <c r="E7" s="158">
        <v>4550000</v>
      </c>
      <c r="F7" s="159">
        <v>4550000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1137501</v>
      </c>
      <c r="Y7" s="159">
        <v>-1137501</v>
      </c>
      <c r="Z7" s="141">
        <v>-100</v>
      </c>
      <c r="AA7" s="225">
        <v>4550000</v>
      </c>
    </row>
    <row r="8" spans="1:27" ht="12.75">
      <c r="A8" s="138" t="s">
        <v>77</v>
      </c>
      <c r="B8" s="136"/>
      <c r="C8" s="155">
        <v>2031304</v>
      </c>
      <c r="D8" s="155"/>
      <c r="E8" s="156">
        <v>21450000</v>
      </c>
      <c r="F8" s="60">
        <v>21450000</v>
      </c>
      <c r="G8" s="60">
        <v>2300000</v>
      </c>
      <c r="H8" s="60"/>
      <c r="I8" s="60">
        <v>1485469</v>
      </c>
      <c r="J8" s="60">
        <v>3785469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3785469</v>
      </c>
      <c r="X8" s="60">
        <v>5362500</v>
      </c>
      <c r="Y8" s="60">
        <v>-1577031</v>
      </c>
      <c r="Z8" s="140">
        <v>-29.41</v>
      </c>
      <c r="AA8" s="62">
        <v>21450000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21700000</v>
      </c>
      <c r="F9" s="100">
        <f t="shared" si="1"/>
        <v>21700000</v>
      </c>
      <c r="G9" s="100">
        <f t="shared" si="1"/>
        <v>0</v>
      </c>
      <c r="H9" s="100">
        <f t="shared" si="1"/>
        <v>712953</v>
      </c>
      <c r="I9" s="100">
        <f t="shared" si="1"/>
        <v>17454</v>
      </c>
      <c r="J9" s="100">
        <f t="shared" si="1"/>
        <v>730407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730407</v>
      </c>
      <c r="X9" s="100">
        <f t="shared" si="1"/>
        <v>5424999</v>
      </c>
      <c r="Y9" s="100">
        <f t="shared" si="1"/>
        <v>-4694592</v>
      </c>
      <c r="Z9" s="137">
        <f>+IF(X9&lt;&gt;0,+(Y9/X9)*100,0)</f>
        <v>-86.53627401590305</v>
      </c>
      <c r="AA9" s="102">
        <f>SUM(AA10:AA14)</f>
        <v>21700000</v>
      </c>
    </row>
    <row r="10" spans="1:27" ht="12.75">
      <c r="A10" s="138" t="s">
        <v>79</v>
      </c>
      <c r="B10" s="136"/>
      <c r="C10" s="155"/>
      <c r="D10" s="155"/>
      <c r="E10" s="156">
        <v>21700000</v>
      </c>
      <c r="F10" s="60">
        <v>21700000</v>
      </c>
      <c r="G10" s="60"/>
      <c r="H10" s="60">
        <v>712953</v>
      </c>
      <c r="I10" s="60">
        <v>17454</v>
      </c>
      <c r="J10" s="60">
        <v>730407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730407</v>
      </c>
      <c r="X10" s="60">
        <v>5424999</v>
      </c>
      <c r="Y10" s="60">
        <v>-4694592</v>
      </c>
      <c r="Z10" s="140">
        <v>-86.54</v>
      </c>
      <c r="AA10" s="62">
        <v>21700000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75000000</v>
      </c>
      <c r="F15" s="100">
        <f t="shared" si="2"/>
        <v>75000000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18750000</v>
      </c>
      <c r="Y15" s="100">
        <f t="shared" si="2"/>
        <v>-18750000</v>
      </c>
      <c r="Z15" s="137">
        <f>+IF(X15&lt;&gt;0,+(Y15/X15)*100,0)</f>
        <v>-100</v>
      </c>
      <c r="AA15" s="102">
        <f>SUM(AA16:AA18)</f>
        <v>75000000</v>
      </c>
    </row>
    <row r="16" spans="1:27" ht="12.75">
      <c r="A16" s="138" t="s">
        <v>85</v>
      </c>
      <c r="B16" s="136"/>
      <c r="C16" s="155"/>
      <c r="D16" s="155"/>
      <c r="E16" s="156">
        <v>75000000</v>
      </c>
      <c r="F16" s="60">
        <v>75000000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18750000</v>
      </c>
      <c r="Y16" s="60">
        <v>-18750000</v>
      </c>
      <c r="Z16" s="140">
        <v>-100</v>
      </c>
      <c r="AA16" s="62">
        <v>75000000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498587850</v>
      </c>
      <c r="D19" s="153">
        <f>SUM(D20:D23)</f>
        <v>0</v>
      </c>
      <c r="E19" s="154">
        <f t="shared" si="3"/>
        <v>1371382752</v>
      </c>
      <c r="F19" s="100">
        <f t="shared" si="3"/>
        <v>1371382752</v>
      </c>
      <c r="G19" s="100">
        <f t="shared" si="3"/>
        <v>34031525</v>
      </c>
      <c r="H19" s="100">
        <f t="shared" si="3"/>
        <v>21682583</v>
      </c>
      <c r="I19" s="100">
        <f t="shared" si="3"/>
        <v>41617250</v>
      </c>
      <c r="J19" s="100">
        <f t="shared" si="3"/>
        <v>97331358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97331358</v>
      </c>
      <c r="X19" s="100">
        <f t="shared" si="3"/>
        <v>342845751</v>
      </c>
      <c r="Y19" s="100">
        <f t="shared" si="3"/>
        <v>-245514393</v>
      </c>
      <c r="Z19" s="137">
        <f>+IF(X19&lt;&gt;0,+(Y19/X19)*100,0)</f>
        <v>-71.61074398148222</v>
      </c>
      <c r="AA19" s="102">
        <f>SUM(AA20:AA23)</f>
        <v>1371382752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498587850</v>
      </c>
      <c r="D21" s="155"/>
      <c r="E21" s="156">
        <v>1371382752</v>
      </c>
      <c r="F21" s="60">
        <v>1371382752</v>
      </c>
      <c r="G21" s="60">
        <v>34031525</v>
      </c>
      <c r="H21" s="60">
        <v>21682583</v>
      </c>
      <c r="I21" s="60">
        <v>41617250</v>
      </c>
      <c r="J21" s="60">
        <v>97331358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97331358</v>
      </c>
      <c r="X21" s="60">
        <v>342845751</v>
      </c>
      <c r="Y21" s="60">
        <v>-245514393</v>
      </c>
      <c r="Z21" s="140">
        <v>-71.61</v>
      </c>
      <c r="AA21" s="62">
        <v>1371382752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524978132</v>
      </c>
      <c r="D25" s="217">
        <f>+D5+D9+D15+D19+D24</f>
        <v>0</v>
      </c>
      <c r="E25" s="230">
        <f t="shared" si="4"/>
        <v>1496782752</v>
      </c>
      <c r="F25" s="219">
        <f t="shared" si="4"/>
        <v>1496782752</v>
      </c>
      <c r="G25" s="219">
        <f t="shared" si="4"/>
        <v>36331525</v>
      </c>
      <c r="H25" s="219">
        <f t="shared" si="4"/>
        <v>22395536</v>
      </c>
      <c r="I25" s="219">
        <f t="shared" si="4"/>
        <v>43394455</v>
      </c>
      <c r="J25" s="219">
        <f t="shared" si="4"/>
        <v>102121516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102121516</v>
      </c>
      <c r="X25" s="219">
        <f t="shared" si="4"/>
        <v>374195751</v>
      </c>
      <c r="Y25" s="219">
        <f t="shared" si="4"/>
        <v>-272074235</v>
      </c>
      <c r="Z25" s="231">
        <f>+IF(X25&lt;&gt;0,+(Y25/X25)*100,0)</f>
        <v>-72.70906584933402</v>
      </c>
      <c r="AA25" s="232">
        <f>+AA5+AA9+AA15+AA19+AA24</f>
        <v>1496782752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524978132</v>
      </c>
      <c r="D28" s="155"/>
      <c r="E28" s="156">
        <v>1496782752</v>
      </c>
      <c r="F28" s="60">
        <v>1496782752</v>
      </c>
      <c r="G28" s="60">
        <v>36331525</v>
      </c>
      <c r="H28" s="60">
        <v>21682583</v>
      </c>
      <c r="I28" s="60">
        <v>43394455</v>
      </c>
      <c r="J28" s="60">
        <v>101408563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101408563</v>
      </c>
      <c r="X28" s="60">
        <v>374195751</v>
      </c>
      <c r="Y28" s="60">
        <v>-272787188</v>
      </c>
      <c r="Z28" s="140">
        <v>-72.9</v>
      </c>
      <c r="AA28" s="155">
        <v>1496782752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524978132</v>
      </c>
      <c r="D32" s="210">
        <f>SUM(D28:D31)</f>
        <v>0</v>
      </c>
      <c r="E32" s="211">
        <f t="shared" si="5"/>
        <v>1496782752</v>
      </c>
      <c r="F32" s="77">
        <f t="shared" si="5"/>
        <v>1496782752</v>
      </c>
      <c r="G32" s="77">
        <f t="shared" si="5"/>
        <v>36331525</v>
      </c>
      <c r="H32" s="77">
        <f t="shared" si="5"/>
        <v>21682583</v>
      </c>
      <c r="I32" s="77">
        <f t="shared" si="5"/>
        <v>43394455</v>
      </c>
      <c r="J32" s="77">
        <f t="shared" si="5"/>
        <v>101408563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101408563</v>
      </c>
      <c r="X32" s="77">
        <f t="shared" si="5"/>
        <v>374195751</v>
      </c>
      <c r="Y32" s="77">
        <f t="shared" si="5"/>
        <v>-272787188</v>
      </c>
      <c r="Z32" s="212">
        <f>+IF(X32&lt;&gt;0,+(Y32/X32)*100,0)</f>
        <v>-72.89959527092546</v>
      </c>
      <c r="AA32" s="79">
        <f>SUM(AA28:AA31)</f>
        <v>1496782752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>
        <v>712953</v>
      </c>
      <c r="I33" s="60"/>
      <c r="J33" s="60">
        <v>712953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712953</v>
      </c>
      <c r="X33" s="60"/>
      <c r="Y33" s="60">
        <v>712953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524978132</v>
      </c>
      <c r="D36" s="222">
        <f>SUM(D32:D35)</f>
        <v>0</v>
      </c>
      <c r="E36" s="218">
        <f t="shared" si="6"/>
        <v>1496782752</v>
      </c>
      <c r="F36" s="220">
        <f t="shared" si="6"/>
        <v>1496782752</v>
      </c>
      <c r="G36" s="220">
        <f t="shared" si="6"/>
        <v>36331525</v>
      </c>
      <c r="H36" s="220">
        <f t="shared" si="6"/>
        <v>22395536</v>
      </c>
      <c r="I36" s="220">
        <f t="shared" si="6"/>
        <v>43394455</v>
      </c>
      <c r="J36" s="220">
        <f t="shared" si="6"/>
        <v>102121516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102121516</v>
      </c>
      <c r="X36" s="220">
        <f t="shared" si="6"/>
        <v>374195751</v>
      </c>
      <c r="Y36" s="220">
        <f t="shared" si="6"/>
        <v>-272074235</v>
      </c>
      <c r="Z36" s="221">
        <f>+IF(X36&lt;&gt;0,+(Y36/X36)*100,0)</f>
        <v>-72.70906584933402</v>
      </c>
      <c r="AA36" s="239">
        <f>SUM(AA32:AA35)</f>
        <v>1496782752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27356523</v>
      </c>
      <c r="D6" s="155"/>
      <c r="E6" s="59">
        <v>42767168</v>
      </c>
      <c r="F6" s="60">
        <v>42767168</v>
      </c>
      <c r="G6" s="60">
        <v>-2583331556</v>
      </c>
      <c r="H6" s="60">
        <v>-2583331556</v>
      </c>
      <c r="I6" s="60">
        <v>115454208</v>
      </c>
      <c r="J6" s="60">
        <v>115454208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115454208</v>
      </c>
      <c r="X6" s="60">
        <v>10691792</v>
      </c>
      <c r="Y6" s="60">
        <v>104762416</v>
      </c>
      <c r="Z6" s="140">
        <v>979.84</v>
      </c>
      <c r="AA6" s="62">
        <v>42767168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30285110</v>
      </c>
      <c r="D8" s="155"/>
      <c r="E8" s="59"/>
      <c r="F8" s="60"/>
      <c r="G8" s="60">
        <v>30266751</v>
      </c>
      <c r="H8" s="60">
        <v>30266751</v>
      </c>
      <c r="I8" s="60">
        <v>45624835</v>
      </c>
      <c r="J8" s="60">
        <v>45624835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45624835</v>
      </c>
      <c r="X8" s="60"/>
      <c r="Y8" s="60">
        <v>45624835</v>
      </c>
      <c r="Z8" s="140"/>
      <c r="AA8" s="62"/>
    </row>
    <row r="9" spans="1:27" ht="12.75">
      <c r="A9" s="249" t="s">
        <v>146</v>
      </c>
      <c r="B9" s="182"/>
      <c r="C9" s="155">
        <v>17720324</v>
      </c>
      <c r="D9" s="155"/>
      <c r="E9" s="59"/>
      <c r="F9" s="60"/>
      <c r="G9" s="60">
        <v>42793555</v>
      </c>
      <c r="H9" s="60">
        <v>42793555</v>
      </c>
      <c r="I9" s="60">
        <v>-2772758439</v>
      </c>
      <c r="J9" s="60">
        <v>-2772758439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-2772758439</v>
      </c>
      <c r="X9" s="60"/>
      <c r="Y9" s="60">
        <v>-2772758439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5792979</v>
      </c>
      <c r="D11" s="155"/>
      <c r="E11" s="59">
        <v>17370758</v>
      </c>
      <c r="F11" s="60">
        <v>17370758</v>
      </c>
      <c r="G11" s="60">
        <v>390986</v>
      </c>
      <c r="H11" s="60">
        <v>390986</v>
      </c>
      <c r="I11" s="60">
        <v>5792978</v>
      </c>
      <c r="J11" s="60">
        <v>5792978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5792978</v>
      </c>
      <c r="X11" s="60">
        <v>4342690</v>
      </c>
      <c r="Y11" s="60">
        <v>1450288</v>
      </c>
      <c r="Z11" s="140">
        <v>33.4</v>
      </c>
      <c r="AA11" s="62">
        <v>17370758</v>
      </c>
    </row>
    <row r="12" spans="1:27" ht="12.75">
      <c r="A12" s="250" t="s">
        <v>56</v>
      </c>
      <c r="B12" s="251"/>
      <c r="C12" s="168">
        <f aca="true" t="shared" si="0" ref="C12:Y12">SUM(C6:C11)</f>
        <v>81154936</v>
      </c>
      <c r="D12" s="168">
        <f>SUM(D6:D11)</f>
        <v>0</v>
      </c>
      <c r="E12" s="72">
        <f t="shared" si="0"/>
        <v>60137926</v>
      </c>
      <c r="F12" s="73">
        <f t="shared" si="0"/>
        <v>60137926</v>
      </c>
      <c r="G12" s="73">
        <f t="shared" si="0"/>
        <v>-2509880264</v>
      </c>
      <c r="H12" s="73">
        <f t="shared" si="0"/>
        <v>-2509880264</v>
      </c>
      <c r="I12" s="73">
        <f t="shared" si="0"/>
        <v>-2605886418</v>
      </c>
      <c r="J12" s="73">
        <f t="shared" si="0"/>
        <v>-2605886418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-2605886418</v>
      </c>
      <c r="X12" s="73">
        <f t="shared" si="0"/>
        <v>15034482</v>
      </c>
      <c r="Y12" s="73">
        <f t="shared" si="0"/>
        <v>-2620920900</v>
      </c>
      <c r="Z12" s="170">
        <f>+IF(X12&lt;&gt;0,+(Y12/X12)*100,0)</f>
        <v>-17432.73163651398</v>
      </c>
      <c r="AA12" s="74">
        <f>SUM(AA6:AA11)</f>
        <v>60137926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115463</v>
      </c>
      <c r="D15" s="155"/>
      <c r="E15" s="59"/>
      <c r="F15" s="60"/>
      <c r="G15" s="60"/>
      <c r="H15" s="60"/>
      <c r="I15" s="60">
        <v>3880047</v>
      </c>
      <c r="J15" s="60">
        <v>3880047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3880047</v>
      </c>
      <c r="X15" s="60"/>
      <c r="Y15" s="60">
        <v>3880047</v>
      </c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120425733</v>
      </c>
      <c r="F16" s="60">
        <v>120425733</v>
      </c>
      <c r="G16" s="159"/>
      <c r="H16" s="159"/>
      <c r="I16" s="159">
        <v>42343070</v>
      </c>
      <c r="J16" s="60">
        <v>42343070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42343070</v>
      </c>
      <c r="X16" s="60">
        <v>30106433</v>
      </c>
      <c r="Y16" s="159">
        <v>12236637</v>
      </c>
      <c r="Z16" s="141">
        <v>40.64</v>
      </c>
      <c r="AA16" s="225">
        <v>120425733</v>
      </c>
    </row>
    <row r="17" spans="1:27" ht="12.75">
      <c r="A17" s="249" t="s">
        <v>152</v>
      </c>
      <c r="B17" s="182"/>
      <c r="C17" s="155"/>
      <c r="D17" s="155"/>
      <c r="E17" s="59">
        <v>36284292</v>
      </c>
      <c r="F17" s="60">
        <v>36284292</v>
      </c>
      <c r="G17" s="60">
        <v>40383658</v>
      </c>
      <c r="H17" s="60">
        <v>40383658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9071073</v>
      </c>
      <c r="Y17" s="60">
        <v>-9071073</v>
      </c>
      <c r="Z17" s="140">
        <v>-100</v>
      </c>
      <c r="AA17" s="62">
        <v>36284292</v>
      </c>
    </row>
    <row r="18" spans="1:27" ht="12.75">
      <c r="A18" s="249" t="s">
        <v>153</v>
      </c>
      <c r="B18" s="182"/>
      <c r="C18" s="155">
        <v>39788091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2827706666</v>
      </c>
      <c r="D19" s="155"/>
      <c r="E19" s="59">
        <v>2701706468</v>
      </c>
      <c r="F19" s="60">
        <v>2701706468</v>
      </c>
      <c r="G19" s="60">
        <v>2123689779</v>
      </c>
      <c r="H19" s="60">
        <v>2123689779</v>
      </c>
      <c r="I19" s="60">
        <v>2830564350</v>
      </c>
      <c r="J19" s="60">
        <v>2830564350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2830564350</v>
      </c>
      <c r="X19" s="60">
        <v>675426617</v>
      </c>
      <c r="Y19" s="60">
        <v>2155137733</v>
      </c>
      <c r="Z19" s="140">
        <v>319.08</v>
      </c>
      <c r="AA19" s="62">
        <v>2701706468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3117620</v>
      </c>
      <c r="D22" s="155"/>
      <c r="E22" s="59">
        <v>952270</v>
      </c>
      <c r="F22" s="60">
        <v>952270</v>
      </c>
      <c r="G22" s="60"/>
      <c r="H22" s="60"/>
      <c r="I22" s="60">
        <v>-245747</v>
      </c>
      <c r="J22" s="60">
        <v>-245747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-245747</v>
      </c>
      <c r="X22" s="60">
        <v>238068</v>
      </c>
      <c r="Y22" s="60">
        <v>-483815</v>
      </c>
      <c r="Z22" s="140">
        <v>-203.23</v>
      </c>
      <c r="AA22" s="62">
        <v>952270</v>
      </c>
    </row>
    <row r="23" spans="1:27" ht="12.75">
      <c r="A23" s="249" t="s">
        <v>158</v>
      </c>
      <c r="B23" s="182"/>
      <c r="C23" s="155">
        <v>131200</v>
      </c>
      <c r="D23" s="155"/>
      <c r="E23" s="59"/>
      <c r="F23" s="60"/>
      <c r="G23" s="159">
        <v>707078563</v>
      </c>
      <c r="H23" s="159">
        <v>707078563</v>
      </c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2870859040</v>
      </c>
      <c r="D24" s="168">
        <f>SUM(D15:D23)</f>
        <v>0</v>
      </c>
      <c r="E24" s="76">
        <f t="shared" si="1"/>
        <v>2859368763</v>
      </c>
      <c r="F24" s="77">
        <f t="shared" si="1"/>
        <v>2859368763</v>
      </c>
      <c r="G24" s="77">
        <f t="shared" si="1"/>
        <v>2871152000</v>
      </c>
      <c r="H24" s="77">
        <f t="shared" si="1"/>
        <v>2871152000</v>
      </c>
      <c r="I24" s="77">
        <f t="shared" si="1"/>
        <v>2876541720</v>
      </c>
      <c r="J24" s="77">
        <f t="shared" si="1"/>
        <v>2876541720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2876541720</v>
      </c>
      <c r="X24" s="77">
        <f t="shared" si="1"/>
        <v>714842191</v>
      </c>
      <c r="Y24" s="77">
        <f t="shared" si="1"/>
        <v>2161699529</v>
      </c>
      <c r="Z24" s="212">
        <f>+IF(X24&lt;&gt;0,+(Y24/X24)*100,0)</f>
        <v>302.4023422534667</v>
      </c>
      <c r="AA24" s="79">
        <f>SUM(AA15:AA23)</f>
        <v>2859368763</v>
      </c>
    </row>
    <row r="25" spans="1:27" ht="12.75">
      <c r="A25" s="250" t="s">
        <v>159</v>
      </c>
      <c r="B25" s="251"/>
      <c r="C25" s="168">
        <f aca="true" t="shared" si="2" ref="C25:Y25">+C12+C24</f>
        <v>2952013976</v>
      </c>
      <c r="D25" s="168">
        <f>+D12+D24</f>
        <v>0</v>
      </c>
      <c r="E25" s="72">
        <f t="shared" si="2"/>
        <v>2919506689</v>
      </c>
      <c r="F25" s="73">
        <f t="shared" si="2"/>
        <v>2919506689</v>
      </c>
      <c r="G25" s="73">
        <f t="shared" si="2"/>
        <v>361271736</v>
      </c>
      <c r="H25" s="73">
        <f t="shared" si="2"/>
        <v>361271736</v>
      </c>
      <c r="I25" s="73">
        <f t="shared" si="2"/>
        <v>270655302</v>
      </c>
      <c r="J25" s="73">
        <f t="shared" si="2"/>
        <v>270655302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270655302</v>
      </c>
      <c r="X25" s="73">
        <f t="shared" si="2"/>
        <v>729876673</v>
      </c>
      <c r="Y25" s="73">
        <f t="shared" si="2"/>
        <v>-459221371</v>
      </c>
      <c r="Z25" s="170">
        <f>+IF(X25&lt;&gt;0,+(Y25/X25)*100,0)</f>
        <v>-62.917666502817525</v>
      </c>
      <c r="AA25" s="74">
        <f>+AA12+AA24</f>
        <v>2919506689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14616286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11425405</v>
      </c>
      <c r="D30" s="155"/>
      <c r="E30" s="59"/>
      <c r="F30" s="60"/>
      <c r="G30" s="60">
        <v>10585841</v>
      </c>
      <c r="H30" s="60">
        <v>10585841</v>
      </c>
      <c r="I30" s="60">
        <v>839564</v>
      </c>
      <c r="J30" s="60">
        <v>839564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839564</v>
      </c>
      <c r="X30" s="60"/>
      <c r="Y30" s="60">
        <v>839564</v>
      </c>
      <c r="Z30" s="140"/>
      <c r="AA30" s="62"/>
    </row>
    <row r="31" spans="1:27" ht="12.75">
      <c r="A31" s="249" t="s">
        <v>163</v>
      </c>
      <c r="B31" s="182"/>
      <c r="C31" s="155"/>
      <c r="D31" s="155"/>
      <c r="E31" s="59">
        <v>1900000</v>
      </c>
      <c r="F31" s="60">
        <v>1900000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475000</v>
      </c>
      <c r="Y31" s="60">
        <v>-475000</v>
      </c>
      <c r="Z31" s="140">
        <v>-100</v>
      </c>
      <c r="AA31" s="62">
        <v>1900000</v>
      </c>
    </row>
    <row r="32" spans="1:27" ht="12.75">
      <c r="A32" s="249" t="s">
        <v>164</v>
      </c>
      <c r="B32" s="182"/>
      <c r="C32" s="155">
        <v>135348339</v>
      </c>
      <c r="D32" s="155"/>
      <c r="E32" s="59">
        <v>174110138</v>
      </c>
      <c r="F32" s="60">
        <v>174110138</v>
      </c>
      <c r="G32" s="60">
        <v>295217840</v>
      </c>
      <c r="H32" s="60">
        <v>295217840</v>
      </c>
      <c r="I32" s="60">
        <v>231465003</v>
      </c>
      <c r="J32" s="60">
        <v>231465003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231465003</v>
      </c>
      <c r="X32" s="60">
        <v>43527535</v>
      </c>
      <c r="Y32" s="60">
        <v>187937468</v>
      </c>
      <c r="Z32" s="140">
        <v>431.77</v>
      </c>
      <c r="AA32" s="62">
        <v>174110138</v>
      </c>
    </row>
    <row r="33" spans="1:27" ht="12.75">
      <c r="A33" s="249" t="s">
        <v>165</v>
      </c>
      <c r="B33" s="182"/>
      <c r="C33" s="155">
        <v>15525230</v>
      </c>
      <c r="D33" s="155"/>
      <c r="E33" s="59">
        <v>23995065</v>
      </c>
      <c r="F33" s="60">
        <v>23995065</v>
      </c>
      <c r="G33" s="60">
        <v>5588251</v>
      </c>
      <c r="H33" s="60">
        <v>5588251</v>
      </c>
      <c r="I33" s="60">
        <v>-11483958</v>
      </c>
      <c r="J33" s="60">
        <v>-11483958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-11483958</v>
      </c>
      <c r="X33" s="60">
        <v>5998766</v>
      </c>
      <c r="Y33" s="60">
        <v>-17482724</v>
      </c>
      <c r="Z33" s="140">
        <v>-291.44</v>
      </c>
      <c r="AA33" s="62">
        <v>23995065</v>
      </c>
    </row>
    <row r="34" spans="1:27" ht="12.75">
      <c r="A34" s="250" t="s">
        <v>58</v>
      </c>
      <c r="B34" s="251"/>
      <c r="C34" s="168">
        <f aca="true" t="shared" si="3" ref="C34:Y34">SUM(C29:C33)</f>
        <v>176915260</v>
      </c>
      <c r="D34" s="168">
        <f>SUM(D29:D33)</f>
        <v>0</v>
      </c>
      <c r="E34" s="72">
        <f t="shared" si="3"/>
        <v>200005203</v>
      </c>
      <c r="F34" s="73">
        <f t="shared" si="3"/>
        <v>200005203</v>
      </c>
      <c r="G34" s="73">
        <f t="shared" si="3"/>
        <v>311391932</v>
      </c>
      <c r="H34" s="73">
        <f t="shared" si="3"/>
        <v>311391932</v>
      </c>
      <c r="I34" s="73">
        <f t="shared" si="3"/>
        <v>220820609</v>
      </c>
      <c r="J34" s="73">
        <f t="shared" si="3"/>
        <v>220820609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220820609</v>
      </c>
      <c r="X34" s="73">
        <f t="shared" si="3"/>
        <v>50001301</v>
      </c>
      <c r="Y34" s="73">
        <f t="shared" si="3"/>
        <v>170819308</v>
      </c>
      <c r="Z34" s="170">
        <f>+IF(X34&lt;&gt;0,+(Y34/X34)*100,0)</f>
        <v>341.6297267945088</v>
      </c>
      <c r="AA34" s="74">
        <f>SUM(AA29:AA33)</f>
        <v>200005203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13821280</v>
      </c>
      <c r="D37" s="155"/>
      <c r="E37" s="59">
        <v>1000000000</v>
      </c>
      <c r="F37" s="60">
        <v>1000000000</v>
      </c>
      <c r="G37" s="60">
        <v>14660844</v>
      </c>
      <c r="H37" s="60">
        <v>14660844</v>
      </c>
      <c r="I37" s="60">
        <v>13821280</v>
      </c>
      <c r="J37" s="60">
        <v>13821280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13821280</v>
      </c>
      <c r="X37" s="60">
        <v>250000000</v>
      </c>
      <c r="Y37" s="60">
        <v>-236178720</v>
      </c>
      <c r="Z37" s="140">
        <v>-94.47</v>
      </c>
      <c r="AA37" s="62">
        <v>1000000000</v>
      </c>
    </row>
    <row r="38" spans="1:27" ht="12.75">
      <c r="A38" s="249" t="s">
        <v>165</v>
      </c>
      <c r="B38" s="182"/>
      <c r="C38" s="155">
        <v>5895707</v>
      </c>
      <c r="D38" s="155"/>
      <c r="E38" s="59">
        <v>5056629</v>
      </c>
      <c r="F38" s="60">
        <v>5056629</v>
      </c>
      <c r="G38" s="60"/>
      <c r="H38" s="60"/>
      <c r="I38" s="60">
        <v>5895707</v>
      </c>
      <c r="J38" s="60">
        <v>5895707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5895707</v>
      </c>
      <c r="X38" s="60">
        <v>1264157</v>
      </c>
      <c r="Y38" s="60">
        <v>4631550</v>
      </c>
      <c r="Z38" s="140">
        <v>366.37</v>
      </c>
      <c r="AA38" s="62">
        <v>5056629</v>
      </c>
    </row>
    <row r="39" spans="1:27" ht="12.75">
      <c r="A39" s="250" t="s">
        <v>59</v>
      </c>
      <c r="B39" s="253"/>
      <c r="C39" s="168">
        <f aca="true" t="shared" si="4" ref="C39:Y39">SUM(C37:C38)</f>
        <v>19716987</v>
      </c>
      <c r="D39" s="168">
        <f>SUM(D37:D38)</f>
        <v>0</v>
      </c>
      <c r="E39" s="76">
        <f t="shared" si="4"/>
        <v>1005056629</v>
      </c>
      <c r="F39" s="77">
        <f t="shared" si="4"/>
        <v>1005056629</v>
      </c>
      <c r="G39" s="77">
        <f t="shared" si="4"/>
        <v>14660844</v>
      </c>
      <c r="H39" s="77">
        <f t="shared" si="4"/>
        <v>14660844</v>
      </c>
      <c r="I39" s="77">
        <f t="shared" si="4"/>
        <v>19716987</v>
      </c>
      <c r="J39" s="77">
        <f t="shared" si="4"/>
        <v>19716987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19716987</v>
      </c>
      <c r="X39" s="77">
        <f t="shared" si="4"/>
        <v>251264157</v>
      </c>
      <c r="Y39" s="77">
        <f t="shared" si="4"/>
        <v>-231547170</v>
      </c>
      <c r="Z39" s="212">
        <f>+IF(X39&lt;&gt;0,+(Y39/X39)*100,0)</f>
        <v>-92.15288514071666</v>
      </c>
      <c r="AA39" s="79">
        <f>SUM(AA37:AA38)</f>
        <v>1005056629</v>
      </c>
    </row>
    <row r="40" spans="1:27" ht="12.75">
      <c r="A40" s="250" t="s">
        <v>167</v>
      </c>
      <c r="B40" s="251"/>
      <c r="C40" s="168">
        <f aca="true" t="shared" si="5" ref="C40:Y40">+C34+C39</f>
        <v>196632247</v>
      </c>
      <c r="D40" s="168">
        <f>+D34+D39</f>
        <v>0</v>
      </c>
      <c r="E40" s="72">
        <f t="shared" si="5"/>
        <v>1205061832</v>
      </c>
      <c r="F40" s="73">
        <f t="shared" si="5"/>
        <v>1205061832</v>
      </c>
      <c r="G40" s="73">
        <f t="shared" si="5"/>
        <v>326052776</v>
      </c>
      <c r="H40" s="73">
        <f t="shared" si="5"/>
        <v>326052776</v>
      </c>
      <c r="I40" s="73">
        <f t="shared" si="5"/>
        <v>240537596</v>
      </c>
      <c r="J40" s="73">
        <f t="shared" si="5"/>
        <v>240537596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240537596</v>
      </c>
      <c r="X40" s="73">
        <f t="shared" si="5"/>
        <v>301265458</v>
      </c>
      <c r="Y40" s="73">
        <f t="shared" si="5"/>
        <v>-60727862</v>
      </c>
      <c r="Z40" s="170">
        <f>+IF(X40&lt;&gt;0,+(Y40/X40)*100,0)</f>
        <v>-20.157592046280993</v>
      </c>
      <c r="AA40" s="74">
        <f>+AA34+AA39</f>
        <v>1205061832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2755381729</v>
      </c>
      <c r="D42" s="257">
        <f>+D25-D40</f>
        <v>0</v>
      </c>
      <c r="E42" s="258">
        <f t="shared" si="6"/>
        <v>1714444857</v>
      </c>
      <c r="F42" s="259">
        <f t="shared" si="6"/>
        <v>1714444857</v>
      </c>
      <c r="G42" s="259">
        <f t="shared" si="6"/>
        <v>35218960</v>
      </c>
      <c r="H42" s="259">
        <f t="shared" si="6"/>
        <v>35218960</v>
      </c>
      <c r="I42" s="259">
        <f t="shared" si="6"/>
        <v>30117706</v>
      </c>
      <c r="J42" s="259">
        <f t="shared" si="6"/>
        <v>30117706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30117706</v>
      </c>
      <c r="X42" s="259">
        <f t="shared" si="6"/>
        <v>428611215</v>
      </c>
      <c r="Y42" s="259">
        <f t="shared" si="6"/>
        <v>-398493509</v>
      </c>
      <c r="Z42" s="260">
        <f>+IF(X42&lt;&gt;0,+(Y42/X42)*100,0)</f>
        <v>-92.97318760079575</v>
      </c>
      <c r="AA42" s="261">
        <f>+AA25-AA40</f>
        <v>1714444857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1237439700</v>
      </c>
      <c r="D45" s="155"/>
      <c r="E45" s="59">
        <v>1545848829</v>
      </c>
      <c r="F45" s="60">
        <v>1545848829</v>
      </c>
      <c r="G45" s="60">
        <v>35218960</v>
      </c>
      <c r="H45" s="60">
        <v>35218960</v>
      </c>
      <c r="I45" s="60">
        <v>30117706</v>
      </c>
      <c r="J45" s="60">
        <v>30117706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30117706</v>
      </c>
      <c r="X45" s="60">
        <v>386462207</v>
      </c>
      <c r="Y45" s="60">
        <v>-356344501</v>
      </c>
      <c r="Z45" s="139">
        <v>-92.21</v>
      </c>
      <c r="AA45" s="62">
        <v>1545848829</v>
      </c>
    </row>
    <row r="46" spans="1:27" ht="12.75">
      <c r="A46" s="249" t="s">
        <v>171</v>
      </c>
      <c r="B46" s="182"/>
      <c r="C46" s="155">
        <v>1517942029</v>
      </c>
      <c r="D46" s="155"/>
      <c r="E46" s="59">
        <v>168596028</v>
      </c>
      <c r="F46" s="60">
        <v>168596028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42149007</v>
      </c>
      <c r="Y46" s="60">
        <v>-42149007</v>
      </c>
      <c r="Z46" s="139">
        <v>-100</v>
      </c>
      <c r="AA46" s="62">
        <v>168596028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2755381729</v>
      </c>
      <c r="D48" s="217">
        <f>SUM(D45:D47)</f>
        <v>0</v>
      </c>
      <c r="E48" s="264">
        <f t="shared" si="7"/>
        <v>1714444857</v>
      </c>
      <c r="F48" s="219">
        <f t="shared" si="7"/>
        <v>1714444857</v>
      </c>
      <c r="G48" s="219">
        <f t="shared" si="7"/>
        <v>35218960</v>
      </c>
      <c r="H48" s="219">
        <f t="shared" si="7"/>
        <v>35218960</v>
      </c>
      <c r="I48" s="219">
        <f t="shared" si="7"/>
        <v>30117706</v>
      </c>
      <c r="J48" s="219">
        <f t="shared" si="7"/>
        <v>30117706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30117706</v>
      </c>
      <c r="X48" s="219">
        <f t="shared" si="7"/>
        <v>428611214</v>
      </c>
      <c r="Y48" s="219">
        <f t="shared" si="7"/>
        <v>-398493508</v>
      </c>
      <c r="Z48" s="265">
        <f>+IF(X48&lt;&gt;0,+(Y48/X48)*100,0)</f>
        <v>-92.97318758440137</v>
      </c>
      <c r="AA48" s="232">
        <f>SUM(AA45:AA47)</f>
        <v>1714444857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9233985</v>
      </c>
      <c r="D7" s="155"/>
      <c r="E7" s="59">
        <v>28509000</v>
      </c>
      <c r="F7" s="60">
        <v>28509000</v>
      </c>
      <c r="G7" s="60">
        <v>-68115</v>
      </c>
      <c r="H7" s="60">
        <v>-3959019</v>
      </c>
      <c r="I7" s="60">
        <v>2495744</v>
      </c>
      <c r="J7" s="60">
        <v>-1531390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-1531390</v>
      </c>
      <c r="X7" s="60">
        <v>7127250</v>
      </c>
      <c r="Y7" s="60">
        <v>-8658640</v>
      </c>
      <c r="Z7" s="140">
        <v>-121.49</v>
      </c>
      <c r="AA7" s="62">
        <v>28509000</v>
      </c>
    </row>
    <row r="8" spans="1:27" ht="12.75">
      <c r="A8" s="249" t="s">
        <v>178</v>
      </c>
      <c r="B8" s="182"/>
      <c r="C8" s="155">
        <v>3199759</v>
      </c>
      <c r="D8" s="155"/>
      <c r="E8" s="59">
        <v>2429000</v>
      </c>
      <c r="F8" s="60">
        <v>2429000</v>
      </c>
      <c r="G8" s="60">
        <v>-3888</v>
      </c>
      <c r="H8" s="60">
        <v>-52438</v>
      </c>
      <c r="I8" s="60">
        <v>1893</v>
      </c>
      <c r="J8" s="60">
        <v>-54433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-54433</v>
      </c>
      <c r="X8" s="60">
        <v>607101</v>
      </c>
      <c r="Y8" s="60">
        <v>-661534</v>
      </c>
      <c r="Z8" s="140">
        <v>-108.97</v>
      </c>
      <c r="AA8" s="62">
        <v>2429000</v>
      </c>
    </row>
    <row r="9" spans="1:27" ht="12.75">
      <c r="A9" s="249" t="s">
        <v>179</v>
      </c>
      <c r="B9" s="182"/>
      <c r="C9" s="155">
        <v>906745892</v>
      </c>
      <c r="D9" s="155"/>
      <c r="E9" s="59">
        <v>531431000</v>
      </c>
      <c r="F9" s="60">
        <v>531431000</v>
      </c>
      <c r="G9" s="60">
        <v>-161269364</v>
      </c>
      <c r="H9" s="60"/>
      <c r="I9" s="60">
        <v>5760444</v>
      </c>
      <c r="J9" s="60">
        <v>-155508920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-155508920</v>
      </c>
      <c r="X9" s="60">
        <v>132857751</v>
      </c>
      <c r="Y9" s="60">
        <v>-288366671</v>
      </c>
      <c r="Z9" s="140">
        <v>-217.05</v>
      </c>
      <c r="AA9" s="62">
        <v>531431000</v>
      </c>
    </row>
    <row r="10" spans="1:27" ht="12.75">
      <c r="A10" s="249" t="s">
        <v>180</v>
      </c>
      <c r="B10" s="182"/>
      <c r="C10" s="155"/>
      <c r="D10" s="155"/>
      <c r="E10" s="59">
        <v>572667920</v>
      </c>
      <c r="F10" s="60">
        <v>572667920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393249249</v>
      </c>
      <c r="Y10" s="60">
        <v>-393249249</v>
      </c>
      <c r="Z10" s="140">
        <v>-100</v>
      </c>
      <c r="AA10" s="62">
        <v>572667920</v>
      </c>
    </row>
    <row r="11" spans="1:27" ht="12.75">
      <c r="A11" s="249" t="s">
        <v>181</v>
      </c>
      <c r="B11" s="182"/>
      <c r="C11" s="155">
        <v>11871083</v>
      </c>
      <c r="D11" s="155"/>
      <c r="E11" s="59">
        <v>8000000</v>
      </c>
      <c r="F11" s="60">
        <v>8000000</v>
      </c>
      <c r="G11" s="60">
        <v>-1053818</v>
      </c>
      <c r="H11" s="60">
        <v>-1641851</v>
      </c>
      <c r="I11" s="60">
        <v>1051691</v>
      </c>
      <c r="J11" s="60">
        <v>-1643978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-1643978</v>
      </c>
      <c r="X11" s="60">
        <v>1999998</v>
      </c>
      <c r="Y11" s="60">
        <v>-3643976</v>
      </c>
      <c r="Z11" s="140">
        <v>-182.2</v>
      </c>
      <c r="AA11" s="62">
        <v>8000000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-496742806</v>
      </c>
      <c r="D14" s="155"/>
      <c r="E14" s="59">
        <v>-517884996</v>
      </c>
      <c r="F14" s="60">
        <v>-517884996</v>
      </c>
      <c r="G14" s="60">
        <v>-22789655</v>
      </c>
      <c r="H14" s="60">
        <v>-38650195</v>
      </c>
      <c r="I14" s="60">
        <v>-46483804</v>
      </c>
      <c r="J14" s="60">
        <v>-107923654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-107923654</v>
      </c>
      <c r="X14" s="60">
        <v>-129471246</v>
      </c>
      <c r="Y14" s="60">
        <v>21547592</v>
      </c>
      <c r="Z14" s="140">
        <v>-16.64</v>
      </c>
      <c r="AA14" s="62">
        <v>-517884996</v>
      </c>
    </row>
    <row r="15" spans="1:27" ht="12.75">
      <c r="A15" s="249" t="s">
        <v>40</v>
      </c>
      <c r="B15" s="182"/>
      <c r="C15" s="155">
        <v>-3781212</v>
      </c>
      <c r="D15" s="155"/>
      <c r="E15" s="59">
        <v>-33369000</v>
      </c>
      <c r="F15" s="60">
        <v>-33369000</v>
      </c>
      <c r="G15" s="60"/>
      <c r="H15" s="60">
        <v>-1957</v>
      </c>
      <c r="I15" s="60">
        <v>-8950</v>
      </c>
      <c r="J15" s="60">
        <v>-10907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-10907</v>
      </c>
      <c r="X15" s="60">
        <v>-8342250</v>
      </c>
      <c r="Y15" s="60">
        <v>8331343</v>
      </c>
      <c r="Z15" s="140">
        <v>-99.87</v>
      </c>
      <c r="AA15" s="62">
        <v>-33369000</v>
      </c>
    </row>
    <row r="16" spans="1:27" ht="12.75">
      <c r="A16" s="249" t="s">
        <v>42</v>
      </c>
      <c r="B16" s="182"/>
      <c r="C16" s="155">
        <v>-4868612</v>
      </c>
      <c r="D16" s="155"/>
      <c r="E16" s="59">
        <v>-20000004</v>
      </c>
      <c r="F16" s="60">
        <v>-20000004</v>
      </c>
      <c r="G16" s="60">
        <v>-5202</v>
      </c>
      <c r="H16" s="60">
        <v>-14037</v>
      </c>
      <c r="I16" s="60"/>
      <c r="J16" s="60">
        <v>-19239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-19239</v>
      </c>
      <c r="X16" s="60">
        <v>-5000001</v>
      </c>
      <c r="Y16" s="60">
        <v>4980762</v>
      </c>
      <c r="Z16" s="140">
        <v>-99.62</v>
      </c>
      <c r="AA16" s="62">
        <v>-20000004</v>
      </c>
    </row>
    <row r="17" spans="1:27" ht="12.75">
      <c r="A17" s="250" t="s">
        <v>185</v>
      </c>
      <c r="B17" s="251"/>
      <c r="C17" s="168">
        <f aca="true" t="shared" si="0" ref="C17:Y17">SUM(C6:C16)</f>
        <v>425658089</v>
      </c>
      <c r="D17" s="168">
        <f t="shared" si="0"/>
        <v>0</v>
      </c>
      <c r="E17" s="72">
        <f t="shared" si="0"/>
        <v>571782920</v>
      </c>
      <c r="F17" s="73">
        <f t="shared" si="0"/>
        <v>571782920</v>
      </c>
      <c r="G17" s="73">
        <f t="shared" si="0"/>
        <v>-185190042</v>
      </c>
      <c r="H17" s="73">
        <f t="shared" si="0"/>
        <v>-44319497</v>
      </c>
      <c r="I17" s="73">
        <f t="shared" si="0"/>
        <v>-37182982</v>
      </c>
      <c r="J17" s="73">
        <f t="shared" si="0"/>
        <v>-266692521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-266692521</v>
      </c>
      <c r="X17" s="73">
        <f t="shared" si="0"/>
        <v>393027852</v>
      </c>
      <c r="Y17" s="73">
        <f t="shared" si="0"/>
        <v>-659720373</v>
      </c>
      <c r="Z17" s="170">
        <f>+IF(X17&lt;&gt;0,+(Y17/X17)*100,0)</f>
        <v>-167.8558834044158</v>
      </c>
      <c r="AA17" s="74">
        <f>SUM(AA6:AA16)</f>
        <v>571782920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-503699966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-1496782752</v>
      </c>
      <c r="F26" s="60">
        <v>-1496782752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-374195688</v>
      </c>
      <c r="Y26" s="60">
        <v>374195688</v>
      </c>
      <c r="Z26" s="140">
        <v>-100</v>
      </c>
      <c r="AA26" s="62">
        <v>-1496782752</v>
      </c>
    </row>
    <row r="27" spans="1:27" ht="12.75">
      <c r="A27" s="250" t="s">
        <v>192</v>
      </c>
      <c r="B27" s="251"/>
      <c r="C27" s="168">
        <f aca="true" t="shared" si="1" ref="C27:Y27">SUM(C21:C26)</f>
        <v>-503699966</v>
      </c>
      <c r="D27" s="168">
        <f>SUM(D21:D26)</f>
        <v>0</v>
      </c>
      <c r="E27" s="72">
        <f t="shared" si="1"/>
        <v>-1496782752</v>
      </c>
      <c r="F27" s="73">
        <f t="shared" si="1"/>
        <v>-1496782752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-374195688</v>
      </c>
      <c r="Y27" s="73">
        <f t="shared" si="1"/>
        <v>374195688</v>
      </c>
      <c r="Z27" s="170">
        <f>+IF(X27&lt;&gt;0,+(Y27/X27)*100,0)</f>
        <v>-100</v>
      </c>
      <c r="AA27" s="74">
        <f>SUM(AA21:AA26)</f>
        <v>-1496782752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>
        <v>-1024451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-541951</v>
      </c>
      <c r="D32" s="155"/>
      <c r="E32" s="59">
        <v>999999996</v>
      </c>
      <c r="F32" s="60">
        <v>999999996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249999999</v>
      </c>
      <c r="Y32" s="60">
        <v>-249999999</v>
      </c>
      <c r="Z32" s="140">
        <v>-100</v>
      </c>
      <c r="AA32" s="62">
        <v>999999996</v>
      </c>
    </row>
    <row r="33" spans="1:27" ht="12.75">
      <c r="A33" s="249" t="s">
        <v>196</v>
      </c>
      <c r="B33" s="182"/>
      <c r="C33" s="155">
        <v>49291877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-32232996</v>
      </c>
      <c r="F35" s="60">
        <v>-32232996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-8058249</v>
      </c>
      <c r="Y35" s="60">
        <v>8058249</v>
      </c>
      <c r="Z35" s="140">
        <v>-100</v>
      </c>
      <c r="AA35" s="62">
        <v>-32232996</v>
      </c>
    </row>
    <row r="36" spans="1:27" ht="12.75">
      <c r="A36" s="250" t="s">
        <v>198</v>
      </c>
      <c r="B36" s="251"/>
      <c r="C36" s="168">
        <f aca="true" t="shared" si="2" ref="C36:Y36">SUM(C31:C35)</f>
        <v>47725475</v>
      </c>
      <c r="D36" s="168">
        <f>SUM(D31:D35)</f>
        <v>0</v>
      </c>
      <c r="E36" s="72">
        <f t="shared" si="2"/>
        <v>967767000</v>
      </c>
      <c r="F36" s="73">
        <f t="shared" si="2"/>
        <v>967767000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241941750</v>
      </c>
      <c r="Y36" s="73">
        <f t="shared" si="2"/>
        <v>-241941750</v>
      </c>
      <c r="Z36" s="170">
        <f>+IF(X36&lt;&gt;0,+(Y36/X36)*100,0)</f>
        <v>-100</v>
      </c>
      <c r="AA36" s="74">
        <f>SUM(AA31:AA35)</f>
        <v>967767000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-30316402</v>
      </c>
      <c r="D38" s="153">
        <f>+D17+D27+D36</f>
        <v>0</v>
      </c>
      <c r="E38" s="99">
        <f t="shared" si="3"/>
        <v>42767168</v>
      </c>
      <c r="F38" s="100">
        <f t="shared" si="3"/>
        <v>42767168</v>
      </c>
      <c r="G38" s="100">
        <f t="shared" si="3"/>
        <v>-185190042</v>
      </c>
      <c r="H38" s="100">
        <f t="shared" si="3"/>
        <v>-44319497</v>
      </c>
      <c r="I38" s="100">
        <f t="shared" si="3"/>
        <v>-37182982</v>
      </c>
      <c r="J38" s="100">
        <f t="shared" si="3"/>
        <v>-266692521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-266692521</v>
      </c>
      <c r="X38" s="100">
        <f t="shared" si="3"/>
        <v>260773914</v>
      </c>
      <c r="Y38" s="100">
        <f t="shared" si="3"/>
        <v>-527466435</v>
      </c>
      <c r="Z38" s="137">
        <f>+IF(X38&lt;&gt;0,+(Y38/X38)*100,0)</f>
        <v>-202.26963153990934</v>
      </c>
      <c r="AA38" s="102">
        <f>+AA17+AA27+AA36</f>
        <v>42767168</v>
      </c>
    </row>
    <row r="39" spans="1:27" ht="12.75">
      <c r="A39" s="249" t="s">
        <v>200</v>
      </c>
      <c r="B39" s="182"/>
      <c r="C39" s="153">
        <v>73822209</v>
      </c>
      <c r="D39" s="153"/>
      <c r="E39" s="99"/>
      <c r="F39" s="100"/>
      <c r="G39" s="100">
        <v>21165521</v>
      </c>
      <c r="H39" s="100">
        <v>-164024521</v>
      </c>
      <c r="I39" s="100">
        <v>-208344018</v>
      </c>
      <c r="J39" s="100">
        <v>21165521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21165521</v>
      </c>
      <c r="X39" s="100"/>
      <c r="Y39" s="100">
        <v>21165521</v>
      </c>
      <c r="Z39" s="137"/>
      <c r="AA39" s="102"/>
    </row>
    <row r="40" spans="1:27" ht="12.75">
      <c r="A40" s="269" t="s">
        <v>201</v>
      </c>
      <c r="B40" s="256"/>
      <c r="C40" s="257">
        <v>43505807</v>
      </c>
      <c r="D40" s="257"/>
      <c r="E40" s="258">
        <v>42767168</v>
      </c>
      <c r="F40" s="259">
        <v>42767168</v>
      </c>
      <c r="G40" s="259">
        <v>-164024521</v>
      </c>
      <c r="H40" s="259">
        <v>-208344018</v>
      </c>
      <c r="I40" s="259">
        <v>-245527000</v>
      </c>
      <c r="J40" s="259">
        <v>-245527000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-245527000</v>
      </c>
      <c r="X40" s="259">
        <v>260773914</v>
      </c>
      <c r="Y40" s="259">
        <v>-506300914</v>
      </c>
      <c r="Z40" s="260">
        <v>-194.15</v>
      </c>
      <c r="AA40" s="261">
        <v>42767168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524978132</v>
      </c>
      <c r="D5" s="200">
        <f t="shared" si="0"/>
        <v>0</v>
      </c>
      <c r="E5" s="106">
        <f t="shared" si="0"/>
        <v>1496782752</v>
      </c>
      <c r="F5" s="106">
        <f t="shared" si="0"/>
        <v>1496782752</v>
      </c>
      <c r="G5" s="106">
        <f t="shared" si="0"/>
        <v>36331525</v>
      </c>
      <c r="H5" s="106">
        <f t="shared" si="0"/>
        <v>22395536</v>
      </c>
      <c r="I5" s="106">
        <f t="shared" si="0"/>
        <v>43394455</v>
      </c>
      <c r="J5" s="106">
        <f t="shared" si="0"/>
        <v>102121516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102121516</v>
      </c>
      <c r="X5" s="106">
        <f t="shared" si="0"/>
        <v>374195688</v>
      </c>
      <c r="Y5" s="106">
        <f t="shared" si="0"/>
        <v>-272074172</v>
      </c>
      <c r="Z5" s="201">
        <f>+IF(X5&lt;&gt;0,+(Y5/X5)*100,0)</f>
        <v>-72.70906125460218</v>
      </c>
      <c r="AA5" s="199">
        <f>SUM(AA11:AA18)</f>
        <v>1496782752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498587850</v>
      </c>
      <c r="D8" s="156"/>
      <c r="E8" s="60">
        <v>1371382752</v>
      </c>
      <c r="F8" s="60">
        <v>1371382752</v>
      </c>
      <c r="G8" s="60">
        <v>34031525</v>
      </c>
      <c r="H8" s="60">
        <v>21682583</v>
      </c>
      <c r="I8" s="60">
        <v>38612785</v>
      </c>
      <c r="J8" s="60">
        <v>94326893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94326893</v>
      </c>
      <c r="X8" s="60">
        <v>342845688</v>
      </c>
      <c r="Y8" s="60">
        <v>-248518795</v>
      </c>
      <c r="Z8" s="140">
        <v>-72.49</v>
      </c>
      <c r="AA8" s="155">
        <v>1371382752</v>
      </c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498587850</v>
      </c>
      <c r="D11" s="294">
        <f t="shared" si="1"/>
        <v>0</v>
      </c>
      <c r="E11" s="295">
        <f t="shared" si="1"/>
        <v>1371382752</v>
      </c>
      <c r="F11" s="295">
        <f t="shared" si="1"/>
        <v>1371382752</v>
      </c>
      <c r="G11" s="295">
        <f t="shared" si="1"/>
        <v>34031525</v>
      </c>
      <c r="H11" s="295">
        <f t="shared" si="1"/>
        <v>21682583</v>
      </c>
      <c r="I11" s="295">
        <f t="shared" si="1"/>
        <v>38612785</v>
      </c>
      <c r="J11" s="295">
        <f t="shared" si="1"/>
        <v>94326893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94326893</v>
      </c>
      <c r="X11" s="295">
        <f t="shared" si="1"/>
        <v>342845688</v>
      </c>
      <c r="Y11" s="295">
        <f t="shared" si="1"/>
        <v>-248518795</v>
      </c>
      <c r="Z11" s="296">
        <f>+IF(X11&lt;&gt;0,+(Y11/X11)*100,0)</f>
        <v>-72.48707033468655</v>
      </c>
      <c r="AA11" s="297">
        <f>SUM(AA6:AA10)</f>
        <v>1371382752</v>
      </c>
    </row>
    <row r="12" spans="1:27" ht="12.75">
      <c r="A12" s="298" t="s">
        <v>211</v>
      </c>
      <c r="B12" s="136"/>
      <c r="C12" s="62"/>
      <c r="D12" s="156"/>
      <c r="E12" s="60">
        <v>21700000</v>
      </c>
      <c r="F12" s="60">
        <v>21700000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5425000</v>
      </c>
      <c r="Y12" s="60">
        <v>-5425000</v>
      </c>
      <c r="Z12" s="140">
        <v>-100</v>
      </c>
      <c r="AA12" s="155">
        <v>21700000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26390282</v>
      </c>
      <c r="D15" s="156"/>
      <c r="E15" s="60">
        <v>103700000</v>
      </c>
      <c r="F15" s="60">
        <v>103700000</v>
      </c>
      <c r="G15" s="60">
        <v>2300000</v>
      </c>
      <c r="H15" s="60">
        <v>712953</v>
      </c>
      <c r="I15" s="60">
        <v>4781670</v>
      </c>
      <c r="J15" s="60">
        <v>7794623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7794623</v>
      </c>
      <c r="X15" s="60">
        <v>25925000</v>
      </c>
      <c r="Y15" s="60">
        <v>-18130377</v>
      </c>
      <c r="Z15" s="140">
        <v>-69.93</v>
      </c>
      <c r="AA15" s="155">
        <v>103700000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498587850</v>
      </c>
      <c r="D38" s="156">
        <f t="shared" si="4"/>
        <v>0</v>
      </c>
      <c r="E38" s="60">
        <f t="shared" si="4"/>
        <v>1371382752</v>
      </c>
      <c r="F38" s="60">
        <f t="shared" si="4"/>
        <v>1371382752</v>
      </c>
      <c r="G38" s="60">
        <f t="shared" si="4"/>
        <v>34031525</v>
      </c>
      <c r="H38" s="60">
        <f t="shared" si="4"/>
        <v>21682583</v>
      </c>
      <c r="I38" s="60">
        <f t="shared" si="4"/>
        <v>38612785</v>
      </c>
      <c r="J38" s="60">
        <f t="shared" si="4"/>
        <v>94326893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94326893</v>
      </c>
      <c r="X38" s="60">
        <f t="shared" si="4"/>
        <v>342845688</v>
      </c>
      <c r="Y38" s="60">
        <f t="shared" si="4"/>
        <v>-248518795</v>
      </c>
      <c r="Z38" s="140">
        <f t="shared" si="5"/>
        <v>-72.48707033468655</v>
      </c>
      <c r="AA38" s="155">
        <f>AA8+AA23</f>
        <v>1371382752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498587850</v>
      </c>
      <c r="D41" s="294">
        <f t="shared" si="6"/>
        <v>0</v>
      </c>
      <c r="E41" s="295">
        <f t="shared" si="6"/>
        <v>1371382752</v>
      </c>
      <c r="F41" s="295">
        <f t="shared" si="6"/>
        <v>1371382752</v>
      </c>
      <c r="G41" s="295">
        <f t="shared" si="6"/>
        <v>34031525</v>
      </c>
      <c r="H41" s="295">
        <f t="shared" si="6"/>
        <v>21682583</v>
      </c>
      <c r="I41" s="295">
        <f t="shared" si="6"/>
        <v>38612785</v>
      </c>
      <c r="J41" s="295">
        <f t="shared" si="6"/>
        <v>94326893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94326893</v>
      </c>
      <c r="X41" s="295">
        <f t="shared" si="6"/>
        <v>342845688</v>
      </c>
      <c r="Y41" s="295">
        <f t="shared" si="6"/>
        <v>-248518795</v>
      </c>
      <c r="Z41" s="296">
        <f t="shared" si="5"/>
        <v>-72.48707033468655</v>
      </c>
      <c r="AA41" s="297">
        <f>SUM(AA36:AA40)</f>
        <v>1371382752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21700000</v>
      </c>
      <c r="F42" s="54">
        <f t="shared" si="7"/>
        <v>21700000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5425000</v>
      </c>
      <c r="Y42" s="54">
        <f t="shared" si="7"/>
        <v>-5425000</v>
      </c>
      <c r="Z42" s="184">
        <f t="shared" si="5"/>
        <v>-100</v>
      </c>
      <c r="AA42" s="130">
        <f aca="true" t="shared" si="8" ref="AA42:AA48">AA12+AA27</f>
        <v>21700000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26390282</v>
      </c>
      <c r="D45" s="129">
        <f t="shared" si="7"/>
        <v>0</v>
      </c>
      <c r="E45" s="54">
        <f t="shared" si="7"/>
        <v>103700000</v>
      </c>
      <c r="F45" s="54">
        <f t="shared" si="7"/>
        <v>103700000</v>
      </c>
      <c r="G45" s="54">
        <f t="shared" si="7"/>
        <v>2300000</v>
      </c>
      <c r="H45" s="54">
        <f t="shared" si="7"/>
        <v>712953</v>
      </c>
      <c r="I45" s="54">
        <f t="shared" si="7"/>
        <v>4781670</v>
      </c>
      <c r="J45" s="54">
        <f t="shared" si="7"/>
        <v>7794623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7794623</v>
      </c>
      <c r="X45" s="54">
        <f t="shared" si="7"/>
        <v>25925000</v>
      </c>
      <c r="Y45" s="54">
        <f t="shared" si="7"/>
        <v>-18130377</v>
      </c>
      <c r="Z45" s="184">
        <f t="shared" si="5"/>
        <v>-69.93395178399228</v>
      </c>
      <c r="AA45" s="130">
        <f t="shared" si="8"/>
        <v>103700000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524978132</v>
      </c>
      <c r="D49" s="218">
        <f t="shared" si="9"/>
        <v>0</v>
      </c>
      <c r="E49" s="220">
        <f t="shared" si="9"/>
        <v>1496782752</v>
      </c>
      <c r="F49" s="220">
        <f t="shared" si="9"/>
        <v>1496782752</v>
      </c>
      <c r="G49" s="220">
        <f t="shared" si="9"/>
        <v>36331525</v>
      </c>
      <c r="H49" s="220">
        <f t="shared" si="9"/>
        <v>22395536</v>
      </c>
      <c r="I49" s="220">
        <f t="shared" si="9"/>
        <v>43394455</v>
      </c>
      <c r="J49" s="220">
        <f t="shared" si="9"/>
        <v>102121516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102121516</v>
      </c>
      <c r="X49" s="220">
        <f t="shared" si="9"/>
        <v>374195688</v>
      </c>
      <c r="Y49" s="220">
        <f t="shared" si="9"/>
        <v>-272074172</v>
      </c>
      <c r="Z49" s="221">
        <f t="shared" si="5"/>
        <v>-72.70906125460218</v>
      </c>
      <c r="AA49" s="222">
        <f>SUM(AA41:AA48)</f>
        <v>1496782752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17308539</v>
      </c>
      <c r="H65" s="60">
        <v>17274925</v>
      </c>
      <c r="I65" s="60">
        <v>16928531</v>
      </c>
      <c r="J65" s="60">
        <v>51511995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51511995</v>
      </c>
      <c r="X65" s="60"/>
      <c r="Y65" s="60">
        <v>51511995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207858</v>
      </c>
      <c r="H66" s="275">
        <v>609005</v>
      </c>
      <c r="I66" s="275">
        <v>543577</v>
      </c>
      <c r="J66" s="275">
        <v>1360440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1360440</v>
      </c>
      <c r="X66" s="275"/>
      <c r="Y66" s="275">
        <v>1360440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4326206</v>
      </c>
      <c r="H67" s="60">
        <v>12296543</v>
      </c>
      <c r="I67" s="60">
        <v>19956777</v>
      </c>
      <c r="J67" s="60">
        <v>36579526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36579526</v>
      </c>
      <c r="X67" s="60"/>
      <c r="Y67" s="60">
        <v>36579526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947052</v>
      </c>
      <c r="H68" s="60">
        <v>8016225</v>
      </c>
      <c r="I68" s="60">
        <v>7687540</v>
      </c>
      <c r="J68" s="60">
        <v>16650817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16650817</v>
      </c>
      <c r="X68" s="60"/>
      <c r="Y68" s="60">
        <v>16650817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22789655</v>
      </c>
      <c r="H69" s="220">
        <f t="shared" si="12"/>
        <v>38196698</v>
      </c>
      <c r="I69" s="220">
        <f t="shared" si="12"/>
        <v>45116425</v>
      </c>
      <c r="J69" s="220">
        <f t="shared" si="12"/>
        <v>106102778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106102778</v>
      </c>
      <c r="X69" s="220">
        <f t="shared" si="12"/>
        <v>0</v>
      </c>
      <c r="Y69" s="220">
        <f t="shared" si="12"/>
        <v>106102778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498587850</v>
      </c>
      <c r="D5" s="357">
        <f t="shared" si="0"/>
        <v>0</v>
      </c>
      <c r="E5" s="356">
        <f t="shared" si="0"/>
        <v>1371382752</v>
      </c>
      <c r="F5" s="358">
        <f t="shared" si="0"/>
        <v>1371382752</v>
      </c>
      <c r="G5" s="358">
        <f t="shared" si="0"/>
        <v>34031525</v>
      </c>
      <c r="H5" s="356">
        <f t="shared" si="0"/>
        <v>21682583</v>
      </c>
      <c r="I5" s="356">
        <f t="shared" si="0"/>
        <v>38612785</v>
      </c>
      <c r="J5" s="358">
        <f t="shared" si="0"/>
        <v>94326893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94326893</v>
      </c>
      <c r="X5" s="356">
        <f t="shared" si="0"/>
        <v>342845688</v>
      </c>
      <c r="Y5" s="358">
        <f t="shared" si="0"/>
        <v>-248518795</v>
      </c>
      <c r="Z5" s="359">
        <f>+IF(X5&lt;&gt;0,+(Y5/X5)*100,0)</f>
        <v>-72.48707033468655</v>
      </c>
      <c r="AA5" s="360">
        <f>+AA6+AA8+AA11+AA13+AA15</f>
        <v>1371382752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498587850</v>
      </c>
      <c r="D11" s="363">
        <f aca="true" t="shared" si="3" ref="D11:AA11">+D12</f>
        <v>0</v>
      </c>
      <c r="E11" s="362">
        <f t="shared" si="3"/>
        <v>1371382752</v>
      </c>
      <c r="F11" s="364">
        <f t="shared" si="3"/>
        <v>1371382752</v>
      </c>
      <c r="G11" s="364">
        <f t="shared" si="3"/>
        <v>34031525</v>
      </c>
      <c r="H11" s="362">
        <f t="shared" si="3"/>
        <v>21682583</v>
      </c>
      <c r="I11" s="362">
        <f t="shared" si="3"/>
        <v>38612785</v>
      </c>
      <c r="J11" s="364">
        <f t="shared" si="3"/>
        <v>94326893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94326893</v>
      </c>
      <c r="X11" s="362">
        <f t="shared" si="3"/>
        <v>342845688</v>
      </c>
      <c r="Y11" s="364">
        <f t="shared" si="3"/>
        <v>-248518795</v>
      </c>
      <c r="Z11" s="365">
        <f>+IF(X11&lt;&gt;0,+(Y11/X11)*100,0)</f>
        <v>-72.48707033468655</v>
      </c>
      <c r="AA11" s="366">
        <f t="shared" si="3"/>
        <v>1371382752</v>
      </c>
    </row>
    <row r="12" spans="1:27" ht="12.75">
      <c r="A12" s="291" t="s">
        <v>232</v>
      </c>
      <c r="B12" s="136"/>
      <c r="C12" s="60">
        <v>498587850</v>
      </c>
      <c r="D12" s="340"/>
      <c r="E12" s="60">
        <v>1371382752</v>
      </c>
      <c r="F12" s="59">
        <v>1371382752</v>
      </c>
      <c r="G12" s="59">
        <v>34031525</v>
      </c>
      <c r="H12" s="60">
        <v>21682583</v>
      </c>
      <c r="I12" s="60">
        <v>38612785</v>
      </c>
      <c r="J12" s="59">
        <v>94326893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94326893</v>
      </c>
      <c r="X12" s="60">
        <v>342845688</v>
      </c>
      <c r="Y12" s="59">
        <v>-248518795</v>
      </c>
      <c r="Z12" s="61">
        <v>-72.49</v>
      </c>
      <c r="AA12" s="62">
        <v>1371382752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21700000</v>
      </c>
      <c r="F22" s="345">
        <f t="shared" si="6"/>
        <v>21700000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5425000</v>
      </c>
      <c r="Y22" s="345">
        <f t="shared" si="6"/>
        <v>-5425000</v>
      </c>
      <c r="Z22" s="336">
        <f>+IF(X22&lt;&gt;0,+(Y22/X22)*100,0)</f>
        <v>-100</v>
      </c>
      <c r="AA22" s="350">
        <f>SUM(AA23:AA32)</f>
        <v>21700000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21700000</v>
      </c>
      <c r="F32" s="59">
        <v>21700000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5425000</v>
      </c>
      <c r="Y32" s="59">
        <v>-5425000</v>
      </c>
      <c r="Z32" s="61">
        <v>-100</v>
      </c>
      <c r="AA32" s="62">
        <v>21700000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26390282</v>
      </c>
      <c r="D40" s="344">
        <f t="shared" si="9"/>
        <v>0</v>
      </c>
      <c r="E40" s="343">
        <f t="shared" si="9"/>
        <v>103700000</v>
      </c>
      <c r="F40" s="345">
        <f t="shared" si="9"/>
        <v>103700000</v>
      </c>
      <c r="G40" s="345">
        <f t="shared" si="9"/>
        <v>2300000</v>
      </c>
      <c r="H40" s="343">
        <f t="shared" si="9"/>
        <v>712953</v>
      </c>
      <c r="I40" s="343">
        <f t="shared" si="9"/>
        <v>4781670</v>
      </c>
      <c r="J40" s="345">
        <f t="shared" si="9"/>
        <v>7794623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7794623</v>
      </c>
      <c r="X40" s="343">
        <f t="shared" si="9"/>
        <v>25925000</v>
      </c>
      <c r="Y40" s="345">
        <f t="shared" si="9"/>
        <v>-18130377</v>
      </c>
      <c r="Z40" s="336">
        <f>+IF(X40&lt;&gt;0,+(Y40/X40)*100,0)</f>
        <v>-69.93395178399228</v>
      </c>
      <c r="AA40" s="350">
        <f>SUM(AA41:AA49)</f>
        <v>103700000</v>
      </c>
    </row>
    <row r="41" spans="1:27" ht="12.75">
      <c r="A41" s="361" t="s">
        <v>248</v>
      </c>
      <c r="B41" s="142"/>
      <c r="C41" s="362">
        <v>22685663</v>
      </c>
      <c r="D41" s="363"/>
      <c r="E41" s="362">
        <v>3500000</v>
      </c>
      <c r="F41" s="364">
        <v>3500000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875000</v>
      </c>
      <c r="Y41" s="364">
        <v>-875000</v>
      </c>
      <c r="Z41" s="365">
        <v>-100</v>
      </c>
      <c r="AA41" s="366">
        <v>3500000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2031304</v>
      </c>
      <c r="D44" s="368"/>
      <c r="E44" s="54">
        <v>3450000</v>
      </c>
      <c r="F44" s="53">
        <v>3450000</v>
      </c>
      <c r="G44" s="53"/>
      <c r="H44" s="54"/>
      <c r="I44" s="54">
        <v>1697858</v>
      </c>
      <c r="J44" s="53">
        <v>1697858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1697858</v>
      </c>
      <c r="X44" s="54">
        <v>862500</v>
      </c>
      <c r="Y44" s="53">
        <v>835358</v>
      </c>
      <c r="Z44" s="94">
        <v>96.85</v>
      </c>
      <c r="AA44" s="95">
        <v>3450000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1673315</v>
      </c>
      <c r="D48" s="368"/>
      <c r="E48" s="54">
        <v>3000000</v>
      </c>
      <c r="F48" s="53">
        <v>3000000</v>
      </c>
      <c r="G48" s="53"/>
      <c r="H48" s="54">
        <v>712953</v>
      </c>
      <c r="I48" s="54">
        <v>100582</v>
      </c>
      <c r="J48" s="53">
        <v>813535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813535</v>
      </c>
      <c r="X48" s="54">
        <v>750000</v>
      </c>
      <c r="Y48" s="53">
        <v>63535</v>
      </c>
      <c r="Z48" s="94">
        <v>8.47</v>
      </c>
      <c r="AA48" s="95">
        <v>3000000</v>
      </c>
    </row>
    <row r="49" spans="1:27" ht="12.75">
      <c r="A49" s="361" t="s">
        <v>93</v>
      </c>
      <c r="B49" s="136"/>
      <c r="C49" s="54"/>
      <c r="D49" s="368"/>
      <c r="E49" s="54">
        <v>93750000</v>
      </c>
      <c r="F49" s="53">
        <v>93750000</v>
      </c>
      <c r="G49" s="53">
        <v>2300000</v>
      </c>
      <c r="H49" s="54"/>
      <c r="I49" s="54">
        <v>2983230</v>
      </c>
      <c r="J49" s="53">
        <v>5283230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5283230</v>
      </c>
      <c r="X49" s="54">
        <v>23437500</v>
      </c>
      <c r="Y49" s="53">
        <v>-18154270</v>
      </c>
      <c r="Z49" s="94">
        <v>-77.46</v>
      </c>
      <c r="AA49" s="95">
        <v>93750000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524978132</v>
      </c>
      <c r="D60" s="346">
        <f t="shared" si="14"/>
        <v>0</v>
      </c>
      <c r="E60" s="219">
        <f t="shared" si="14"/>
        <v>1496782752</v>
      </c>
      <c r="F60" s="264">
        <f t="shared" si="14"/>
        <v>1496782752</v>
      </c>
      <c r="G60" s="264">
        <f t="shared" si="14"/>
        <v>36331525</v>
      </c>
      <c r="H60" s="219">
        <f t="shared" si="14"/>
        <v>22395536</v>
      </c>
      <c r="I60" s="219">
        <f t="shared" si="14"/>
        <v>43394455</v>
      </c>
      <c r="J60" s="264">
        <f t="shared" si="14"/>
        <v>102121516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102121516</v>
      </c>
      <c r="X60" s="219">
        <f t="shared" si="14"/>
        <v>374195688</v>
      </c>
      <c r="Y60" s="264">
        <f t="shared" si="14"/>
        <v>-272074172</v>
      </c>
      <c r="Z60" s="337">
        <f>+IF(X60&lt;&gt;0,+(Y60/X60)*100,0)</f>
        <v>-72.70906125460218</v>
      </c>
      <c r="AA60" s="232">
        <f>+AA57+AA54+AA51+AA40+AA37+AA34+AA22+AA5</f>
        <v>1496782752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2016-11-03T15:04:08Z</dcterms:created>
  <dcterms:modified xsi:type="dcterms:W3CDTF">2016-11-03T15:04:11Z</dcterms:modified>
  <cp:category/>
  <cp:version/>
  <cp:contentType/>
  <cp:contentStatus/>
</cp:coreProperties>
</file>