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<sst xmlns="http://schemas.openxmlformats.org/spreadsheetml/2006/main" count="1421" uniqueCount="615">
  <si>
    <t>Main appropriation</t>
  </si>
  <si>
    <t>Adjusted Budget</t>
  </si>
  <si>
    <t>First Quarter 2017/18</t>
  </si>
  <si>
    <t>Second Quarter 2017/18</t>
  </si>
  <si>
    <t>Third Quarter 2017/18</t>
  </si>
  <si>
    <t>Fourth Quarter 2017/18</t>
  </si>
  <si>
    <t>Year to date: 30 September 2017</t>
  </si>
  <si>
    <t>First Quarter 2016/17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</si>
  <si>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</si>
  <si>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</si>
  <si>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</si>
  <si>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</si>
  <si>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</si>
  <si>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</si>
  <si>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</si>
  <si>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</si>
  <si>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</si>
  <si>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Main app</t>
  </si>
  <si>
    <t>Q1 of 2016/17 to Q1 of 2017/18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</si>
  <si>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</si>
  <si>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</si>
  <si>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</si>
  <si>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</si>
  <si>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</si>
  <si>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</si>
  <si>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</si>
  <si>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</si>
  <si>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</si>
  <si>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</si>
  <si>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</si>
  <si>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</si>
  <si>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</si>
  <si>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</si>
  <si>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</si>
  <si>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</si>
  <si>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</si>
  <si>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</si>
  <si>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</si>
  <si>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</si>
  <si>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</si>
  <si>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</si>
  <si>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</si>
  <si>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</si>
  <si>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</si>
  <si>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</si>
  <si>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</si>
  <si>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</si>
  <si>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</si>
  <si>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</si>
  <si>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</si>
  <si>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</si>
  <si>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</si>
  <si>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</si>
  <si>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</si>
  <si>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</si>
  <si>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</si>
  <si>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</si>
  <si>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</si>
  <si>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City of Mbombela</t>
  </si>
  <si>
    <t>MP326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</si>
  <si>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</si>
  <si>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</si>
  <si>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</si>
  <si>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</si>
  <si>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</si>
  <si>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</si>
  <si>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</si>
  <si>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</si>
  <si>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</si>
  <si>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</si>
  <si>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J B Marks</t>
  </si>
  <si>
    <t>NW405</t>
  </si>
  <si>
    <t>Madibeng</t>
  </si>
  <si>
    <t>NW372</t>
  </si>
  <si>
    <t>Matjhabeng</t>
  </si>
  <si>
    <t>FS184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</si>
  <si>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</si>
  <si>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</si>
  <si>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</si>
  <si>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</si>
  <si>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</si>
  <si>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</si>
  <si>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</si>
  <si>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</si>
  <si>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</si>
  <si>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</si>
  <si>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</si>
  <si>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</si>
  <si>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</si>
  <si>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</si>
  <si>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</si>
  <si>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</si>
  <si>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uMhlathuze</t>
  </si>
  <si>
    <t>KZN282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</si>
  <si>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</si>
  <si>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</si>
  <si>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</si>
  <si>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</si>
  <si>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</si>
  <si>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</si>
  <si>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</si>
  <si>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</si>
  <si>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</si>
  <si>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</si>
  <si>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</si>
  <si>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</si>
  <si>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</si>
  <si>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</si>
  <si>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</si>
  <si>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</si>
  <si>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</si>
  <si>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</si>
  <si>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</si>
  <si>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</si>
  <si>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</si>
  <si>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</si>
  <si>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</si>
  <si>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</si>
  <si>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</si>
  <si>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</si>
  <si>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</si>
  <si>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</si>
  <si>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</si>
  <si>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</si>
  <si>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</si>
  <si>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</si>
  <si>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</si>
  <si>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</si>
  <si>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</si>
  <si>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</si>
  <si>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</si>
  <si>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</si>
  <si>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</si>
  <si>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</si>
  <si>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</si>
  <si>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</si>
  <si>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</si>
  <si>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</si>
  <si>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</si>
  <si>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</si>
  <si>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</si>
  <si>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</si>
  <si>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</si>
  <si>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</si>
  <si>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</si>
  <si>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</si>
  <si>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</si>
  <si>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</si>
  <si>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</si>
  <si>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</si>
  <si>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</si>
  <si>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</si>
  <si>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</si>
  <si>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</si>
  <si>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</si>
  <si>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</si>
  <si>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</si>
  <si>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</si>
  <si>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</si>
  <si>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</si>
  <si>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</si>
  <si>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</si>
  <si>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</si>
  <si>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</si>
  <si>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</si>
  <si>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</si>
  <si>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</si>
  <si>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</si>
  <si>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</si>
  <si>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</si>
  <si>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</si>
  <si>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</si>
  <si>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</si>
  <si>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</si>
  <si>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</si>
  <si>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</si>
  <si>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</si>
  <si>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</si>
  <si>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</si>
  <si>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</si>
  <si>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</si>
  <si>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</si>
  <si>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</si>
  <si>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</si>
  <si>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</si>
  <si>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</si>
  <si>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</si>
  <si>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</si>
  <si>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</si>
  <si>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</si>
  <si>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</si>
  <si>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</si>
  <si>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</si>
  <si>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</si>
  <si>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</si>
  <si>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</si>
  <si>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</si>
  <si>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</si>
  <si>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</si>
  <si>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</si>
  <si>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</si>
  <si>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</si>
  <si>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</si>
  <si>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</si>
  <si>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</si>
  <si>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</si>
  <si>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</si>
  <si>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</si>
  <si>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</si>
  <si>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</si>
  <si>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</si>
  <si>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</si>
  <si>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</si>
  <si>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</si>
  <si>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</si>
  <si>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</si>
  <si>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</si>
  <si>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</si>
  <si>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</si>
  <si>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</si>
  <si>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</si>
  <si>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</si>
  <si>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</si>
  <si>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</si>
  <si>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</si>
  <si>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</si>
  <si>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</si>
  <si>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</si>
  <si>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</si>
  <si>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</si>
  <si>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</si>
  <si>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</si>
  <si>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</si>
  <si>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</si>
  <si>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</si>
  <si>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</si>
  <si>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</si>
  <si>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</si>
  <si>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</si>
  <si>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</si>
  <si>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</si>
  <si>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</si>
  <si>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</si>
  <si>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</si>
  <si>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</si>
  <si>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</si>
  <si>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</si>
  <si>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</si>
  <si>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</si>
  <si>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</si>
  <si>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</si>
  <si>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</si>
  <si>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</si>
  <si>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</si>
  <si>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</si>
  <si>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</si>
  <si>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</si>
  <si>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</si>
  <si>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</si>
  <si>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</si>
  <si>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</si>
  <si>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</si>
  <si>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</si>
  <si>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</si>
  <si>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</si>
  <si>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</si>
  <si>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</si>
  <si>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</si>
  <si>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</si>
  <si>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</si>
  <si>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</si>
  <si>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</si>
  <si>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</si>
  <si>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</si>
  <si>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</si>
  <si>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</si>
  <si>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</si>
  <si>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</si>
  <si>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</si>
  <si>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</si>
  <si>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</si>
  <si>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</si>
  <si>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</si>
  <si>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</si>
  <si>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</si>
  <si>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</si>
  <si>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</si>
  <si>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</si>
  <si>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</si>
  <si>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</si>
  <si>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</si>
  <si>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</si>
  <si>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</si>
  <si>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</si>
  <si>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</si>
  <si>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</si>
  <si>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</si>
  <si>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</si>
  <si>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</si>
  <si>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</si>
  <si>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</si>
  <si>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</si>
  <si>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</si>
  <si>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</si>
  <si>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</si>
  <si>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</si>
  <si>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</si>
  <si>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</si>
  <si>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</si>
  <si>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</si>
  <si>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</si>
  <si>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</si>
  <si>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</si>
  <si>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</si>
  <si>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</si>
  <si>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</si>
  <si>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</si>
  <si>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</si>
  <si>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</si>
  <si>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</si>
  <si>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</si>
  <si>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</si>
  <si>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</si>
  <si>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</si>
  <si>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</si>
  <si>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</si>
  <si>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</si>
  <si>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</si>
  <si>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</si>
  <si>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</si>
  <si>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</si>
  <si>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</si>
  <si>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</si>
  <si>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</si>
  <si>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</si>
  <si>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</si>
  <si>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</si>
  <si>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</si>
  <si>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</si>
  <si>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</si>
  <si>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</si>
  <si>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</si>
  <si>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</si>
  <si>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</si>
  <si>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</si>
  <si>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</si>
  <si>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</si>
  <si>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</si>
  <si>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</si>
  <si>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</si>
  <si>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</si>
  <si>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</si>
  <si>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</si>
  <si>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</si>
  <si>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</si>
  <si>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</si>
  <si>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</si>
  <si>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</si>
  <si>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</si>
  <si>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</si>
  <si>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</si>
  <si>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</si>
  <si>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</si>
  <si>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</si>
  <si>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</si>
  <si>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</si>
  <si>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</si>
  <si>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</si>
  <si>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</si>
  <si>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</si>
  <si>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</si>
  <si>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</si>
  <si>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</si>
  <si>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</si>
  <si>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</si>
  <si>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</si>
  <si>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</si>
  <si>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</si>
  <si>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</si>
  <si>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</si>
  <si>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</si>
  <si>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</si>
  <si>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</si>
  <si>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</si>
  <si>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</si>
  <si>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</si>
  <si>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</si>
  <si>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</si>
  <si>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</si>
  <si>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</si>
  <si>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</si>
  <si>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</si>
  <si>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</si>
  <si>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</si>
  <si>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</si>
  <si>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</si>
  <si>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</si>
  <si>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</si>
  <si>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</si>
  <si>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</si>
  <si>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</si>
  <si>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</si>
  <si>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</si>
  <si>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</si>
  <si>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</si>
  <si>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</si>
  <si>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</si>
  <si>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</si>
  <si>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</si>
  <si>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</si>
  <si>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</si>
  <si>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</si>
  <si>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</si>
  <si>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</si>
  <si>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</si>
  <si>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</si>
  <si>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</si>
  <si>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</si>
  <si>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</si>
  <si>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</si>
  <si>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</si>
  <si>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</si>
  <si>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</si>
  <si>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</si>
  <si>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</si>
  <si>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</si>
  <si>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</si>
  <si>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</si>
  <si>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</si>
  <si>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</si>
  <si>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</si>
  <si>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</si>
  <si>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</si>
  <si>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</si>
  <si>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</si>
  <si>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</si>
  <si>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</si>
  <si>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</si>
  <si>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</si>
  <si>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</si>
  <si>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</si>
  <si>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</si>
  <si>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</si>
  <si>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</si>
  <si>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</si>
  <si>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</si>
  <si>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</si>
  <si>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</si>
  <si>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</si>
  <si>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</si>
  <si>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</si>
  <si>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</si>
  <si>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</si>
  <si>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</si>
  <si>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</si>
  <si>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</si>
  <si>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</si>
  <si>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</si>
  <si>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</si>
  <si>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</si>
  <si>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</si>
  <si>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</si>
  <si>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</si>
  <si>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</si>
  <si>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</si>
  <si>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</si>
  <si>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</si>
  <si>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</si>
  <si>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</si>
  <si>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</si>
  <si>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</si>
  <si>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</si>
  <si>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</si>
  <si>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</si>
  <si>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</si>
  <si>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</si>
  <si>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</si>
  <si>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</si>
  <si>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</si>
  <si>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</si>
  <si>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</si>
  <si>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</si>
  <si>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</si>
  <si>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</si>
  <si>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</si>
  <si>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</si>
  <si>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</si>
  <si>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</si>
  <si>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</si>
  <si>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</si>
  <si>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</si>
  <si>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</si>
  <si>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</si>
  <si>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</si>
  <si>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</si>
  <si>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</si>
  <si>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</si>
  <si>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</si>
  <si>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</si>
  <si>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</si>
  <si>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</si>
  <si>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</si>
  <si>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</si>
  <si>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</si>
  <si>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</si>
  <si>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</si>
  <si>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</si>
  <si>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</si>
  <si>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</si>
  <si>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</si>
  <si>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</si>
  <si>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</si>
  <si>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</si>
  <si>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</si>
  <si>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</si>
  <si>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</si>
  <si>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</si>
  <si>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</si>
  <si>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</si>
  <si>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</si>
  <si>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</si>
  <si>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</si>
  <si>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</si>
  <si>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</si>
  <si>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</si>
  <si>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</si>
  <si>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</si>
  <si>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</si>
  <si>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</si>
  <si>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</si>
  <si>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</si>
  <si>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</si>
  <si>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</si>
  <si>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</si>
  <si>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</si>
  <si>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</si>
  <si>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</si>
  <si>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</si>
  <si>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</si>
  <si>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</si>
  <si>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</si>
  <si>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</si>
  <si>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</si>
  <si>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</si>
  <si>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</si>
  <si>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</si>
  <si>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</si>
  <si>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</si>
  <si>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</si>
  <si>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</si>
  <si>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</si>
  <si>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</si>
  <si>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</si>
  <si>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</si>
  <si>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</si>
  <si>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</si>
  <si>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</si>
  <si>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</si>
  <si>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</si>
  <si>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</si>
  <si>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</si>
  <si>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</si>
  <si>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</si>
  <si>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</si>
  <si>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</si>
  <si>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</si>
  <si>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</si>
  <si>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</si>
  <si>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</si>
  <si>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</si>
  <si>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</si>
  <si>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</si>
  <si>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</si>
  <si>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</si>
  <si>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</si>
  <si>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</si>
  <si>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</si>
  <si>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</si>
  <si>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</si>
  <si>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</si>
  <si>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</si>
  <si>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</si>
  <si>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</si>
  <si>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</si>
  <si>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</si>
  <si>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</si>
  <si>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</si>
  <si>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</si>
  <si>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</si>
  <si>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</si>
  <si>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</si>
  <si>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</si>
  <si>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</si>
  <si>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</si>
  <si>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</si>
  <si>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</si>
  <si>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</si>
  <si>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</si>
  <si>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</si>
  <si>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</si>
  <si>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</si>
  <si>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</si>
  <si>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</si>
  <si>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</si>
  <si>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</si>
  <si>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</si>
  <si>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</si>
  <si>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</si>
  <si>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</si>
  <si>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</si>
  <si>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</si>
  <si>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</si>
  <si>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</si>
  <si>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</si>
  <si>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STATEMENT OF CAPITAL AND OPERATING REVENUE AS AT 30 SEPTEMBER 2017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</si>
</sst>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  <numFmt numFmtId="175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0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0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2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48" fillId="0" borderId="27" xfId="0" applyNumberFormat="1" applyFont="1" applyBorder="1" applyAlignment="1" applyProtection="1">
      <alignment horizontal="right"/>
      <protection/>
    </xf>
    <xf numFmtId="174" fontId="48" fillId="0" borderId="28" xfId="0" applyNumberFormat="1" applyFont="1" applyBorder="1" applyAlignment="1" applyProtection="1">
      <alignment horizontal="right"/>
      <protection/>
    </xf>
    <xf numFmtId="174" fontId="48" fillId="0" borderId="30" xfId="0" applyNumberFormat="1" applyFont="1" applyBorder="1" applyAlignment="1" applyProtection="1">
      <alignment horizontal="right"/>
      <protection/>
    </xf>
    <xf numFmtId="174" fontId="47" fillId="0" borderId="27" xfId="0" applyNumberFormat="1" applyFont="1" applyBorder="1" applyAlignment="1" applyProtection="1">
      <alignment horizontal="right"/>
      <protection/>
    </xf>
    <xf numFmtId="174" fontId="47" fillId="0" borderId="28" xfId="0" applyNumberFormat="1" applyFont="1" applyBorder="1" applyAlignment="1" applyProtection="1">
      <alignment horizontal="right"/>
      <protection/>
    </xf>
    <xf numFmtId="174" fontId="47" fillId="0" borderId="30" xfId="0" applyNumberFormat="1" applyFont="1" applyBorder="1" applyAlignment="1" applyProtection="1">
      <alignment horizontal="right"/>
      <protection/>
    </xf>
    <xf numFmtId="174" fontId="47" fillId="0" borderId="32" xfId="0" applyNumberFormat="1" applyFont="1" applyBorder="1" applyAlignment="1" applyProtection="1">
      <alignment horizontal="right"/>
      <protection/>
    </xf>
    <xf numFmtId="174" fontId="47" fillId="0" borderId="31" xfId="0" applyNumberFormat="1" applyFont="1" applyBorder="1" applyAlignment="1" applyProtection="1">
      <alignment horizontal="right"/>
      <protection/>
    </xf>
    <xf numFmtId="174" fontId="47" fillId="0" borderId="33" xfId="0" applyNumberFormat="1" applyFont="1" applyBorder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5" fontId="5" fillId="0" borderId="25" xfId="0" applyNumberFormat="1" applyFont="1" applyFill="1" applyBorder="1" applyAlignment="1" applyProtection="1">
      <alignment/>
      <protection/>
    </xf>
    <xf numFmtId="175" fontId="7" fillId="0" borderId="25" xfId="0" applyNumberFormat="1" applyFont="1" applyFill="1" applyBorder="1" applyAlignment="1" applyProtection="1">
      <alignment/>
      <protection/>
    </xf>
    <xf numFmtId="175" fontId="7" fillId="0" borderId="34" xfId="0" applyNumberFormat="1" applyFont="1" applyBorder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48" fillId="0" borderId="30" xfId="0" applyNumberFormat="1" applyFont="1" applyBorder="1" applyAlignment="1" applyProtection="1">
      <alignment horizontal="right" wrapText="1"/>
      <protection/>
    </xf>
    <xf numFmtId="175" fontId="47" fillId="0" borderId="30" xfId="0" applyNumberFormat="1" applyFont="1" applyBorder="1" applyAlignment="1" applyProtection="1">
      <alignment horizontal="right"/>
      <protection/>
    </xf>
    <xf numFmtId="175" fontId="47" fillId="0" borderId="33" xfId="0" applyNumberFormat="1" applyFont="1" applyBorder="1" applyAlignment="1" applyProtection="1">
      <alignment horizontal="right"/>
      <protection/>
    </xf>
    <xf numFmtId="175" fontId="0" fillId="0" borderId="0" xfId="0" applyNumberFormat="1" applyFont="1" applyAlignment="1" applyProtection="1">
      <alignment/>
      <protection/>
    </xf>
    <xf numFmtId="175" fontId="5" fillId="0" borderId="14" xfId="0" applyNumberFormat="1" applyFont="1" applyFill="1" applyBorder="1" applyAlignment="1" applyProtection="1">
      <alignment/>
      <protection/>
    </xf>
    <xf numFmtId="175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2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6" fillId="0" borderId="26" xfId="0" applyNumberFormat="1" applyFont="1" applyBorder="1" applyAlignment="1" applyProtection="1">
      <alignment horizontal="right" wrapText="1"/>
      <protection/>
    </xf>
    <xf numFmtId="175" fontId="6" fillId="0" borderId="26" xfId="0" applyNumberFormat="1" applyFont="1" applyBorder="1" applyAlignment="1" applyProtection="1">
      <alignment horizontal="right" wrapText="1"/>
      <protection/>
    </xf>
    <xf numFmtId="175" fontId="48" fillId="0" borderId="27" xfId="0" applyNumberFormat="1" applyFont="1" applyBorder="1" applyAlignment="1" applyProtection="1">
      <alignment horizontal="right" wrapText="1"/>
      <protection/>
    </xf>
    <xf numFmtId="175" fontId="48" fillId="0" borderId="29" xfId="0" applyNumberFormat="1" applyFont="1" applyBorder="1" applyAlignment="1" applyProtection="1">
      <alignment horizontal="right" wrapText="1"/>
      <protection/>
    </xf>
    <xf numFmtId="175" fontId="47" fillId="0" borderId="27" xfId="0" applyNumberFormat="1" applyFont="1" applyBorder="1" applyAlignment="1" applyProtection="1">
      <alignment horizontal="right"/>
      <protection/>
    </xf>
    <xf numFmtId="175" fontId="47" fillId="0" borderId="29" xfId="0" applyNumberFormat="1" applyFont="1" applyBorder="1" applyAlignment="1" applyProtection="1">
      <alignment horizontal="right"/>
      <protection/>
    </xf>
    <xf numFmtId="175" fontId="47" fillId="0" borderId="32" xfId="0" applyNumberFormat="1" applyFont="1" applyBorder="1" applyAlignment="1" applyProtection="1">
      <alignment horizontal="right"/>
      <protection/>
    </xf>
    <xf numFmtId="175" fontId="47" fillId="0" borderId="34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19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20</v>
      </c>
      <c r="C9" s="39" t="s">
        <v>21</v>
      </c>
      <c r="D9" s="72">
        <v>36699539695</v>
      </c>
      <c r="E9" s="73">
        <v>8805888458</v>
      </c>
      <c r="F9" s="74">
        <f>$D9+$E9</f>
        <v>45505428153</v>
      </c>
      <c r="G9" s="72">
        <v>36702846695</v>
      </c>
      <c r="H9" s="73">
        <v>8806088458</v>
      </c>
      <c r="I9" s="75">
        <f>$G9+$H9</f>
        <v>45508935153</v>
      </c>
      <c r="J9" s="72">
        <v>10177895727</v>
      </c>
      <c r="K9" s="73">
        <v>1314255883</v>
      </c>
      <c r="L9" s="73">
        <f>$J9+$K9</f>
        <v>11492151610</v>
      </c>
      <c r="M9" s="99">
        <f>IF($F9=0,0,$L9/$F9)</f>
        <v>0.25254463206808364</v>
      </c>
      <c r="N9" s="110">
        <v>0</v>
      </c>
      <c r="O9" s="111">
        <v>0</v>
      </c>
      <c r="P9" s="112">
        <f>$N9+$O9</f>
        <v>0</v>
      </c>
      <c r="Q9" s="99">
        <f>IF($F9=0,0,$P9/$F9)</f>
        <v>0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v>10177895727</v>
      </c>
      <c r="AA9" s="73">
        <v>1314255883</v>
      </c>
      <c r="AB9" s="73">
        <f>$Z9+$AA9</f>
        <v>11492151610</v>
      </c>
      <c r="AC9" s="99">
        <f>IF($F9=0,0,$AB9/$F9)</f>
        <v>0.25254463206808364</v>
      </c>
      <c r="AD9" s="72">
        <v>8715385763</v>
      </c>
      <c r="AE9" s="73">
        <v>1257698011</v>
      </c>
      <c r="AF9" s="73">
        <f>$AD9+$AE9</f>
        <v>9973083774</v>
      </c>
      <c r="AG9" s="73">
        <v>45704977478</v>
      </c>
      <c r="AH9" s="73">
        <v>42667297933</v>
      </c>
      <c r="AI9" s="73">
        <v>9973083774</v>
      </c>
      <c r="AJ9" s="99">
        <f>IF($AG9=0,0,$AI9/$AG9)</f>
        <v>0.21820563807958387</v>
      </c>
      <c r="AK9" s="99">
        <f>IF($AF9=0,0,(($L9/$AF9)-1))</f>
        <v>0.1523167628412223</v>
      </c>
      <c r="AL9" s="12"/>
      <c r="AM9" s="12"/>
      <c r="AN9" s="12"/>
      <c r="AO9" s="12"/>
    </row>
    <row r="10" spans="1:41" s="13" customFormat="1" ht="12.75">
      <c r="A10" s="29"/>
      <c r="B10" s="38" t="s">
        <v>22</v>
      </c>
      <c r="C10" s="39" t="s">
        <v>23</v>
      </c>
      <c r="D10" s="72">
        <v>19129750383</v>
      </c>
      <c r="E10" s="73">
        <v>2821395374</v>
      </c>
      <c r="F10" s="75">
        <f aca="true" t="shared" si="0" ref="F10:F18">$D10+$E10</f>
        <v>21951145757</v>
      </c>
      <c r="G10" s="72">
        <v>19129750383</v>
      </c>
      <c r="H10" s="73">
        <v>2821395374</v>
      </c>
      <c r="I10" s="75">
        <f aca="true" t="shared" si="1" ref="I10:I18">$G10+$H10</f>
        <v>21951145757</v>
      </c>
      <c r="J10" s="72">
        <v>4685041778</v>
      </c>
      <c r="K10" s="73">
        <v>314969272</v>
      </c>
      <c r="L10" s="73">
        <f aca="true" t="shared" si="2" ref="L10:L18">$J10+$K10</f>
        <v>5000011050</v>
      </c>
      <c r="M10" s="99">
        <f aca="true" t="shared" si="3" ref="M10:M18">IF($F10=0,0,$L10/$F10)</f>
        <v>0.22777904649489863</v>
      </c>
      <c r="N10" s="110">
        <v>0</v>
      </c>
      <c r="O10" s="111">
        <v>0</v>
      </c>
      <c r="P10" s="112">
        <f aca="true" t="shared" si="4" ref="P10:P18">$N10+$O10</f>
        <v>0</v>
      </c>
      <c r="Q10" s="99">
        <f aca="true" t="shared" si="5" ref="Q10:Q18">IF($F10=0,0,$P10/$F10)</f>
        <v>0</v>
      </c>
      <c r="R10" s="110">
        <v>0</v>
      </c>
      <c r="S10" s="112">
        <v>0</v>
      </c>
      <c r="T10" s="112">
        <f aca="true" t="shared" si="6" ref="T10:T18">$R10+$S10</f>
        <v>0</v>
      </c>
      <c r="U10" s="99">
        <f aca="true" t="shared" si="7" ref="U10:U18">IF($I10=0,0,$T10/$I10)</f>
        <v>0</v>
      </c>
      <c r="V10" s="110">
        <v>0</v>
      </c>
      <c r="W10" s="112">
        <v>0</v>
      </c>
      <c r="X10" s="112">
        <f aca="true" t="shared" si="8" ref="X10:X18">$V10+$W10</f>
        <v>0</v>
      </c>
      <c r="Y10" s="99">
        <f aca="true" t="shared" si="9" ref="Y10:Y18">IF($I10=0,0,$X10/$I10)</f>
        <v>0</v>
      </c>
      <c r="Z10" s="72">
        <v>4685041778</v>
      </c>
      <c r="AA10" s="73">
        <v>314969272</v>
      </c>
      <c r="AB10" s="73">
        <f aca="true" t="shared" si="10" ref="AB10:AB18">$Z10+$AA10</f>
        <v>5000011050</v>
      </c>
      <c r="AC10" s="99">
        <f aca="true" t="shared" si="11" ref="AC10:AC18">IF($F10=0,0,$AB10/$F10)</f>
        <v>0.22777904649489863</v>
      </c>
      <c r="AD10" s="72">
        <v>4920109463</v>
      </c>
      <c r="AE10" s="73">
        <v>399577547</v>
      </c>
      <c r="AF10" s="73">
        <f aca="true" t="shared" si="12" ref="AF10:AF18">$AD10+$AE10</f>
        <v>5319687010</v>
      </c>
      <c r="AG10" s="73">
        <v>21784178863</v>
      </c>
      <c r="AH10" s="73">
        <v>21734658296</v>
      </c>
      <c r="AI10" s="73">
        <v>5319687010</v>
      </c>
      <c r="AJ10" s="99">
        <f aca="true" t="shared" si="13" ref="AJ10:AJ18">IF($AG10=0,0,$AI10/$AG10)</f>
        <v>0.24419956535682802</v>
      </c>
      <c r="AK10" s="99">
        <f aca="true" t="shared" si="14" ref="AK10:AK18">IF($AF10=0,0,(($L10/$AF10)-1))</f>
        <v>-0.06009300159935538</v>
      </c>
      <c r="AL10" s="12"/>
      <c r="AM10" s="12"/>
      <c r="AN10" s="12"/>
      <c r="AO10" s="12"/>
    </row>
    <row r="11" spans="1:41" s="13" customFormat="1" ht="12.75">
      <c r="A11" s="29"/>
      <c r="B11" s="38" t="s">
        <v>24</v>
      </c>
      <c r="C11" s="39" t="s">
        <v>25</v>
      </c>
      <c r="D11" s="72">
        <v>134410133849</v>
      </c>
      <c r="E11" s="73">
        <v>20419616179</v>
      </c>
      <c r="F11" s="75">
        <f t="shared" si="0"/>
        <v>154829750028</v>
      </c>
      <c r="G11" s="72">
        <v>134409333849</v>
      </c>
      <c r="H11" s="73">
        <v>20425753435</v>
      </c>
      <c r="I11" s="75">
        <f t="shared" si="1"/>
        <v>154835087284</v>
      </c>
      <c r="J11" s="72">
        <v>33127121825</v>
      </c>
      <c r="K11" s="73">
        <v>1123773569</v>
      </c>
      <c r="L11" s="73">
        <f t="shared" si="2"/>
        <v>34250895394</v>
      </c>
      <c r="M11" s="99">
        <f t="shared" si="3"/>
        <v>0.22121649998017784</v>
      </c>
      <c r="N11" s="110">
        <v>0</v>
      </c>
      <c r="O11" s="111">
        <v>0</v>
      </c>
      <c r="P11" s="112">
        <f t="shared" si="4"/>
        <v>0</v>
      </c>
      <c r="Q11" s="99">
        <f t="shared" si="5"/>
        <v>0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v>33127121825</v>
      </c>
      <c r="AA11" s="73">
        <v>1123773569</v>
      </c>
      <c r="AB11" s="73">
        <f t="shared" si="10"/>
        <v>34250895394</v>
      </c>
      <c r="AC11" s="99">
        <f t="shared" si="11"/>
        <v>0.22121649998017784</v>
      </c>
      <c r="AD11" s="72">
        <v>33288402755</v>
      </c>
      <c r="AE11" s="73">
        <v>2122665189</v>
      </c>
      <c r="AF11" s="73">
        <f t="shared" si="12"/>
        <v>35411067944</v>
      </c>
      <c r="AG11" s="73">
        <v>150713723510</v>
      </c>
      <c r="AH11" s="73">
        <v>150263462037</v>
      </c>
      <c r="AI11" s="73">
        <v>35411067944</v>
      </c>
      <c r="AJ11" s="99">
        <f t="shared" si="13"/>
        <v>0.23495582963054085</v>
      </c>
      <c r="AK11" s="99">
        <f t="shared" si="14"/>
        <v>-0.032762992402113555</v>
      </c>
      <c r="AL11" s="12"/>
      <c r="AM11" s="12"/>
      <c r="AN11" s="12"/>
      <c r="AO11" s="12"/>
    </row>
    <row r="12" spans="1:41" s="13" customFormat="1" ht="12.75">
      <c r="A12" s="29"/>
      <c r="B12" s="38" t="s">
        <v>26</v>
      </c>
      <c r="C12" s="39" t="s">
        <v>27</v>
      </c>
      <c r="D12" s="72">
        <v>68164860022</v>
      </c>
      <c r="E12" s="73">
        <v>14570998196</v>
      </c>
      <c r="F12" s="75">
        <f t="shared" si="0"/>
        <v>82735858218</v>
      </c>
      <c r="G12" s="72">
        <v>68164860022</v>
      </c>
      <c r="H12" s="73">
        <v>14570998196</v>
      </c>
      <c r="I12" s="75">
        <f t="shared" si="1"/>
        <v>82735858218</v>
      </c>
      <c r="J12" s="72">
        <v>18198491047</v>
      </c>
      <c r="K12" s="73">
        <v>1802590639</v>
      </c>
      <c r="L12" s="73">
        <f t="shared" si="2"/>
        <v>20001081686</v>
      </c>
      <c r="M12" s="99">
        <f t="shared" si="3"/>
        <v>0.24174622850106084</v>
      </c>
      <c r="N12" s="110">
        <v>0</v>
      </c>
      <c r="O12" s="111">
        <v>0</v>
      </c>
      <c r="P12" s="112">
        <f t="shared" si="4"/>
        <v>0</v>
      </c>
      <c r="Q12" s="99">
        <f t="shared" si="5"/>
        <v>0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v>18198491047</v>
      </c>
      <c r="AA12" s="73">
        <v>1802590639</v>
      </c>
      <c r="AB12" s="73">
        <f t="shared" si="10"/>
        <v>20001081686</v>
      </c>
      <c r="AC12" s="99">
        <f t="shared" si="11"/>
        <v>0.24174622850106084</v>
      </c>
      <c r="AD12" s="72">
        <v>17900894883</v>
      </c>
      <c r="AE12" s="73">
        <v>2256143853</v>
      </c>
      <c r="AF12" s="73">
        <f t="shared" si="12"/>
        <v>20157038736</v>
      </c>
      <c r="AG12" s="73">
        <v>77655454414</v>
      </c>
      <c r="AH12" s="73">
        <v>79351367613</v>
      </c>
      <c r="AI12" s="73">
        <v>20157038736</v>
      </c>
      <c r="AJ12" s="99">
        <f t="shared" si="13"/>
        <v>0.2595701601144197</v>
      </c>
      <c r="AK12" s="99">
        <f t="shared" si="14"/>
        <v>-0.007737101269814195</v>
      </c>
      <c r="AL12" s="12"/>
      <c r="AM12" s="12"/>
      <c r="AN12" s="12"/>
      <c r="AO12" s="12"/>
    </row>
    <row r="13" spans="1:41" s="13" customFormat="1" ht="12.75">
      <c r="A13" s="29"/>
      <c r="B13" s="38" t="s">
        <v>28</v>
      </c>
      <c r="C13" s="39" t="s">
        <v>29</v>
      </c>
      <c r="D13" s="72">
        <v>20897288881</v>
      </c>
      <c r="E13" s="73">
        <v>6261794858</v>
      </c>
      <c r="F13" s="75">
        <f t="shared" si="0"/>
        <v>27159083739</v>
      </c>
      <c r="G13" s="72">
        <v>20897288881</v>
      </c>
      <c r="H13" s="73">
        <v>6261794858</v>
      </c>
      <c r="I13" s="75">
        <f t="shared" si="1"/>
        <v>27159083739</v>
      </c>
      <c r="J13" s="72">
        <v>4845560396</v>
      </c>
      <c r="K13" s="73">
        <v>863272777</v>
      </c>
      <c r="L13" s="73">
        <f t="shared" si="2"/>
        <v>5708833173</v>
      </c>
      <c r="M13" s="99">
        <f t="shared" si="3"/>
        <v>0.2101997706499284</v>
      </c>
      <c r="N13" s="110">
        <v>0</v>
      </c>
      <c r="O13" s="111">
        <v>0</v>
      </c>
      <c r="P13" s="112">
        <f t="shared" si="4"/>
        <v>0</v>
      </c>
      <c r="Q13" s="99">
        <f t="shared" si="5"/>
        <v>0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v>4845560396</v>
      </c>
      <c r="AA13" s="73">
        <v>863272777</v>
      </c>
      <c r="AB13" s="73">
        <f t="shared" si="10"/>
        <v>5708833173</v>
      </c>
      <c r="AC13" s="99">
        <f t="shared" si="11"/>
        <v>0.2101997706499284</v>
      </c>
      <c r="AD13" s="72">
        <v>4684875781</v>
      </c>
      <c r="AE13" s="73">
        <v>748686221</v>
      </c>
      <c r="AF13" s="73">
        <f t="shared" si="12"/>
        <v>5433562002</v>
      </c>
      <c r="AG13" s="73">
        <v>25212485528</v>
      </c>
      <c r="AH13" s="73">
        <v>26287689744</v>
      </c>
      <c r="AI13" s="73">
        <v>5433562002</v>
      </c>
      <c r="AJ13" s="99">
        <f t="shared" si="13"/>
        <v>0.21551076334642608</v>
      </c>
      <c r="AK13" s="99">
        <f t="shared" si="14"/>
        <v>0.05066127356210859</v>
      </c>
      <c r="AL13" s="12"/>
      <c r="AM13" s="12"/>
      <c r="AN13" s="12"/>
      <c r="AO13" s="12"/>
    </row>
    <row r="14" spans="1:41" s="13" customFormat="1" ht="12.75">
      <c r="A14" s="29"/>
      <c r="B14" s="38" t="s">
        <v>30</v>
      </c>
      <c r="C14" s="39" t="s">
        <v>31</v>
      </c>
      <c r="D14" s="72">
        <v>19088513164</v>
      </c>
      <c r="E14" s="73">
        <v>3152048455</v>
      </c>
      <c r="F14" s="75">
        <f t="shared" si="0"/>
        <v>22240561619</v>
      </c>
      <c r="G14" s="72">
        <v>19088513164</v>
      </c>
      <c r="H14" s="73">
        <v>3187205603</v>
      </c>
      <c r="I14" s="75">
        <f t="shared" si="1"/>
        <v>22275718767</v>
      </c>
      <c r="J14" s="72">
        <v>4750998933</v>
      </c>
      <c r="K14" s="73">
        <v>462376576</v>
      </c>
      <c r="L14" s="73">
        <f t="shared" si="2"/>
        <v>5213375509</v>
      </c>
      <c r="M14" s="99">
        <f t="shared" si="3"/>
        <v>0.2344084469767274</v>
      </c>
      <c r="N14" s="110">
        <v>0</v>
      </c>
      <c r="O14" s="111">
        <v>0</v>
      </c>
      <c r="P14" s="112">
        <f t="shared" si="4"/>
        <v>0</v>
      </c>
      <c r="Q14" s="99">
        <f t="shared" si="5"/>
        <v>0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v>4750998933</v>
      </c>
      <c r="AA14" s="73">
        <v>462376576</v>
      </c>
      <c r="AB14" s="73">
        <f t="shared" si="10"/>
        <v>5213375509</v>
      </c>
      <c r="AC14" s="99">
        <f t="shared" si="11"/>
        <v>0.2344084469767274</v>
      </c>
      <c r="AD14" s="72">
        <v>4939520280</v>
      </c>
      <c r="AE14" s="73">
        <v>458898731</v>
      </c>
      <c r="AF14" s="73">
        <f t="shared" si="12"/>
        <v>5398419011</v>
      </c>
      <c r="AG14" s="73">
        <v>21371513444</v>
      </c>
      <c r="AH14" s="73">
        <v>21316337537</v>
      </c>
      <c r="AI14" s="73">
        <v>5398419011</v>
      </c>
      <c r="AJ14" s="99">
        <f t="shared" si="13"/>
        <v>0.25259881688517444</v>
      </c>
      <c r="AK14" s="99">
        <f t="shared" si="14"/>
        <v>-0.03427735076194516</v>
      </c>
      <c r="AL14" s="12"/>
      <c r="AM14" s="12"/>
      <c r="AN14" s="12"/>
      <c r="AO14" s="12"/>
    </row>
    <row r="15" spans="1:41" s="13" customFormat="1" ht="12.75">
      <c r="A15" s="29"/>
      <c r="B15" s="38" t="s">
        <v>32</v>
      </c>
      <c r="C15" s="39" t="s">
        <v>33</v>
      </c>
      <c r="D15" s="72">
        <v>19395903450</v>
      </c>
      <c r="E15" s="73">
        <v>3107218029</v>
      </c>
      <c r="F15" s="75">
        <f t="shared" si="0"/>
        <v>22503121479</v>
      </c>
      <c r="G15" s="72">
        <v>19395903450</v>
      </c>
      <c r="H15" s="73">
        <v>3107218029</v>
      </c>
      <c r="I15" s="75">
        <f t="shared" si="1"/>
        <v>22503121479</v>
      </c>
      <c r="J15" s="72">
        <v>4291749771</v>
      </c>
      <c r="K15" s="73">
        <v>293822347</v>
      </c>
      <c r="L15" s="73">
        <f t="shared" si="2"/>
        <v>4585572118</v>
      </c>
      <c r="M15" s="99">
        <f t="shared" si="3"/>
        <v>0.2037749350586439</v>
      </c>
      <c r="N15" s="110">
        <v>0</v>
      </c>
      <c r="O15" s="111">
        <v>0</v>
      </c>
      <c r="P15" s="112">
        <f t="shared" si="4"/>
        <v>0</v>
      </c>
      <c r="Q15" s="99">
        <f t="shared" si="5"/>
        <v>0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v>4291749771</v>
      </c>
      <c r="AA15" s="73">
        <v>293822347</v>
      </c>
      <c r="AB15" s="73">
        <f t="shared" si="10"/>
        <v>4585572118</v>
      </c>
      <c r="AC15" s="99">
        <f t="shared" si="11"/>
        <v>0.2037749350586439</v>
      </c>
      <c r="AD15" s="72">
        <v>4654156785</v>
      </c>
      <c r="AE15" s="73">
        <v>411769652</v>
      </c>
      <c r="AF15" s="73">
        <f t="shared" si="12"/>
        <v>5065926437</v>
      </c>
      <c r="AG15" s="73">
        <v>18169306705</v>
      </c>
      <c r="AH15" s="73">
        <v>20958304030</v>
      </c>
      <c r="AI15" s="73">
        <v>5065926437</v>
      </c>
      <c r="AJ15" s="99">
        <f t="shared" si="13"/>
        <v>0.2788178172811575</v>
      </c>
      <c r="AK15" s="99">
        <f t="shared" si="14"/>
        <v>-0.0948206265870023</v>
      </c>
      <c r="AL15" s="12"/>
      <c r="AM15" s="12"/>
      <c r="AN15" s="12"/>
      <c r="AO15" s="12"/>
    </row>
    <row r="16" spans="1:41" s="13" customFormat="1" ht="12.75">
      <c r="A16" s="29"/>
      <c r="B16" s="38" t="s">
        <v>34</v>
      </c>
      <c r="C16" s="39" t="s">
        <v>35</v>
      </c>
      <c r="D16" s="72">
        <v>7257368831</v>
      </c>
      <c r="E16" s="73">
        <v>1391803486</v>
      </c>
      <c r="F16" s="75">
        <f t="shared" si="0"/>
        <v>8649172317</v>
      </c>
      <c r="G16" s="72">
        <v>7257368831</v>
      </c>
      <c r="H16" s="73">
        <v>1391803486</v>
      </c>
      <c r="I16" s="75">
        <f t="shared" si="1"/>
        <v>8649172317</v>
      </c>
      <c r="J16" s="72">
        <v>1906143320</v>
      </c>
      <c r="K16" s="73">
        <v>147303014</v>
      </c>
      <c r="L16" s="73">
        <f t="shared" si="2"/>
        <v>2053446334</v>
      </c>
      <c r="M16" s="99">
        <f t="shared" si="3"/>
        <v>0.23741535706994055</v>
      </c>
      <c r="N16" s="110">
        <v>0</v>
      </c>
      <c r="O16" s="111">
        <v>0</v>
      </c>
      <c r="P16" s="112">
        <f t="shared" si="4"/>
        <v>0</v>
      </c>
      <c r="Q16" s="99">
        <f t="shared" si="5"/>
        <v>0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v>1906143320</v>
      </c>
      <c r="AA16" s="73">
        <v>147303014</v>
      </c>
      <c r="AB16" s="73">
        <f t="shared" si="10"/>
        <v>2053446334</v>
      </c>
      <c r="AC16" s="99">
        <f t="shared" si="11"/>
        <v>0.23741535706994055</v>
      </c>
      <c r="AD16" s="72">
        <v>1943190326</v>
      </c>
      <c r="AE16" s="73">
        <v>157224076</v>
      </c>
      <c r="AF16" s="73">
        <f t="shared" si="12"/>
        <v>2100414402</v>
      </c>
      <c r="AG16" s="73">
        <v>8518078637</v>
      </c>
      <c r="AH16" s="73">
        <v>8195595565</v>
      </c>
      <c r="AI16" s="73">
        <v>2100414402</v>
      </c>
      <c r="AJ16" s="99">
        <f t="shared" si="13"/>
        <v>0.24658311944625924</v>
      </c>
      <c r="AK16" s="99">
        <f t="shared" si="14"/>
        <v>-0.022361334008792477</v>
      </c>
      <c r="AL16" s="12"/>
      <c r="AM16" s="12"/>
      <c r="AN16" s="12"/>
      <c r="AO16" s="12"/>
    </row>
    <row r="17" spans="1:41" s="13" customFormat="1" ht="12.75">
      <c r="A17" s="29"/>
      <c r="B17" s="40" t="s">
        <v>36</v>
      </c>
      <c r="C17" s="39" t="s">
        <v>37</v>
      </c>
      <c r="D17" s="72">
        <v>58952587481</v>
      </c>
      <c r="E17" s="73">
        <v>10092332675</v>
      </c>
      <c r="F17" s="75">
        <f t="shared" si="0"/>
        <v>69044920156</v>
      </c>
      <c r="G17" s="72">
        <v>59090714310</v>
      </c>
      <c r="H17" s="73">
        <v>10695100538</v>
      </c>
      <c r="I17" s="75">
        <f t="shared" si="1"/>
        <v>69785814848</v>
      </c>
      <c r="J17" s="72">
        <v>15439396932</v>
      </c>
      <c r="K17" s="73">
        <v>1087345958</v>
      </c>
      <c r="L17" s="73">
        <f t="shared" si="2"/>
        <v>16526742890</v>
      </c>
      <c r="M17" s="99">
        <f t="shared" si="3"/>
        <v>0.23936218410651355</v>
      </c>
      <c r="N17" s="110">
        <v>0</v>
      </c>
      <c r="O17" s="111">
        <v>0</v>
      </c>
      <c r="P17" s="112">
        <f t="shared" si="4"/>
        <v>0</v>
      </c>
      <c r="Q17" s="99">
        <f t="shared" si="5"/>
        <v>0</v>
      </c>
      <c r="R17" s="110">
        <v>0</v>
      </c>
      <c r="S17" s="112">
        <v>0</v>
      </c>
      <c r="T17" s="112">
        <f t="shared" si="6"/>
        <v>0</v>
      </c>
      <c r="U17" s="99">
        <f t="shared" si="7"/>
        <v>0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v>15439396932</v>
      </c>
      <c r="AA17" s="73">
        <v>1087345958</v>
      </c>
      <c r="AB17" s="73">
        <f t="shared" si="10"/>
        <v>16526742890</v>
      </c>
      <c r="AC17" s="99">
        <f t="shared" si="11"/>
        <v>0.23936218410651355</v>
      </c>
      <c r="AD17" s="72">
        <v>14852914372</v>
      </c>
      <c r="AE17" s="73">
        <v>1140087198</v>
      </c>
      <c r="AF17" s="73">
        <f t="shared" si="12"/>
        <v>15993001570</v>
      </c>
      <c r="AG17" s="73">
        <v>63399088440</v>
      </c>
      <c r="AH17" s="73">
        <v>65510076070</v>
      </c>
      <c r="AI17" s="73">
        <v>15993001570</v>
      </c>
      <c r="AJ17" s="99">
        <f t="shared" si="13"/>
        <v>0.2522591722298271</v>
      </c>
      <c r="AK17" s="99">
        <f t="shared" si="14"/>
        <v>0.033373430100901214</v>
      </c>
      <c r="AL17" s="12"/>
      <c r="AM17" s="12"/>
      <c r="AN17" s="12"/>
      <c r="AO17" s="12"/>
    </row>
    <row r="18" spans="1:41" s="13" customFormat="1" ht="12.75">
      <c r="A18" s="41"/>
      <c r="B18" s="42" t="s">
        <v>611</v>
      </c>
      <c r="C18" s="41"/>
      <c r="D18" s="76">
        <f>SUM(D9:D17)</f>
        <v>383995945756</v>
      </c>
      <c r="E18" s="77">
        <f>SUM(E9:E17)</f>
        <v>70623095710</v>
      </c>
      <c r="F18" s="78">
        <f t="shared" si="0"/>
        <v>454619041466</v>
      </c>
      <c r="G18" s="76">
        <f>SUM(G9:G17)</f>
        <v>384136579585</v>
      </c>
      <c r="H18" s="77">
        <f>SUM(H9:H17)</f>
        <v>71267357977</v>
      </c>
      <c r="I18" s="78">
        <f t="shared" si="1"/>
        <v>455403937562</v>
      </c>
      <c r="J18" s="76">
        <f>SUM(J9:J17)</f>
        <v>97422399729</v>
      </c>
      <c r="K18" s="77">
        <f>SUM(K9:K17)</f>
        <v>7409710035</v>
      </c>
      <c r="L18" s="77">
        <f t="shared" si="2"/>
        <v>104832109764</v>
      </c>
      <c r="M18" s="100">
        <f t="shared" si="3"/>
        <v>0.23059331044724876</v>
      </c>
      <c r="N18" s="113">
        <f>SUM(N9:N17)</f>
        <v>0</v>
      </c>
      <c r="O18" s="114">
        <f>SUM(O9:O17)</f>
        <v>0</v>
      </c>
      <c r="P18" s="115">
        <f t="shared" si="4"/>
        <v>0</v>
      </c>
      <c r="Q18" s="100">
        <f t="shared" si="5"/>
        <v>0</v>
      </c>
      <c r="R18" s="113">
        <f>SUM(R9:R17)</f>
        <v>0</v>
      </c>
      <c r="S18" s="115">
        <f>SUM(S9:S17)</f>
        <v>0</v>
      </c>
      <c r="T18" s="115">
        <f t="shared" si="6"/>
        <v>0</v>
      </c>
      <c r="U18" s="100">
        <f t="shared" si="7"/>
        <v>0</v>
      </c>
      <c r="V18" s="113">
        <f>SUM(V9:V17)</f>
        <v>0</v>
      </c>
      <c r="W18" s="115">
        <f>SUM(W9:W17)</f>
        <v>0</v>
      </c>
      <c r="X18" s="115">
        <f t="shared" si="8"/>
        <v>0</v>
      </c>
      <c r="Y18" s="100">
        <f t="shared" si="9"/>
        <v>0</v>
      </c>
      <c r="Z18" s="76">
        <v>97422399729</v>
      </c>
      <c r="AA18" s="77">
        <v>7409710035</v>
      </c>
      <c r="AB18" s="77">
        <f t="shared" si="10"/>
        <v>104832109764</v>
      </c>
      <c r="AC18" s="100">
        <f t="shared" si="11"/>
        <v>0.23059331044724876</v>
      </c>
      <c r="AD18" s="76">
        <f>SUM(AD9:AD17)</f>
        <v>95899450408</v>
      </c>
      <c r="AE18" s="77">
        <f>SUM(AE9:AE17)</f>
        <v>8952750478</v>
      </c>
      <c r="AF18" s="77">
        <f t="shared" si="12"/>
        <v>104852200886</v>
      </c>
      <c r="AG18" s="77">
        <f>SUM(AG9:AG17)</f>
        <v>432528807019</v>
      </c>
      <c r="AH18" s="77">
        <f>SUM(AH9:AH17)</f>
        <v>436284788825</v>
      </c>
      <c r="AI18" s="77">
        <f>SUM(AI9:AI17)</f>
        <v>104852200886</v>
      </c>
      <c r="AJ18" s="100">
        <f t="shared" si="13"/>
        <v>0.24241668805517058</v>
      </c>
      <c r="AK18" s="100">
        <f t="shared" si="14"/>
        <v>-0.00019161373657616831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1"/>
      <c r="N19" s="82"/>
      <c r="O19" s="81"/>
      <c r="P19" s="80"/>
      <c r="Q19" s="101"/>
      <c r="R19" s="82"/>
      <c r="S19" s="80"/>
      <c r="T19" s="80"/>
      <c r="U19" s="101"/>
      <c r="V19" s="82"/>
      <c r="W19" s="80"/>
      <c r="X19" s="80"/>
      <c r="Y19" s="101"/>
      <c r="Z19" s="82"/>
      <c r="AA19" s="80"/>
      <c r="AB19" s="81"/>
      <c r="AC19" s="101"/>
      <c r="AD19" s="82"/>
      <c r="AE19" s="80"/>
      <c r="AF19" s="80"/>
      <c r="AG19" s="80"/>
      <c r="AH19" s="80"/>
      <c r="AI19" s="80"/>
      <c r="AJ19" s="101"/>
      <c r="AK19" s="101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2"/>
      <c r="N20" s="83"/>
      <c r="O20" s="83"/>
      <c r="P20" s="83"/>
      <c r="Q20" s="102"/>
      <c r="R20" s="83"/>
      <c r="S20" s="83"/>
      <c r="T20" s="83"/>
      <c r="U20" s="102"/>
      <c r="V20" s="83"/>
      <c r="W20" s="83"/>
      <c r="X20" s="83"/>
      <c r="Y20" s="102"/>
      <c r="Z20" s="83"/>
      <c r="AA20" s="83"/>
      <c r="AB20" s="83"/>
      <c r="AC20" s="102"/>
      <c r="AD20" s="83"/>
      <c r="AE20" s="83"/>
      <c r="AF20" s="83"/>
      <c r="AG20" s="83"/>
      <c r="AH20" s="83"/>
      <c r="AI20" s="83"/>
      <c r="AJ20" s="102"/>
      <c r="AK20" s="102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446</v>
      </c>
      <c r="C9" s="64" t="s">
        <v>447</v>
      </c>
      <c r="D9" s="85">
        <v>272107998</v>
      </c>
      <c r="E9" s="86">
        <v>114264001</v>
      </c>
      <c r="F9" s="87">
        <f>$D9+$E9</f>
        <v>386371999</v>
      </c>
      <c r="G9" s="85">
        <v>272107998</v>
      </c>
      <c r="H9" s="86">
        <v>114264001</v>
      </c>
      <c r="I9" s="87">
        <f>$G9+$H9</f>
        <v>386371999</v>
      </c>
      <c r="J9" s="85">
        <v>107818472</v>
      </c>
      <c r="K9" s="86">
        <v>26388984</v>
      </c>
      <c r="L9" s="86">
        <f>$J9+$K9</f>
        <v>134207456</v>
      </c>
      <c r="M9" s="104">
        <f>IF($F9=0,0,$L9/$F9)</f>
        <v>0.34735295608209954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107818472</v>
      </c>
      <c r="AA9" s="86">
        <v>26388984</v>
      </c>
      <c r="AB9" s="86">
        <f>$Z9+$AA9</f>
        <v>134207456</v>
      </c>
      <c r="AC9" s="104">
        <f>IF($F9=0,0,$AB9/$F9)</f>
        <v>0.34735295608209954</v>
      </c>
      <c r="AD9" s="85">
        <v>120206403</v>
      </c>
      <c r="AE9" s="86">
        <v>32933181</v>
      </c>
      <c r="AF9" s="86">
        <f>$AD9+$AE9</f>
        <v>153139584</v>
      </c>
      <c r="AG9" s="86">
        <v>438964709</v>
      </c>
      <c r="AH9" s="86">
        <v>471906507</v>
      </c>
      <c r="AI9" s="87">
        <v>153139584</v>
      </c>
      <c r="AJ9" s="124">
        <f>IF($AG9=0,0,$AI9/$AG9)</f>
        <v>0.3488653663044243</v>
      </c>
      <c r="AK9" s="125">
        <f>IF($AF9=0,0,(($L9/$AF9)-1))</f>
        <v>-0.12362661243744788</v>
      </c>
    </row>
    <row r="10" spans="1:37" ht="12.75">
      <c r="A10" s="62" t="s">
        <v>96</v>
      </c>
      <c r="B10" s="63" t="s">
        <v>448</v>
      </c>
      <c r="C10" s="64" t="s">
        <v>449</v>
      </c>
      <c r="D10" s="85">
        <v>426262417</v>
      </c>
      <c r="E10" s="86">
        <v>95256152</v>
      </c>
      <c r="F10" s="87">
        <f aca="true" t="shared" si="0" ref="F10:F45">$D10+$E10</f>
        <v>521518569</v>
      </c>
      <c r="G10" s="85">
        <v>426262417</v>
      </c>
      <c r="H10" s="86">
        <v>95256152</v>
      </c>
      <c r="I10" s="87">
        <f aca="true" t="shared" si="1" ref="I10:I45">$G10+$H10</f>
        <v>521518569</v>
      </c>
      <c r="J10" s="85">
        <v>131226610</v>
      </c>
      <c r="K10" s="86">
        <v>20893560</v>
      </c>
      <c r="L10" s="86">
        <f aca="true" t="shared" si="2" ref="L10:L45">$J10+$K10</f>
        <v>152120170</v>
      </c>
      <c r="M10" s="104">
        <f aca="true" t="shared" si="3" ref="M10:M45">IF($F10=0,0,$L10/$F10)</f>
        <v>0.2916869677175387</v>
      </c>
      <c r="N10" s="85">
        <v>0</v>
      </c>
      <c r="O10" s="86">
        <v>0</v>
      </c>
      <c r="P10" s="86">
        <f aca="true" t="shared" si="4" ref="P10:P45">$N10+$O10</f>
        <v>0</v>
      </c>
      <c r="Q10" s="104">
        <f aca="true" t="shared" si="5" ref="Q10:Q45">IF($F10=0,0,$P10/$F10)</f>
        <v>0</v>
      </c>
      <c r="R10" s="85">
        <v>0</v>
      </c>
      <c r="S10" s="86">
        <v>0</v>
      </c>
      <c r="T10" s="86">
        <f aca="true" t="shared" si="6" ref="T10:T45">$R10+$S10</f>
        <v>0</v>
      </c>
      <c r="U10" s="104">
        <f aca="true" t="shared" si="7" ref="U10:U45">IF($I10=0,0,$T10/$I10)</f>
        <v>0</v>
      </c>
      <c r="V10" s="85">
        <v>0</v>
      </c>
      <c r="W10" s="86">
        <v>0</v>
      </c>
      <c r="X10" s="86">
        <f aca="true" t="shared" si="8" ref="X10:X45">$V10+$W10</f>
        <v>0</v>
      </c>
      <c r="Y10" s="104">
        <f aca="true" t="shared" si="9" ref="Y10:Y45">IF($I10=0,0,$X10/$I10)</f>
        <v>0</v>
      </c>
      <c r="Z10" s="85">
        <v>131226610</v>
      </c>
      <c r="AA10" s="86">
        <v>20893560</v>
      </c>
      <c r="AB10" s="86">
        <f aca="true" t="shared" si="10" ref="AB10:AB45">$Z10+$AA10</f>
        <v>152120170</v>
      </c>
      <c r="AC10" s="104">
        <f aca="true" t="shared" si="11" ref="AC10:AC45">IF($F10=0,0,$AB10/$F10)</f>
        <v>0.2916869677175387</v>
      </c>
      <c r="AD10" s="85">
        <v>135457714</v>
      </c>
      <c r="AE10" s="86">
        <v>20143415</v>
      </c>
      <c r="AF10" s="86">
        <f aca="true" t="shared" si="12" ref="AF10:AF45">$AD10+$AE10</f>
        <v>155601129</v>
      </c>
      <c r="AG10" s="86">
        <v>554043891</v>
      </c>
      <c r="AH10" s="86">
        <v>584866789</v>
      </c>
      <c r="AI10" s="87">
        <v>155601129</v>
      </c>
      <c r="AJ10" s="124">
        <f aca="true" t="shared" si="13" ref="AJ10:AJ45">IF($AG10=0,0,$AI10/$AG10)</f>
        <v>0.28084621368020823</v>
      </c>
      <c r="AK10" s="125">
        <f aca="true" t="shared" si="14" ref="AK10:AK45">IF($AF10=0,0,(($L10/$AF10)-1))</f>
        <v>-0.022371039480054145</v>
      </c>
    </row>
    <row r="11" spans="1:37" ht="12.75">
      <c r="A11" s="62" t="s">
        <v>96</v>
      </c>
      <c r="B11" s="63" t="s">
        <v>450</v>
      </c>
      <c r="C11" s="64" t="s">
        <v>451</v>
      </c>
      <c r="D11" s="85">
        <v>409326879</v>
      </c>
      <c r="E11" s="86">
        <v>208307099</v>
      </c>
      <c r="F11" s="87">
        <f t="shared" si="0"/>
        <v>617633978</v>
      </c>
      <c r="G11" s="85">
        <v>409326879</v>
      </c>
      <c r="H11" s="86">
        <v>208307099</v>
      </c>
      <c r="I11" s="87">
        <f t="shared" si="1"/>
        <v>617633978</v>
      </c>
      <c r="J11" s="85">
        <v>0</v>
      </c>
      <c r="K11" s="86">
        <v>0</v>
      </c>
      <c r="L11" s="86">
        <f t="shared" si="2"/>
        <v>0</v>
      </c>
      <c r="M11" s="104">
        <f t="shared" si="3"/>
        <v>0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0</v>
      </c>
      <c r="AA11" s="86">
        <v>0</v>
      </c>
      <c r="AB11" s="86">
        <f t="shared" si="10"/>
        <v>0</v>
      </c>
      <c r="AC11" s="104">
        <f t="shared" si="11"/>
        <v>0</v>
      </c>
      <c r="AD11" s="85">
        <v>8136432</v>
      </c>
      <c r="AE11" s="86">
        <v>5751286</v>
      </c>
      <c r="AF11" s="86">
        <f t="shared" si="12"/>
        <v>13887718</v>
      </c>
      <c r="AG11" s="86">
        <v>948037806</v>
      </c>
      <c r="AH11" s="86">
        <v>539605331</v>
      </c>
      <c r="AI11" s="87">
        <v>13887718</v>
      </c>
      <c r="AJ11" s="124">
        <f t="shared" si="13"/>
        <v>0.014648907366464244</v>
      </c>
      <c r="AK11" s="125">
        <f t="shared" si="14"/>
        <v>-1</v>
      </c>
    </row>
    <row r="12" spans="1:37" ht="12.75">
      <c r="A12" s="62" t="s">
        <v>111</v>
      </c>
      <c r="B12" s="63" t="s">
        <v>452</v>
      </c>
      <c r="C12" s="64" t="s">
        <v>453</v>
      </c>
      <c r="D12" s="85">
        <v>82374134</v>
      </c>
      <c r="E12" s="86">
        <v>946000</v>
      </c>
      <c r="F12" s="87">
        <f t="shared" si="0"/>
        <v>83320134</v>
      </c>
      <c r="G12" s="85">
        <v>82374134</v>
      </c>
      <c r="H12" s="86">
        <v>946000</v>
      </c>
      <c r="I12" s="87">
        <f t="shared" si="1"/>
        <v>83320134</v>
      </c>
      <c r="J12" s="85">
        <v>32394612</v>
      </c>
      <c r="K12" s="86">
        <v>0</v>
      </c>
      <c r="L12" s="86">
        <f t="shared" si="2"/>
        <v>32394612</v>
      </c>
      <c r="M12" s="104">
        <f t="shared" si="3"/>
        <v>0.3887969263227541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32394612</v>
      </c>
      <c r="AA12" s="86">
        <v>0</v>
      </c>
      <c r="AB12" s="86">
        <f t="shared" si="10"/>
        <v>32394612</v>
      </c>
      <c r="AC12" s="104">
        <f t="shared" si="11"/>
        <v>0.3887969263227541</v>
      </c>
      <c r="AD12" s="85">
        <v>30057588</v>
      </c>
      <c r="AE12" s="86">
        <v>74200</v>
      </c>
      <c r="AF12" s="86">
        <f t="shared" si="12"/>
        <v>30131788</v>
      </c>
      <c r="AG12" s="86">
        <v>85106844</v>
      </c>
      <c r="AH12" s="86">
        <v>79106303</v>
      </c>
      <c r="AI12" s="87">
        <v>30131788</v>
      </c>
      <c r="AJ12" s="124">
        <f t="shared" si="13"/>
        <v>0.35404659112961584</v>
      </c>
      <c r="AK12" s="125">
        <f t="shared" si="14"/>
        <v>0.0750975680566981</v>
      </c>
    </row>
    <row r="13" spans="1:37" ht="16.5">
      <c r="A13" s="65"/>
      <c r="B13" s="66" t="s">
        <v>454</v>
      </c>
      <c r="C13" s="67"/>
      <c r="D13" s="88">
        <f>SUM(D9:D12)</f>
        <v>1190071428</v>
      </c>
      <c r="E13" s="89">
        <f>SUM(E9:E12)</f>
        <v>418773252</v>
      </c>
      <c r="F13" s="90">
        <f t="shared" si="0"/>
        <v>1608844680</v>
      </c>
      <c r="G13" s="88">
        <f>SUM(G9:G12)</f>
        <v>1190071428</v>
      </c>
      <c r="H13" s="89">
        <f>SUM(H9:H12)</f>
        <v>418773252</v>
      </c>
      <c r="I13" s="90">
        <f t="shared" si="1"/>
        <v>1608844680</v>
      </c>
      <c r="J13" s="88">
        <f>SUM(J9:J12)</f>
        <v>271439694</v>
      </c>
      <c r="K13" s="89">
        <f>SUM(K9:K12)</f>
        <v>47282544</v>
      </c>
      <c r="L13" s="89">
        <f t="shared" si="2"/>
        <v>318722238</v>
      </c>
      <c r="M13" s="105">
        <f t="shared" si="3"/>
        <v>0.19810628208062944</v>
      </c>
      <c r="N13" s="88">
        <f>SUM(N9:N12)</f>
        <v>0</v>
      </c>
      <c r="O13" s="89">
        <f>SUM(O9:O12)</f>
        <v>0</v>
      </c>
      <c r="P13" s="89">
        <f t="shared" si="4"/>
        <v>0</v>
      </c>
      <c r="Q13" s="105">
        <f t="shared" si="5"/>
        <v>0</v>
      </c>
      <c r="R13" s="88">
        <f>SUM(R9:R12)</f>
        <v>0</v>
      </c>
      <c r="S13" s="89">
        <f>SUM(S9:S12)</f>
        <v>0</v>
      </c>
      <c r="T13" s="89">
        <f t="shared" si="6"/>
        <v>0</v>
      </c>
      <c r="U13" s="105">
        <f t="shared" si="7"/>
        <v>0</v>
      </c>
      <c r="V13" s="88">
        <f>SUM(V9:V12)</f>
        <v>0</v>
      </c>
      <c r="W13" s="89">
        <f>SUM(W9:W12)</f>
        <v>0</v>
      </c>
      <c r="X13" s="89">
        <f t="shared" si="8"/>
        <v>0</v>
      </c>
      <c r="Y13" s="105">
        <f t="shared" si="9"/>
        <v>0</v>
      </c>
      <c r="Z13" s="88">
        <v>271439694</v>
      </c>
      <c r="AA13" s="89">
        <v>47282544</v>
      </c>
      <c r="AB13" s="89">
        <f t="shared" si="10"/>
        <v>318722238</v>
      </c>
      <c r="AC13" s="105">
        <f t="shared" si="11"/>
        <v>0.19810628208062944</v>
      </c>
      <c r="AD13" s="88">
        <f>SUM(AD9:AD12)</f>
        <v>293858137</v>
      </c>
      <c r="AE13" s="89">
        <f>SUM(AE9:AE12)</f>
        <v>58902082</v>
      </c>
      <c r="AF13" s="89">
        <f t="shared" si="12"/>
        <v>352760219</v>
      </c>
      <c r="AG13" s="89">
        <f>SUM(AG9:AG12)</f>
        <v>2026153250</v>
      </c>
      <c r="AH13" s="89">
        <f>SUM(AH9:AH12)</f>
        <v>1675484930</v>
      </c>
      <c r="AI13" s="90">
        <f>SUM(AI9:AI12)</f>
        <v>352760219</v>
      </c>
      <c r="AJ13" s="126">
        <f t="shared" si="13"/>
        <v>0.1741034243090941</v>
      </c>
      <c r="AK13" s="127">
        <f t="shared" si="14"/>
        <v>-0.09649041804229064</v>
      </c>
    </row>
    <row r="14" spans="1:37" ht="12.75">
      <c r="A14" s="62" t="s">
        <v>96</v>
      </c>
      <c r="B14" s="63" t="s">
        <v>455</v>
      </c>
      <c r="C14" s="64" t="s">
        <v>456</v>
      </c>
      <c r="D14" s="85">
        <v>86881368</v>
      </c>
      <c r="E14" s="86">
        <v>21947600</v>
      </c>
      <c r="F14" s="87">
        <f t="shared" si="0"/>
        <v>108828968</v>
      </c>
      <c r="G14" s="85">
        <v>86881368</v>
      </c>
      <c r="H14" s="86">
        <v>21947600</v>
      </c>
      <c r="I14" s="87">
        <f t="shared" si="1"/>
        <v>108828968</v>
      </c>
      <c r="J14" s="85">
        <v>27887081</v>
      </c>
      <c r="K14" s="86">
        <v>436962</v>
      </c>
      <c r="L14" s="86">
        <f t="shared" si="2"/>
        <v>28324043</v>
      </c>
      <c r="M14" s="104">
        <f t="shared" si="3"/>
        <v>0.2602619828206034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27887081</v>
      </c>
      <c r="AA14" s="86">
        <v>436962</v>
      </c>
      <c r="AB14" s="86">
        <f t="shared" si="10"/>
        <v>28324043</v>
      </c>
      <c r="AC14" s="104">
        <f t="shared" si="11"/>
        <v>0.2602619828206034</v>
      </c>
      <c r="AD14" s="85">
        <v>22496064</v>
      </c>
      <c r="AE14" s="86">
        <v>1321450</v>
      </c>
      <c r="AF14" s="86">
        <f t="shared" si="12"/>
        <v>23817514</v>
      </c>
      <c r="AG14" s="86">
        <v>116952243</v>
      </c>
      <c r="AH14" s="86">
        <v>81527020</v>
      </c>
      <c r="AI14" s="87">
        <v>23817514</v>
      </c>
      <c r="AJ14" s="124">
        <f t="shared" si="13"/>
        <v>0.2036516221411846</v>
      </c>
      <c r="AK14" s="125">
        <f t="shared" si="14"/>
        <v>0.1892107211525098</v>
      </c>
    </row>
    <row r="15" spans="1:37" ht="12.75">
      <c r="A15" s="62" t="s">
        <v>96</v>
      </c>
      <c r="B15" s="63" t="s">
        <v>457</v>
      </c>
      <c r="C15" s="64" t="s">
        <v>458</v>
      </c>
      <c r="D15" s="85">
        <v>257221234</v>
      </c>
      <c r="E15" s="86">
        <v>24774000</v>
      </c>
      <c r="F15" s="87">
        <f t="shared" si="0"/>
        <v>281995234</v>
      </c>
      <c r="G15" s="85">
        <v>257221234</v>
      </c>
      <c r="H15" s="86">
        <v>24774000</v>
      </c>
      <c r="I15" s="87">
        <f t="shared" si="1"/>
        <v>281995234</v>
      </c>
      <c r="J15" s="85">
        <v>103505956</v>
      </c>
      <c r="K15" s="86">
        <v>4327618</v>
      </c>
      <c r="L15" s="86">
        <f t="shared" si="2"/>
        <v>107833574</v>
      </c>
      <c r="M15" s="104">
        <f t="shared" si="3"/>
        <v>0.3823950230307793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103505956</v>
      </c>
      <c r="AA15" s="86">
        <v>4327618</v>
      </c>
      <c r="AB15" s="86">
        <f t="shared" si="10"/>
        <v>107833574</v>
      </c>
      <c r="AC15" s="104">
        <f t="shared" si="11"/>
        <v>0.3823950230307793</v>
      </c>
      <c r="AD15" s="85">
        <v>88839313</v>
      </c>
      <c r="AE15" s="86">
        <v>2564964</v>
      </c>
      <c r="AF15" s="86">
        <f t="shared" si="12"/>
        <v>91404277</v>
      </c>
      <c r="AG15" s="86">
        <v>264061212</v>
      </c>
      <c r="AH15" s="86">
        <v>282533326</v>
      </c>
      <c r="AI15" s="87">
        <v>91404277</v>
      </c>
      <c r="AJ15" s="124">
        <f t="shared" si="13"/>
        <v>0.34614806282113103</v>
      </c>
      <c r="AK15" s="125">
        <f t="shared" si="14"/>
        <v>0.17974319735607125</v>
      </c>
    </row>
    <row r="16" spans="1:37" ht="12.75">
      <c r="A16" s="62" t="s">
        <v>96</v>
      </c>
      <c r="B16" s="63" t="s">
        <v>459</v>
      </c>
      <c r="C16" s="64" t="s">
        <v>460</v>
      </c>
      <c r="D16" s="85">
        <v>63821250</v>
      </c>
      <c r="E16" s="86">
        <v>11601000</v>
      </c>
      <c r="F16" s="87">
        <f t="shared" si="0"/>
        <v>75422250</v>
      </c>
      <c r="G16" s="85">
        <v>63821250</v>
      </c>
      <c r="H16" s="86">
        <v>11601000</v>
      </c>
      <c r="I16" s="87">
        <f t="shared" si="1"/>
        <v>75422250</v>
      </c>
      <c r="J16" s="85">
        <v>9655090</v>
      </c>
      <c r="K16" s="86">
        <v>3096014</v>
      </c>
      <c r="L16" s="86">
        <f t="shared" si="2"/>
        <v>12751104</v>
      </c>
      <c r="M16" s="104">
        <f t="shared" si="3"/>
        <v>0.16906289589610493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9655090</v>
      </c>
      <c r="AA16" s="86">
        <v>3096014</v>
      </c>
      <c r="AB16" s="86">
        <f t="shared" si="10"/>
        <v>12751104</v>
      </c>
      <c r="AC16" s="104">
        <f t="shared" si="11"/>
        <v>0.16906289589610493</v>
      </c>
      <c r="AD16" s="85">
        <v>40656773</v>
      </c>
      <c r="AE16" s="86">
        <v>2364620</v>
      </c>
      <c r="AF16" s="86">
        <f t="shared" si="12"/>
        <v>43021393</v>
      </c>
      <c r="AG16" s="86">
        <v>65646000</v>
      </c>
      <c r="AH16" s="86">
        <v>87028000</v>
      </c>
      <c r="AI16" s="87">
        <v>43021393</v>
      </c>
      <c r="AJ16" s="124">
        <f t="shared" si="13"/>
        <v>0.6553543704109923</v>
      </c>
      <c r="AK16" s="125">
        <f t="shared" si="14"/>
        <v>-0.7036101550686655</v>
      </c>
    </row>
    <row r="17" spans="1:37" ht="12.75">
      <c r="A17" s="62" t="s">
        <v>96</v>
      </c>
      <c r="B17" s="63" t="s">
        <v>461</v>
      </c>
      <c r="C17" s="64" t="s">
        <v>462</v>
      </c>
      <c r="D17" s="85">
        <v>160686628</v>
      </c>
      <c r="E17" s="86">
        <v>75577482</v>
      </c>
      <c r="F17" s="87">
        <f t="shared" si="0"/>
        <v>236264110</v>
      </c>
      <c r="G17" s="85">
        <v>160686628</v>
      </c>
      <c r="H17" s="86">
        <v>75577482</v>
      </c>
      <c r="I17" s="87">
        <f t="shared" si="1"/>
        <v>236264110</v>
      </c>
      <c r="J17" s="85">
        <v>21996439</v>
      </c>
      <c r="K17" s="86">
        <v>0</v>
      </c>
      <c r="L17" s="86">
        <f t="shared" si="2"/>
        <v>21996439</v>
      </c>
      <c r="M17" s="104">
        <f t="shared" si="3"/>
        <v>0.09310105965734702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21996439</v>
      </c>
      <c r="AA17" s="86">
        <v>0</v>
      </c>
      <c r="AB17" s="86">
        <f t="shared" si="10"/>
        <v>21996439</v>
      </c>
      <c r="AC17" s="104">
        <f t="shared" si="11"/>
        <v>0.09310105965734702</v>
      </c>
      <c r="AD17" s="85">
        <v>19927149</v>
      </c>
      <c r="AE17" s="86">
        <v>4467185</v>
      </c>
      <c r="AF17" s="86">
        <f t="shared" si="12"/>
        <v>24394334</v>
      </c>
      <c r="AG17" s="86">
        <v>155787771</v>
      </c>
      <c r="AH17" s="86">
        <v>151493157</v>
      </c>
      <c r="AI17" s="87">
        <v>24394334</v>
      </c>
      <c r="AJ17" s="124">
        <f t="shared" si="13"/>
        <v>0.15658696342731548</v>
      </c>
      <c r="AK17" s="125">
        <f t="shared" si="14"/>
        <v>-0.0982972111474738</v>
      </c>
    </row>
    <row r="18" spans="1:37" ht="12.75">
      <c r="A18" s="62" t="s">
        <v>96</v>
      </c>
      <c r="B18" s="63" t="s">
        <v>463</v>
      </c>
      <c r="C18" s="64" t="s">
        <v>464</v>
      </c>
      <c r="D18" s="85">
        <v>67330700</v>
      </c>
      <c r="E18" s="86">
        <v>8145000</v>
      </c>
      <c r="F18" s="87">
        <f t="shared" si="0"/>
        <v>75475700</v>
      </c>
      <c r="G18" s="85">
        <v>67330700</v>
      </c>
      <c r="H18" s="86">
        <v>8145000</v>
      </c>
      <c r="I18" s="87">
        <f t="shared" si="1"/>
        <v>75475700</v>
      </c>
      <c r="J18" s="85">
        <v>26377007</v>
      </c>
      <c r="K18" s="86">
        <v>4552213</v>
      </c>
      <c r="L18" s="86">
        <f t="shared" si="2"/>
        <v>30929220</v>
      </c>
      <c r="M18" s="104">
        <f t="shared" si="3"/>
        <v>0.4097904358621384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26377007</v>
      </c>
      <c r="AA18" s="86">
        <v>4552213</v>
      </c>
      <c r="AB18" s="86">
        <f t="shared" si="10"/>
        <v>30929220</v>
      </c>
      <c r="AC18" s="104">
        <f t="shared" si="11"/>
        <v>0.4097904358621384</v>
      </c>
      <c r="AD18" s="85">
        <v>21776420</v>
      </c>
      <c r="AE18" s="86">
        <v>1874241</v>
      </c>
      <c r="AF18" s="86">
        <f t="shared" si="12"/>
        <v>23650661</v>
      </c>
      <c r="AG18" s="86">
        <v>70382500</v>
      </c>
      <c r="AH18" s="86">
        <v>71842500</v>
      </c>
      <c r="AI18" s="87">
        <v>23650661</v>
      </c>
      <c r="AJ18" s="124">
        <f t="shared" si="13"/>
        <v>0.33603041949348206</v>
      </c>
      <c r="AK18" s="125">
        <f t="shared" si="14"/>
        <v>0.3077528784502048</v>
      </c>
    </row>
    <row r="19" spans="1:37" ht="12.75">
      <c r="A19" s="62" t="s">
        <v>96</v>
      </c>
      <c r="B19" s="63" t="s">
        <v>465</v>
      </c>
      <c r="C19" s="64" t="s">
        <v>466</v>
      </c>
      <c r="D19" s="85">
        <v>65653565</v>
      </c>
      <c r="E19" s="86">
        <v>22425000</v>
      </c>
      <c r="F19" s="87">
        <f t="shared" si="0"/>
        <v>88078565</v>
      </c>
      <c r="G19" s="85">
        <v>65653565</v>
      </c>
      <c r="H19" s="86">
        <v>22425000</v>
      </c>
      <c r="I19" s="87">
        <f t="shared" si="1"/>
        <v>88078565</v>
      </c>
      <c r="J19" s="85">
        <v>16476434</v>
      </c>
      <c r="K19" s="86">
        <v>109015</v>
      </c>
      <c r="L19" s="86">
        <f t="shared" si="2"/>
        <v>16585449</v>
      </c>
      <c r="M19" s="104">
        <f t="shared" si="3"/>
        <v>0.1883028975324473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16476434</v>
      </c>
      <c r="AA19" s="86">
        <v>109015</v>
      </c>
      <c r="AB19" s="86">
        <f t="shared" si="10"/>
        <v>16585449</v>
      </c>
      <c r="AC19" s="104">
        <f t="shared" si="11"/>
        <v>0.1883028975324473</v>
      </c>
      <c r="AD19" s="85">
        <v>15142936</v>
      </c>
      <c r="AE19" s="86">
        <v>3049945</v>
      </c>
      <c r="AF19" s="86">
        <f t="shared" si="12"/>
        <v>18192881</v>
      </c>
      <c r="AG19" s="86">
        <v>85442078</v>
      </c>
      <c r="AH19" s="86">
        <v>74902978</v>
      </c>
      <c r="AI19" s="87">
        <v>18192881</v>
      </c>
      <c r="AJ19" s="124">
        <f t="shared" si="13"/>
        <v>0.21292648102495823</v>
      </c>
      <c r="AK19" s="125">
        <f t="shared" si="14"/>
        <v>-0.08835499995850027</v>
      </c>
    </row>
    <row r="20" spans="1:37" ht="12.75">
      <c r="A20" s="62" t="s">
        <v>111</v>
      </c>
      <c r="B20" s="63" t="s">
        <v>467</v>
      </c>
      <c r="C20" s="64" t="s">
        <v>468</v>
      </c>
      <c r="D20" s="85">
        <v>56591095</v>
      </c>
      <c r="E20" s="86">
        <v>110000</v>
      </c>
      <c r="F20" s="87">
        <f t="shared" si="0"/>
        <v>56701095</v>
      </c>
      <c r="G20" s="85">
        <v>56591095</v>
      </c>
      <c r="H20" s="86">
        <v>110000</v>
      </c>
      <c r="I20" s="87">
        <f t="shared" si="1"/>
        <v>56701095</v>
      </c>
      <c r="J20" s="85">
        <v>16729141</v>
      </c>
      <c r="K20" s="86">
        <v>0</v>
      </c>
      <c r="L20" s="86">
        <f t="shared" si="2"/>
        <v>16729141</v>
      </c>
      <c r="M20" s="104">
        <f t="shared" si="3"/>
        <v>0.2950408806038049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16729141</v>
      </c>
      <c r="AA20" s="86">
        <v>0</v>
      </c>
      <c r="AB20" s="86">
        <f t="shared" si="10"/>
        <v>16729141</v>
      </c>
      <c r="AC20" s="104">
        <f t="shared" si="11"/>
        <v>0.2950408806038049</v>
      </c>
      <c r="AD20" s="85">
        <v>15620332</v>
      </c>
      <c r="AE20" s="86">
        <v>25588</v>
      </c>
      <c r="AF20" s="86">
        <f t="shared" si="12"/>
        <v>15645920</v>
      </c>
      <c r="AG20" s="86">
        <v>92976444</v>
      </c>
      <c r="AH20" s="86">
        <v>96553797</v>
      </c>
      <c r="AI20" s="87">
        <v>15645920</v>
      </c>
      <c r="AJ20" s="124">
        <f t="shared" si="13"/>
        <v>0.16827832219524336</v>
      </c>
      <c r="AK20" s="125">
        <f t="shared" si="14"/>
        <v>0.06923344872017756</v>
      </c>
    </row>
    <row r="21" spans="1:37" ht="16.5">
      <c r="A21" s="65"/>
      <c r="B21" s="66" t="s">
        <v>469</v>
      </c>
      <c r="C21" s="67"/>
      <c r="D21" s="88">
        <f>SUM(D14:D20)</f>
        <v>758185840</v>
      </c>
      <c r="E21" s="89">
        <f>SUM(E14:E20)</f>
        <v>164580082</v>
      </c>
      <c r="F21" s="90">
        <f t="shared" si="0"/>
        <v>922765922</v>
      </c>
      <c r="G21" s="88">
        <f>SUM(G14:G20)</f>
        <v>758185840</v>
      </c>
      <c r="H21" s="89">
        <f>SUM(H14:H20)</f>
        <v>164580082</v>
      </c>
      <c r="I21" s="90">
        <f t="shared" si="1"/>
        <v>922765922</v>
      </c>
      <c r="J21" s="88">
        <f>SUM(J14:J20)</f>
        <v>222627148</v>
      </c>
      <c r="K21" s="89">
        <f>SUM(K14:K20)</f>
        <v>12521822</v>
      </c>
      <c r="L21" s="89">
        <f t="shared" si="2"/>
        <v>235148970</v>
      </c>
      <c r="M21" s="105">
        <f t="shared" si="3"/>
        <v>0.25483057446501584</v>
      </c>
      <c r="N21" s="88">
        <f>SUM(N14:N20)</f>
        <v>0</v>
      </c>
      <c r="O21" s="89">
        <f>SUM(O14:O20)</f>
        <v>0</v>
      </c>
      <c r="P21" s="89">
        <f t="shared" si="4"/>
        <v>0</v>
      </c>
      <c r="Q21" s="105">
        <f t="shared" si="5"/>
        <v>0</v>
      </c>
      <c r="R21" s="88">
        <f>SUM(R14:R20)</f>
        <v>0</v>
      </c>
      <c r="S21" s="89">
        <f>SUM(S14:S20)</f>
        <v>0</v>
      </c>
      <c r="T21" s="89">
        <f t="shared" si="6"/>
        <v>0</v>
      </c>
      <c r="U21" s="105">
        <f t="shared" si="7"/>
        <v>0</v>
      </c>
      <c r="V21" s="88">
        <f>SUM(V14:V20)</f>
        <v>0</v>
      </c>
      <c r="W21" s="89">
        <f>SUM(W14:W20)</f>
        <v>0</v>
      </c>
      <c r="X21" s="89">
        <f t="shared" si="8"/>
        <v>0</v>
      </c>
      <c r="Y21" s="105">
        <f t="shared" si="9"/>
        <v>0</v>
      </c>
      <c r="Z21" s="88">
        <v>222627148</v>
      </c>
      <c r="AA21" s="89">
        <v>12521822</v>
      </c>
      <c r="AB21" s="89">
        <f t="shared" si="10"/>
        <v>235148970</v>
      </c>
      <c r="AC21" s="105">
        <f t="shared" si="11"/>
        <v>0.25483057446501584</v>
      </c>
      <c r="AD21" s="88">
        <f>SUM(AD14:AD20)</f>
        <v>224458987</v>
      </c>
      <c r="AE21" s="89">
        <f>SUM(AE14:AE20)</f>
        <v>15667993</v>
      </c>
      <c r="AF21" s="89">
        <f t="shared" si="12"/>
        <v>240126980</v>
      </c>
      <c r="AG21" s="89">
        <f>SUM(AG14:AG20)</f>
        <v>851248248</v>
      </c>
      <c r="AH21" s="89">
        <f>SUM(AH14:AH20)</f>
        <v>845880778</v>
      </c>
      <c r="AI21" s="90">
        <f>SUM(AI14:AI20)</f>
        <v>240126980</v>
      </c>
      <c r="AJ21" s="126">
        <f t="shared" si="13"/>
        <v>0.2820880754400096</v>
      </c>
      <c r="AK21" s="127">
        <f t="shared" si="14"/>
        <v>-0.02073074004428821</v>
      </c>
    </row>
    <row r="22" spans="1:37" ht="12.75">
      <c r="A22" s="62" t="s">
        <v>96</v>
      </c>
      <c r="B22" s="63" t="s">
        <v>470</v>
      </c>
      <c r="C22" s="64" t="s">
        <v>471</v>
      </c>
      <c r="D22" s="85">
        <v>128324493</v>
      </c>
      <c r="E22" s="86">
        <v>15063000</v>
      </c>
      <c r="F22" s="87">
        <f t="shared" si="0"/>
        <v>143387493</v>
      </c>
      <c r="G22" s="85">
        <v>128324493</v>
      </c>
      <c r="H22" s="86">
        <v>15063000</v>
      </c>
      <c r="I22" s="87">
        <f t="shared" si="1"/>
        <v>143387493</v>
      </c>
      <c r="J22" s="85">
        <v>38188833</v>
      </c>
      <c r="K22" s="86">
        <v>4032998</v>
      </c>
      <c r="L22" s="86">
        <f t="shared" si="2"/>
        <v>42221831</v>
      </c>
      <c r="M22" s="104">
        <f t="shared" si="3"/>
        <v>0.2944596499779796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38188833</v>
      </c>
      <c r="AA22" s="86">
        <v>4032998</v>
      </c>
      <c r="AB22" s="86">
        <f t="shared" si="10"/>
        <v>42221831</v>
      </c>
      <c r="AC22" s="104">
        <f t="shared" si="11"/>
        <v>0.2944596499779796</v>
      </c>
      <c r="AD22" s="85">
        <v>15978376</v>
      </c>
      <c r="AE22" s="86">
        <v>1091638</v>
      </c>
      <c r="AF22" s="86">
        <f t="shared" si="12"/>
        <v>17070014</v>
      </c>
      <c r="AG22" s="86">
        <v>145479939</v>
      </c>
      <c r="AH22" s="86">
        <v>119472494</v>
      </c>
      <c r="AI22" s="87">
        <v>17070014</v>
      </c>
      <c r="AJ22" s="124">
        <f t="shared" si="13"/>
        <v>0.11733586168193265</v>
      </c>
      <c r="AK22" s="125">
        <f t="shared" si="14"/>
        <v>1.4734502853951965</v>
      </c>
    </row>
    <row r="23" spans="1:37" ht="12.75">
      <c r="A23" s="62" t="s">
        <v>96</v>
      </c>
      <c r="B23" s="63" t="s">
        <v>472</v>
      </c>
      <c r="C23" s="64" t="s">
        <v>473</v>
      </c>
      <c r="D23" s="85">
        <v>149425209</v>
      </c>
      <c r="E23" s="86">
        <v>20781000</v>
      </c>
      <c r="F23" s="87">
        <f t="shared" si="0"/>
        <v>170206209</v>
      </c>
      <c r="G23" s="85">
        <v>149425209</v>
      </c>
      <c r="H23" s="86">
        <v>20781000</v>
      </c>
      <c r="I23" s="87">
        <f t="shared" si="1"/>
        <v>170206209</v>
      </c>
      <c r="J23" s="85">
        <v>41651791</v>
      </c>
      <c r="K23" s="86">
        <v>5106636</v>
      </c>
      <c r="L23" s="86">
        <f t="shared" si="2"/>
        <v>46758427</v>
      </c>
      <c r="M23" s="104">
        <f t="shared" si="3"/>
        <v>0.27471634128223843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41651791</v>
      </c>
      <c r="AA23" s="86">
        <v>5106636</v>
      </c>
      <c r="AB23" s="86">
        <f t="shared" si="10"/>
        <v>46758427</v>
      </c>
      <c r="AC23" s="104">
        <f t="shared" si="11"/>
        <v>0.27471634128223843</v>
      </c>
      <c r="AD23" s="85">
        <v>37879063</v>
      </c>
      <c r="AE23" s="86">
        <v>5706990</v>
      </c>
      <c r="AF23" s="86">
        <f t="shared" si="12"/>
        <v>43586053</v>
      </c>
      <c r="AG23" s="86">
        <v>189968662</v>
      </c>
      <c r="AH23" s="86">
        <v>194297984</v>
      </c>
      <c r="AI23" s="87">
        <v>43586053</v>
      </c>
      <c r="AJ23" s="124">
        <f t="shared" si="13"/>
        <v>0.22943812174662787</v>
      </c>
      <c r="AK23" s="125">
        <f t="shared" si="14"/>
        <v>0.07278415414215189</v>
      </c>
    </row>
    <row r="24" spans="1:37" ht="12.75">
      <c r="A24" s="62" t="s">
        <v>96</v>
      </c>
      <c r="B24" s="63" t="s">
        <v>474</v>
      </c>
      <c r="C24" s="64" t="s">
        <v>475</v>
      </c>
      <c r="D24" s="85">
        <v>257548696</v>
      </c>
      <c r="E24" s="86">
        <v>39082000</v>
      </c>
      <c r="F24" s="87">
        <f t="shared" si="0"/>
        <v>296630696</v>
      </c>
      <c r="G24" s="85">
        <v>257548696</v>
      </c>
      <c r="H24" s="86">
        <v>39082000</v>
      </c>
      <c r="I24" s="87">
        <f t="shared" si="1"/>
        <v>296630696</v>
      </c>
      <c r="J24" s="85">
        <v>75248640</v>
      </c>
      <c r="K24" s="86">
        <v>4921342</v>
      </c>
      <c r="L24" s="86">
        <f t="shared" si="2"/>
        <v>80169982</v>
      </c>
      <c r="M24" s="104">
        <f t="shared" si="3"/>
        <v>0.2702686643057332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75248640</v>
      </c>
      <c r="AA24" s="86">
        <v>4921342</v>
      </c>
      <c r="AB24" s="86">
        <f t="shared" si="10"/>
        <v>80169982</v>
      </c>
      <c r="AC24" s="104">
        <f t="shared" si="11"/>
        <v>0.2702686643057332</v>
      </c>
      <c r="AD24" s="85">
        <v>64035340</v>
      </c>
      <c r="AE24" s="86">
        <v>3446604</v>
      </c>
      <c r="AF24" s="86">
        <f t="shared" si="12"/>
        <v>67481944</v>
      </c>
      <c r="AG24" s="86">
        <v>252920847</v>
      </c>
      <c r="AH24" s="86">
        <v>247542701</v>
      </c>
      <c r="AI24" s="87">
        <v>67481944</v>
      </c>
      <c r="AJ24" s="124">
        <f t="shared" si="13"/>
        <v>0.26681052511262543</v>
      </c>
      <c r="AK24" s="125">
        <f t="shared" si="14"/>
        <v>0.18802122831553292</v>
      </c>
    </row>
    <row r="25" spans="1:37" ht="12.75">
      <c r="A25" s="62" t="s">
        <v>96</v>
      </c>
      <c r="B25" s="63" t="s">
        <v>476</v>
      </c>
      <c r="C25" s="64" t="s">
        <v>477</v>
      </c>
      <c r="D25" s="85">
        <v>0</v>
      </c>
      <c r="E25" s="86">
        <v>0</v>
      </c>
      <c r="F25" s="87">
        <f t="shared" si="0"/>
        <v>0</v>
      </c>
      <c r="G25" s="85">
        <v>0</v>
      </c>
      <c r="H25" s="86">
        <v>0</v>
      </c>
      <c r="I25" s="87">
        <f t="shared" si="1"/>
        <v>0</v>
      </c>
      <c r="J25" s="85">
        <v>0</v>
      </c>
      <c r="K25" s="86">
        <v>0</v>
      </c>
      <c r="L25" s="86">
        <f t="shared" si="2"/>
        <v>0</v>
      </c>
      <c r="M25" s="104">
        <f t="shared" si="3"/>
        <v>0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0</v>
      </c>
      <c r="AA25" s="86">
        <v>0</v>
      </c>
      <c r="AB25" s="86">
        <f t="shared" si="10"/>
        <v>0</v>
      </c>
      <c r="AC25" s="104">
        <f t="shared" si="11"/>
        <v>0</v>
      </c>
      <c r="AD25" s="85">
        <v>19331751</v>
      </c>
      <c r="AE25" s="86">
        <v>1469011</v>
      </c>
      <c r="AF25" s="86">
        <f t="shared" si="12"/>
        <v>20800762</v>
      </c>
      <c r="AG25" s="86">
        <v>107486771</v>
      </c>
      <c r="AH25" s="86">
        <v>107486771</v>
      </c>
      <c r="AI25" s="87">
        <v>20800762</v>
      </c>
      <c r="AJ25" s="124">
        <f t="shared" si="13"/>
        <v>0.1935192750371113</v>
      </c>
      <c r="AK25" s="125">
        <f t="shared" si="14"/>
        <v>-1</v>
      </c>
    </row>
    <row r="26" spans="1:37" ht="12.75">
      <c r="A26" s="62" t="s">
        <v>96</v>
      </c>
      <c r="B26" s="63" t="s">
        <v>478</v>
      </c>
      <c r="C26" s="64" t="s">
        <v>479</v>
      </c>
      <c r="D26" s="85">
        <v>70238930</v>
      </c>
      <c r="E26" s="86">
        <v>24027000</v>
      </c>
      <c r="F26" s="87">
        <f t="shared" si="0"/>
        <v>94265930</v>
      </c>
      <c r="G26" s="85">
        <v>70238930</v>
      </c>
      <c r="H26" s="86">
        <v>24027000</v>
      </c>
      <c r="I26" s="87">
        <f t="shared" si="1"/>
        <v>94265930</v>
      </c>
      <c r="J26" s="85">
        <v>4639614</v>
      </c>
      <c r="K26" s="86">
        <v>5930329</v>
      </c>
      <c r="L26" s="86">
        <f t="shared" si="2"/>
        <v>10569943</v>
      </c>
      <c r="M26" s="104">
        <f t="shared" si="3"/>
        <v>0.1121289844591784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4639614</v>
      </c>
      <c r="AA26" s="86">
        <v>5930329</v>
      </c>
      <c r="AB26" s="86">
        <f t="shared" si="10"/>
        <v>10569943</v>
      </c>
      <c r="AC26" s="104">
        <f t="shared" si="11"/>
        <v>0.1121289844591784</v>
      </c>
      <c r="AD26" s="85">
        <v>10738878</v>
      </c>
      <c r="AE26" s="86">
        <v>2730759</v>
      </c>
      <c r="AF26" s="86">
        <f t="shared" si="12"/>
        <v>13469637</v>
      </c>
      <c r="AG26" s="86">
        <v>69122154</v>
      </c>
      <c r="AH26" s="86">
        <v>62065748</v>
      </c>
      <c r="AI26" s="87">
        <v>13469637</v>
      </c>
      <c r="AJ26" s="124">
        <f t="shared" si="13"/>
        <v>0.19486714780329328</v>
      </c>
      <c r="AK26" s="125">
        <f t="shared" si="14"/>
        <v>-0.21527632853060552</v>
      </c>
    </row>
    <row r="27" spans="1:37" ht="12.75">
      <c r="A27" s="62" t="s">
        <v>96</v>
      </c>
      <c r="B27" s="63" t="s">
        <v>480</v>
      </c>
      <c r="C27" s="64" t="s">
        <v>481</v>
      </c>
      <c r="D27" s="85">
        <v>87256137</v>
      </c>
      <c r="E27" s="86">
        <v>14055000</v>
      </c>
      <c r="F27" s="87">
        <f t="shared" si="0"/>
        <v>101311137</v>
      </c>
      <c r="G27" s="85">
        <v>87256137</v>
      </c>
      <c r="H27" s="86">
        <v>14055000</v>
      </c>
      <c r="I27" s="87">
        <f t="shared" si="1"/>
        <v>101311137</v>
      </c>
      <c r="J27" s="85">
        <v>23244904</v>
      </c>
      <c r="K27" s="86">
        <v>399083</v>
      </c>
      <c r="L27" s="86">
        <f t="shared" si="2"/>
        <v>23643987</v>
      </c>
      <c r="M27" s="104">
        <f t="shared" si="3"/>
        <v>0.23337993926570974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23244904</v>
      </c>
      <c r="AA27" s="86">
        <v>399083</v>
      </c>
      <c r="AB27" s="86">
        <f t="shared" si="10"/>
        <v>23643987</v>
      </c>
      <c r="AC27" s="104">
        <f t="shared" si="11"/>
        <v>0.23337993926570974</v>
      </c>
      <c r="AD27" s="85">
        <v>18089521</v>
      </c>
      <c r="AE27" s="86">
        <v>2242830</v>
      </c>
      <c r="AF27" s="86">
        <f t="shared" si="12"/>
        <v>20332351</v>
      </c>
      <c r="AG27" s="86">
        <v>86644766</v>
      </c>
      <c r="AH27" s="86">
        <v>85729766</v>
      </c>
      <c r="AI27" s="87">
        <v>20332351</v>
      </c>
      <c r="AJ27" s="124">
        <f t="shared" si="13"/>
        <v>0.23466334942840056</v>
      </c>
      <c r="AK27" s="125">
        <f t="shared" si="14"/>
        <v>0.1628752130041431</v>
      </c>
    </row>
    <row r="28" spans="1:37" ht="12.75">
      <c r="A28" s="62" t="s">
        <v>96</v>
      </c>
      <c r="B28" s="63" t="s">
        <v>482</v>
      </c>
      <c r="C28" s="64" t="s">
        <v>483</v>
      </c>
      <c r="D28" s="85">
        <v>112279564</v>
      </c>
      <c r="E28" s="86">
        <v>25130783</v>
      </c>
      <c r="F28" s="87">
        <f t="shared" si="0"/>
        <v>137410347</v>
      </c>
      <c r="G28" s="85">
        <v>112279564</v>
      </c>
      <c r="H28" s="86">
        <v>25130783</v>
      </c>
      <c r="I28" s="87">
        <f t="shared" si="1"/>
        <v>137410347</v>
      </c>
      <c r="J28" s="85">
        <v>38490266</v>
      </c>
      <c r="K28" s="86">
        <v>0</v>
      </c>
      <c r="L28" s="86">
        <f t="shared" si="2"/>
        <v>38490266</v>
      </c>
      <c r="M28" s="104">
        <f t="shared" si="3"/>
        <v>0.2801118463080513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38490266</v>
      </c>
      <c r="AA28" s="86">
        <v>0</v>
      </c>
      <c r="AB28" s="86">
        <f t="shared" si="10"/>
        <v>38490266</v>
      </c>
      <c r="AC28" s="104">
        <f t="shared" si="11"/>
        <v>0.2801118463080513</v>
      </c>
      <c r="AD28" s="85">
        <v>5884154</v>
      </c>
      <c r="AE28" s="86">
        <v>0</v>
      </c>
      <c r="AF28" s="86">
        <f t="shared" si="12"/>
        <v>5884154</v>
      </c>
      <c r="AG28" s="86">
        <v>145279402</v>
      </c>
      <c r="AH28" s="86">
        <v>145279402</v>
      </c>
      <c r="AI28" s="87">
        <v>5884154</v>
      </c>
      <c r="AJ28" s="124">
        <f t="shared" si="13"/>
        <v>0.040502328058866874</v>
      </c>
      <c r="AK28" s="125">
        <f t="shared" si="14"/>
        <v>5.541342391786483</v>
      </c>
    </row>
    <row r="29" spans="1:37" ht="12.75">
      <c r="A29" s="62" t="s">
        <v>96</v>
      </c>
      <c r="B29" s="63" t="s">
        <v>484</v>
      </c>
      <c r="C29" s="64" t="s">
        <v>485</v>
      </c>
      <c r="D29" s="85">
        <v>199793098</v>
      </c>
      <c r="E29" s="86">
        <v>87473000</v>
      </c>
      <c r="F29" s="87">
        <f t="shared" si="0"/>
        <v>287266098</v>
      </c>
      <c r="G29" s="85">
        <v>199793098</v>
      </c>
      <c r="H29" s="86">
        <v>87473000</v>
      </c>
      <c r="I29" s="87">
        <f t="shared" si="1"/>
        <v>287266098</v>
      </c>
      <c r="J29" s="85">
        <v>42975601</v>
      </c>
      <c r="K29" s="86">
        <v>1343969</v>
      </c>
      <c r="L29" s="86">
        <f t="shared" si="2"/>
        <v>44319570</v>
      </c>
      <c r="M29" s="104">
        <f t="shared" si="3"/>
        <v>0.15428054444489303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42975601</v>
      </c>
      <c r="AA29" s="86">
        <v>1343969</v>
      </c>
      <c r="AB29" s="86">
        <f t="shared" si="10"/>
        <v>44319570</v>
      </c>
      <c r="AC29" s="104">
        <f t="shared" si="11"/>
        <v>0.15428054444489303</v>
      </c>
      <c r="AD29" s="85">
        <v>40269310</v>
      </c>
      <c r="AE29" s="86">
        <v>6119688</v>
      </c>
      <c r="AF29" s="86">
        <f t="shared" si="12"/>
        <v>46388998</v>
      </c>
      <c r="AG29" s="86">
        <v>160099148</v>
      </c>
      <c r="AH29" s="86">
        <v>160099148</v>
      </c>
      <c r="AI29" s="87">
        <v>46388998</v>
      </c>
      <c r="AJ29" s="124">
        <f t="shared" si="13"/>
        <v>0.28975168562421083</v>
      </c>
      <c r="AK29" s="125">
        <f t="shared" si="14"/>
        <v>-0.04461031902435142</v>
      </c>
    </row>
    <row r="30" spans="1:37" ht="12.75">
      <c r="A30" s="62" t="s">
        <v>111</v>
      </c>
      <c r="B30" s="63" t="s">
        <v>486</v>
      </c>
      <c r="C30" s="64" t="s">
        <v>487</v>
      </c>
      <c r="D30" s="85">
        <v>51105010</v>
      </c>
      <c r="E30" s="86">
        <v>160750</v>
      </c>
      <c r="F30" s="87">
        <f t="shared" si="0"/>
        <v>51265760</v>
      </c>
      <c r="G30" s="85">
        <v>51105010</v>
      </c>
      <c r="H30" s="86">
        <v>160750</v>
      </c>
      <c r="I30" s="87">
        <f t="shared" si="1"/>
        <v>51265760</v>
      </c>
      <c r="J30" s="85">
        <v>15682618</v>
      </c>
      <c r="K30" s="86">
        <v>0</v>
      </c>
      <c r="L30" s="86">
        <f t="shared" si="2"/>
        <v>15682618</v>
      </c>
      <c r="M30" s="104">
        <f t="shared" si="3"/>
        <v>0.30590823192711863</v>
      </c>
      <c r="N30" s="85">
        <v>0</v>
      </c>
      <c r="O30" s="86">
        <v>0</v>
      </c>
      <c r="P30" s="86">
        <f t="shared" si="4"/>
        <v>0</v>
      </c>
      <c r="Q30" s="104">
        <f t="shared" si="5"/>
        <v>0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v>15682618</v>
      </c>
      <c r="AA30" s="86">
        <v>0</v>
      </c>
      <c r="AB30" s="86">
        <f t="shared" si="10"/>
        <v>15682618</v>
      </c>
      <c r="AC30" s="104">
        <f t="shared" si="11"/>
        <v>0.30590823192711863</v>
      </c>
      <c r="AD30" s="85">
        <v>14784072</v>
      </c>
      <c r="AE30" s="86">
        <v>0</v>
      </c>
      <c r="AF30" s="86">
        <f t="shared" si="12"/>
        <v>14784072</v>
      </c>
      <c r="AG30" s="86">
        <v>46863738</v>
      </c>
      <c r="AH30" s="86">
        <v>52884322</v>
      </c>
      <c r="AI30" s="87">
        <v>14784072</v>
      </c>
      <c r="AJ30" s="124">
        <f t="shared" si="13"/>
        <v>0.31546932939920413</v>
      </c>
      <c r="AK30" s="125">
        <f t="shared" si="14"/>
        <v>0.060777977812878525</v>
      </c>
    </row>
    <row r="31" spans="1:37" ht="16.5">
      <c r="A31" s="65"/>
      <c r="B31" s="66" t="s">
        <v>488</v>
      </c>
      <c r="C31" s="67"/>
      <c r="D31" s="88">
        <f>SUM(D22:D30)</f>
        <v>1055971137</v>
      </c>
      <c r="E31" s="89">
        <f>SUM(E22:E30)</f>
        <v>225772533</v>
      </c>
      <c r="F31" s="90">
        <f t="shared" si="0"/>
        <v>1281743670</v>
      </c>
      <c r="G31" s="88">
        <f>SUM(G22:G30)</f>
        <v>1055971137</v>
      </c>
      <c r="H31" s="89">
        <f>SUM(H22:H30)</f>
        <v>225772533</v>
      </c>
      <c r="I31" s="90">
        <f t="shared" si="1"/>
        <v>1281743670</v>
      </c>
      <c r="J31" s="88">
        <f>SUM(J22:J30)</f>
        <v>280122267</v>
      </c>
      <c r="K31" s="89">
        <f>SUM(K22:K30)</f>
        <v>21734357</v>
      </c>
      <c r="L31" s="89">
        <f t="shared" si="2"/>
        <v>301856624</v>
      </c>
      <c r="M31" s="105">
        <f t="shared" si="3"/>
        <v>0.2355046730989512</v>
      </c>
      <c r="N31" s="88">
        <f>SUM(N22:N30)</f>
        <v>0</v>
      </c>
      <c r="O31" s="89">
        <f>SUM(O22:O30)</f>
        <v>0</v>
      </c>
      <c r="P31" s="89">
        <f t="shared" si="4"/>
        <v>0</v>
      </c>
      <c r="Q31" s="105">
        <f t="shared" si="5"/>
        <v>0</v>
      </c>
      <c r="R31" s="88">
        <f>SUM(R22:R30)</f>
        <v>0</v>
      </c>
      <c r="S31" s="89">
        <f>SUM(S22:S30)</f>
        <v>0</v>
      </c>
      <c r="T31" s="89">
        <f t="shared" si="6"/>
        <v>0</v>
      </c>
      <c r="U31" s="105">
        <f t="shared" si="7"/>
        <v>0</v>
      </c>
      <c r="V31" s="88">
        <f>SUM(V22:V30)</f>
        <v>0</v>
      </c>
      <c r="W31" s="89">
        <f>SUM(W22:W30)</f>
        <v>0</v>
      </c>
      <c r="X31" s="89">
        <f t="shared" si="8"/>
        <v>0</v>
      </c>
      <c r="Y31" s="105">
        <f t="shared" si="9"/>
        <v>0</v>
      </c>
      <c r="Z31" s="88">
        <v>280122267</v>
      </c>
      <c r="AA31" s="89">
        <v>21734357</v>
      </c>
      <c r="AB31" s="89">
        <f t="shared" si="10"/>
        <v>301856624</v>
      </c>
      <c r="AC31" s="105">
        <f t="shared" si="11"/>
        <v>0.2355046730989512</v>
      </c>
      <c r="AD31" s="88">
        <f>SUM(AD22:AD30)</f>
        <v>226990465</v>
      </c>
      <c r="AE31" s="89">
        <f>SUM(AE22:AE30)</f>
        <v>22807520</v>
      </c>
      <c r="AF31" s="89">
        <f t="shared" si="12"/>
        <v>249797985</v>
      </c>
      <c r="AG31" s="89">
        <f>SUM(AG22:AG30)</f>
        <v>1203865427</v>
      </c>
      <c r="AH31" s="89">
        <f>SUM(AH22:AH30)</f>
        <v>1174858336</v>
      </c>
      <c r="AI31" s="90">
        <f>SUM(AI22:AI30)</f>
        <v>249797985</v>
      </c>
      <c r="AJ31" s="126">
        <f t="shared" si="13"/>
        <v>0.20749660169450151</v>
      </c>
      <c r="AK31" s="127">
        <f t="shared" si="14"/>
        <v>0.20840295809431764</v>
      </c>
    </row>
    <row r="32" spans="1:37" ht="12.75">
      <c r="A32" s="62" t="s">
        <v>96</v>
      </c>
      <c r="B32" s="63" t="s">
        <v>489</v>
      </c>
      <c r="C32" s="64" t="s">
        <v>490</v>
      </c>
      <c r="D32" s="85">
        <v>245414535</v>
      </c>
      <c r="E32" s="86">
        <v>36906800</v>
      </c>
      <c r="F32" s="87">
        <f t="shared" si="0"/>
        <v>282321335</v>
      </c>
      <c r="G32" s="85">
        <v>245414535</v>
      </c>
      <c r="H32" s="86">
        <v>36906800</v>
      </c>
      <c r="I32" s="87">
        <f t="shared" si="1"/>
        <v>282321335</v>
      </c>
      <c r="J32" s="85">
        <v>68477460</v>
      </c>
      <c r="K32" s="86">
        <v>9597527</v>
      </c>
      <c r="L32" s="86">
        <f t="shared" si="2"/>
        <v>78074987</v>
      </c>
      <c r="M32" s="104">
        <f t="shared" si="3"/>
        <v>0.2765465351741837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68477460</v>
      </c>
      <c r="AA32" s="86">
        <v>9597527</v>
      </c>
      <c r="AB32" s="86">
        <f t="shared" si="10"/>
        <v>78074987</v>
      </c>
      <c r="AC32" s="104">
        <f t="shared" si="11"/>
        <v>0.2765465351741837</v>
      </c>
      <c r="AD32" s="85">
        <v>82278322</v>
      </c>
      <c r="AE32" s="86">
        <v>8187318</v>
      </c>
      <c r="AF32" s="86">
        <f t="shared" si="12"/>
        <v>90465640</v>
      </c>
      <c r="AG32" s="86">
        <v>226308800</v>
      </c>
      <c r="AH32" s="86">
        <v>226308800</v>
      </c>
      <c r="AI32" s="87">
        <v>90465640</v>
      </c>
      <c r="AJ32" s="124">
        <f t="shared" si="13"/>
        <v>0.39974424326407104</v>
      </c>
      <c r="AK32" s="125">
        <f t="shared" si="14"/>
        <v>-0.13696529422662573</v>
      </c>
    </row>
    <row r="33" spans="1:37" ht="12.75">
      <c r="A33" s="62" t="s">
        <v>96</v>
      </c>
      <c r="B33" s="63" t="s">
        <v>491</v>
      </c>
      <c r="C33" s="64" t="s">
        <v>492</v>
      </c>
      <c r="D33" s="85">
        <v>63217967</v>
      </c>
      <c r="E33" s="86">
        <v>18298000</v>
      </c>
      <c r="F33" s="87">
        <f t="shared" si="0"/>
        <v>81515967</v>
      </c>
      <c r="G33" s="85">
        <v>63217967</v>
      </c>
      <c r="H33" s="86">
        <v>18298000</v>
      </c>
      <c r="I33" s="87">
        <f t="shared" si="1"/>
        <v>81515967</v>
      </c>
      <c r="J33" s="85">
        <v>28922986</v>
      </c>
      <c r="K33" s="86">
        <v>2995873</v>
      </c>
      <c r="L33" s="86">
        <f t="shared" si="2"/>
        <v>31918859</v>
      </c>
      <c r="M33" s="104">
        <f t="shared" si="3"/>
        <v>0.39156572846642423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28922986</v>
      </c>
      <c r="AA33" s="86">
        <v>2995873</v>
      </c>
      <c r="AB33" s="86">
        <f t="shared" si="10"/>
        <v>31918859</v>
      </c>
      <c r="AC33" s="104">
        <f t="shared" si="11"/>
        <v>0.39156572846642423</v>
      </c>
      <c r="AD33" s="85">
        <v>22436848</v>
      </c>
      <c r="AE33" s="86">
        <v>328991</v>
      </c>
      <c r="AF33" s="86">
        <f t="shared" si="12"/>
        <v>22765839</v>
      </c>
      <c r="AG33" s="86">
        <v>75279225</v>
      </c>
      <c r="AH33" s="86">
        <v>74531000</v>
      </c>
      <c r="AI33" s="87">
        <v>22765839</v>
      </c>
      <c r="AJ33" s="124">
        <f t="shared" si="13"/>
        <v>0.30241861549451393</v>
      </c>
      <c r="AK33" s="125">
        <f t="shared" si="14"/>
        <v>0.40205063384661544</v>
      </c>
    </row>
    <row r="34" spans="1:37" ht="12.75">
      <c r="A34" s="62" t="s">
        <v>96</v>
      </c>
      <c r="B34" s="63" t="s">
        <v>493</v>
      </c>
      <c r="C34" s="64" t="s">
        <v>494</v>
      </c>
      <c r="D34" s="85">
        <v>226273103</v>
      </c>
      <c r="E34" s="86">
        <v>39155000</v>
      </c>
      <c r="F34" s="87">
        <f t="shared" si="0"/>
        <v>265428103</v>
      </c>
      <c r="G34" s="85">
        <v>226273103</v>
      </c>
      <c r="H34" s="86">
        <v>39155000</v>
      </c>
      <c r="I34" s="87">
        <f t="shared" si="1"/>
        <v>265428103</v>
      </c>
      <c r="J34" s="85">
        <v>14603855</v>
      </c>
      <c r="K34" s="86">
        <v>5507454</v>
      </c>
      <c r="L34" s="86">
        <f t="shared" si="2"/>
        <v>20111309</v>
      </c>
      <c r="M34" s="104">
        <f t="shared" si="3"/>
        <v>0.07576932801271612</v>
      </c>
      <c r="N34" s="85">
        <v>0</v>
      </c>
      <c r="O34" s="86">
        <v>0</v>
      </c>
      <c r="P34" s="86">
        <f t="shared" si="4"/>
        <v>0</v>
      </c>
      <c r="Q34" s="104">
        <f t="shared" si="5"/>
        <v>0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v>14603855</v>
      </c>
      <c r="AA34" s="86">
        <v>5507454</v>
      </c>
      <c r="AB34" s="86">
        <f t="shared" si="10"/>
        <v>20111309</v>
      </c>
      <c r="AC34" s="104">
        <f t="shared" si="11"/>
        <v>0.07576932801271612</v>
      </c>
      <c r="AD34" s="85">
        <v>120503766</v>
      </c>
      <c r="AE34" s="86">
        <v>5191130</v>
      </c>
      <c r="AF34" s="86">
        <f t="shared" si="12"/>
        <v>125694896</v>
      </c>
      <c r="AG34" s="86">
        <v>231100166</v>
      </c>
      <c r="AH34" s="86">
        <v>210617183</v>
      </c>
      <c r="AI34" s="87">
        <v>125694896</v>
      </c>
      <c r="AJ34" s="124">
        <f t="shared" si="13"/>
        <v>0.5438979044264295</v>
      </c>
      <c r="AK34" s="125">
        <f t="shared" si="14"/>
        <v>-0.8399990004367401</v>
      </c>
    </row>
    <row r="35" spans="1:37" ht="12.75">
      <c r="A35" s="62" t="s">
        <v>96</v>
      </c>
      <c r="B35" s="63" t="s">
        <v>495</v>
      </c>
      <c r="C35" s="64" t="s">
        <v>496</v>
      </c>
      <c r="D35" s="85">
        <v>95712905</v>
      </c>
      <c r="E35" s="86">
        <v>13864000</v>
      </c>
      <c r="F35" s="87">
        <f t="shared" si="0"/>
        <v>109576905</v>
      </c>
      <c r="G35" s="85">
        <v>95712905</v>
      </c>
      <c r="H35" s="86">
        <v>13864000</v>
      </c>
      <c r="I35" s="87">
        <f t="shared" si="1"/>
        <v>109576905</v>
      </c>
      <c r="J35" s="85">
        <v>5316017</v>
      </c>
      <c r="K35" s="86">
        <v>2511635</v>
      </c>
      <c r="L35" s="86">
        <f t="shared" si="2"/>
        <v>7827652</v>
      </c>
      <c r="M35" s="104">
        <f t="shared" si="3"/>
        <v>0.07143523537190614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5316017</v>
      </c>
      <c r="AA35" s="86">
        <v>2511635</v>
      </c>
      <c r="AB35" s="86">
        <f t="shared" si="10"/>
        <v>7827652</v>
      </c>
      <c r="AC35" s="104">
        <f t="shared" si="11"/>
        <v>0.07143523537190614</v>
      </c>
      <c r="AD35" s="85">
        <v>31598267</v>
      </c>
      <c r="AE35" s="86">
        <v>3452940</v>
      </c>
      <c r="AF35" s="86">
        <f t="shared" si="12"/>
        <v>35051207</v>
      </c>
      <c r="AG35" s="86">
        <v>105045143</v>
      </c>
      <c r="AH35" s="86">
        <v>105347099</v>
      </c>
      <c r="AI35" s="87">
        <v>35051207</v>
      </c>
      <c r="AJ35" s="124">
        <f t="shared" si="13"/>
        <v>0.33367755994201465</v>
      </c>
      <c r="AK35" s="125">
        <f t="shared" si="14"/>
        <v>-0.7766795306078903</v>
      </c>
    </row>
    <row r="36" spans="1:37" ht="12.75">
      <c r="A36" s="62" t="s">
        <v>96</v>
      </c>
      <c r="B36" s="63" t="s">
        <v>497</v>
      </c>
      <c r="C36" s="64" t="s">
        <v>498</v>
      </c>
      <c r="D36" s="85">
        <v>688200899</v>
      </c>
      <c r="E36" s="86">
        <v>91816543</v>
      </c>
      <c r="F36" s="87">
        <f t="shared" si="0"/>
        <v>780017442</v>
      </c>
      <c r="G36" s="85">
        <v>688200899</v>
      </c>
      <c r="H36" s="86">
        <v>91816543</v>
      </c>
      <c r="I36" s="87">
        <f t="shared" si="1"/>
        <v>780017442</v>
      </c>
      <c r="J36" s="85">
        <v>163493739</v>
      </c>
      <c r="K36" s="86">
        <v>2559660</v>
      </c>
      <c r="L36" s="86">
        <f t="shared" si="2"/>
        <v>166053399</v>
      </c>
      <c r="M36" s="104">
        <f t="shared" si="3"/>
        <v>0.21288421265841387</v>
      </c>
      <c r="N36" s="85">
        <v>0</v>
      </c>
      <c r="O36" s="86">
        <v>0</v>
      </c>
      <c r="P36" s="86">
        <f t="shared" si="4"/>
        <v>0</v>
      </c>
      <c r="Q36" s="104">
        <f t="shared" si="5"/>
        <v>0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v>163493739</v>
      </c>
      <c r="AA36" s="86">
        <v>2559660</v>
      </c>
      <c r="AB36" s="86">
        <f t="shared" si="10"/>
        <v>166053399</v>
      </c>
      <c r="AC36" s="104">
        <f t="shared" si="11"/>
        <v>0.21288421265841387</v>
      </c>
      <c r="AD36" s="85">
        <v>99281790</v>
      </c>
      <c r="AE36" s="86">
        <v>8504815</v>
      </c>
      <c r="AF36" s="86">
        <f t="shared" si="12"/>
        <v>107786605</v>
      </c>
      <c r="AG36" s="86">
        <v>723289273</v>
      </c>
      <c r="AH36" s="86">
        <v>748492308</v>
      </c>
      <c r="AI36" s="87">
        <v>107786605</v>
      </c>
      <c r="AJ36" s="124">
        <f t="shared" si="13"/>
        <v>0.14902281704376943</v>
      </c>
      <c r="AK36" s="125">
        <f t="shared" si="14"/>
        <v>0.5405754638992479</v>
      </c>
    </row>
    <row r="37" spans="1:37" ht="12.75">
      <c r="A37" s="62" t="s">
        <v>111</v>
      </c>
      <c r="B37" s="63" t="s">
        <v>499</v>
      </c>
      <c r="C37" s="64" t="s">
        <v>500</v>
      </c>
      <c r="D37" s="85">
        <v>65815000</v>
      </c>
      <c r="E37" s="86">
        <v>1530000</v>
      </c>
      <c r="F37" s="87">
        <f t="shared" si="0"/>
        <v>67345000</v>
      </c>
      <c r="G37" s="85">
        <v>65815000</v>
      </c>
      <c r="H37" s="86">
        <v>1530000</v>
      </c>
      <c r="I37" s="87">
        <f t="shared" si="1"/>
        <v>67345000</v>
      </c>
      <c r="J37" s="85">
        <v>24057851</v>
      </c>
      <c r="K37" s="86">
        <v>0</v>
      </c>
      <c r="L37" s="86">
        <f t="shared" si="2"/>
        <v>24057851</v>
      </c>
      <c r="M37" s="104">
        <f t="shared" si="3"/>
        <v>0.3572329200386072</v>
      </c>
      <c r="N37" s="85">
        <v>0</v>
      </c>
      <c r="O37" s="86">
        <v>0</v>
      </c>
      <c r="P37" s="86">
        <f t="shared" si="4"/>
        <v>0</v>
      </c>
      <c r="Q37" s="104">
        <f t="shared" si="5"/>
        <v>0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v>24057851</v>
      </c>
      <c r="AA37" s="86">
        <v>0</v>
      </c>
      <c r="AB37" s="86">
        <f t="shared" si="10"/>
        <v>24057851</v>
      </c>
      <c r="AC37" s="104">
        <f t="shared" si="11"/>
        <v>0.3572329200386072</v>
      </c>
      <c r="AD37" s="85">
        <v>22106879</v>
      </c>
      <c r="AE37" s="86">
        <v>17539</v>
      </c>
      <c r="AF37" s="86">
        <f t="shared" si="12"/>
        <v>22124418</v>
      </c>
      <c r="AG37" s="86">
        <v>64673000</v>
      </c>
      <c r="AH37" s="86">
        <v>67574970</v>
      </c>
      <c r="AI37" s="87">
        <v>22124418</v>
      </c>
      <c r="AJ37" s="124">
        <f t="shared" si="13"/>
        <v>0.3420966709445982</v>
      </c>
      <c r="AK37" s="125">
        <f t="shared" si="14"/>
        <v>0.08738910103759556</v>
      </c>
    </row>
    <row r="38" spans="1:37" ht="16.5">
      <c r="A38" s="65"/>
      <c r="B38" s="66" t="s">
        <v>501</v>
      </c>
      <c r="C38" s="67"/>
      <c r="D38" s="88">
        <f>SUM(D32:D37)</f>
        <v>1384634409</v>
      </c>
      <c r="E38" s="89">
        <f>SUM(E32:E37)</f>
        <v>201570343</v>
      </c>
      <c r="F38" s="90">
        <f t="shared" si="0"/>
        <v>1586204752</v>
      </c>
      <c r="G38" s="88">
        <f>SUM(G32:G37)</f>
        <v>1384634409</v>
      </c>
      <c r="H38" s="89">
        <f>SUM(H32:H37)</f>
        <v>201570343</v>
      </c>
      <c r="I38" s="90">
        <f t="shared" si="1"/>
        <v>1586204752</v>
      </c>
      <c r="J38" s="88">
        <f>SUM(J32:J37)</f>
        <v>304871908</v>
      </c>
      <c r="K38" s="89">
        <f>SUM(K32:K37)</f>
        <v>23172149</v>
      </c>
      <c r="L38" s="89">
        <f t="shared" si="2"/>
        <v>328044057</v>
      </c>
      <c r="M38" s="105">
        <f t="shared" si="3"/>
        <v>0.20681066336888643</v>
      </c>
      <c r="N38" s="88">
        <f>SUM(N32:N37)</f>
        <v>0</v>
      </c>
      <c r="O38" s="89">
        <f>SUM(O32:O37)</f>
        <v>0</v>
      </c>
      <c r="P38" s="89">
        <f t="shared" si="4"/>
        <v>0</v>
      </c>
      <c r="Q38" s="105">
        <f t="shared" si="5"/>
        <v>0</v>
      </c>
      <c r="R38" s="88">
        <f>SUM(R32:R37)</f>
        <v>0</v>
      </c>
      <c r="S38" s="89">
        <f>SUM(S32:S37)</f>
        <v>0</v>
      </c>
      <c r="T38" s="89">
        <f t="shared" si="6"/>
        <v>0</v>
      </c>
      <c r="U38" s="105">
        <f t="shared" si="7"/>
        <v>0</v>
      </c>
      <c r="V38" s="88">
        <f>SUM(V32:V37)</f>
        <v>0</v>
      </c>
      <c r="W38" s="89">
        <f>SUM(W32:W37)</f>
        <v>0</v>
      </c>
      <c r="X38" s="89">
        <f t="shared" si="8"/>
        <v>0</v>
      </c>
      <c r="Y38" s="105">
        <f t="shared" si="9"/>
        <v>0</v>
      </c>
      <c r="Z38" s="88">
        <v>304871908</v>
      </c>
      <c r="AA38" s="89">
        <v>23172149</v>
      </c>
      <c r="AB38" s="89">
        <f t="shared" si="10"/>
        <v>328044057</v>
      </c>
      <c r="AC38" s="105">
        <f t="shared" si="11"/>
        <v>0.20681066336888643</v>
      </c>
      <c r="AD38" s="88">
        <f>SUM(AD32:AD37)</f>
        <v>378205872</v>
      </c>
      <c r="AE38" s="89">
        <f>SUM(AE32:AE37)</f>
        <v>25682733</v>
      </c>
      <c r="AF38" s="89">
        <f t="shared" si="12"/>
        <v>403888605</v>
      </c>
      <c r="AG38" s="89">
        <f>SUM(AG32:AG37)</f>
        <v>1425695607</v>
      </c>
      <c r="AH38" s="89">
        <f>SUM(AH32:AH37)</f>
        <v>1432871360</v>
      </c>
      <c r="AI38" s="90">
        <f>SUM(AI32:AI37)</f>
        <v>403888605</v>
      </c>
      <c r="AJ38" s="126">
        <f t="shared" si="13"/>
        <v>0.2832923121997107</v>
      </c>
      <c r="AK38" s="127">
        <f t="shared" si="14"/>
        <v>-0.18778580792097366</v>
      </c>
    </row>
    <row r="39" spans="1:37" ht="12.75">
      <c r="A39" s="62" t="s">
        <v>96</v>
      </c>
      <c r="B39" s="63" t="s">
        <v>86</v>
      </c>
      <c r="C39" s="64" t="s">
        <v>87</v>
      </c>
      <c r="D39" s="85">
        <v>2104317855</v>
      </c>
      <c r="E39" s="86">
        <v>232065602</v>
      </c>
      <c r="F39" s="87">
        <f t="shared" si="0"/>
        <v>2336383457</v>
      </c>
      <c r="G39" s="85">
        <v>2104317855</v>
      </c>
      <c r="H39" s="86">
        <v>232065602</v>
      </c>
      <c r="I39" s="87">
        <f t="shared" si="1"/>
        <v>2336383457</v>
      </c>
      <c r="J39" s="85">
        <v>639221402</v>
      </c>
      <c r="K39" s="86">
        <v>17876270</v>
      </c>
      <c r="L39" s="86">
        <f t="shared" si="2"/>
        <v>657097672</v>
      </c>
      <c r="M39" s="104">
        <f t="shared" si="3"/>
        <v>0.28124564485820186</v>
      </c>
      <c r="N39" s="85">
        <v>0</v>
      </c>
      <c r="O39" s="86">
        <v>0</v>
      </c>
      <c r="P39" s="86">
        <f t="shared" si="4"/>
        <v>0</v>
      </c>
      <c r="Q39" s="104">
        <f t="shared" si="5"/>
        <v>0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v>639221402</v>
      </c>
      <c r="AA39" s="86">
        <v>17876270</v>
      </c>
      <c r="AB39" s="86">
        <f t="shared" si="10"/>
        <v>657097672</v>
      </c>
      <c r="AC39" s="104">
        <f t="shared" si="11"/>
        <v>0.28124564485820186</v>
      </c>
      <c r="AD39" s="85">
        <v>604299327</v>
      </c>
      <c r="AE39" s="86">
        <v>16452139</v>
      </c>
      <c r="AF39" s="86">
        <f t="shared" si="12"/>
        <v>620751466</v>
      </c>
      <c r="AG39" s="86">
        <v>2106320000</v>
      </c>
      <c r="AH39" s="86">
        <v>2156082002</v>
      </c>
      <c r="AI39" s="87">
        <v>620751466</v>
      </c>
      <c r="AJ39" s="124">
        <f t="shared" si="13"/>
        <v>0.29470900243077974</v>
      </c>
      <c r="AK39" s="125">
        <f t="shared" si="14"/>
        <v>0.05855194548988796</v>
      </c>
    </row>
    <row r="40" spans="1:37" ht="12.75">
      <c r="A40" s="62" t="s">
        <v>96</v>
      </c>
      <c r="B40" s="63" t="s">
        <v>502</v>
      </c>
      <c r="C40" s="64" t="s">
        <v>503</v>
      </c>
      <c r="D40" s="85">
        <v>160459351</v>
      </c>
      <c r="E40" s="86">
        <v>37507000</v>
      </c>
      <c r="F40" s="87">
        <f t="shared" si="0"/>
        <v>197966351</v>
      </c>
      <c r="G40" s="85">
        <v>160459351</v>
      </c>
      <c r="H40" s="86">
        <v>37507000</v>
      </c>
      <c r="I40" s="87">
        <f t="shared" si="1"/>
        <v>197966351</v>
      </c>
      <c r="J40" s="85">
        <v>71159877</v>
      </c>
      <c r="K40" s="86">
        <v>16154230</v>
      </c>
      <c r="L40" s="86">
        <f t="shared" si="2"/>
        <v>87314107</v>
      </c>
      <c r="M40" s="104">
        <f t="shared" si="3"/>
        <v>0.44105529328062426</v>
      </c>
      <c r="N40" s="85">
        <v>0</v>
      </c>
      <c r="O40" s="86">
        <v>0</v>
      </c>
      <c r="P40" s="86">
        <f t="shared" si="4"/>
        <v>0</v>
      </c>
      <c r="Q40" s="104">
        <f t="shared" si="5"/>
        <v>0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v>71159877</v>
      </c>
      <c r="AA40" s="86">
        <v>16154230</v>
      </c>
      <c r="AB40" s="86">
        <f t="shared" si="10"/>
        <v>87314107</v>
      </c>
      <c r="AC40" s="104">
        <f t="shared" si="11"/>
        <v>0.44105529328062426</v>
      </c>
      <c r="AD40" s="85">
        <v>54343416</v>
      </c>
      <c r="AE40" s="86">
        <v>7306354</v>
      </c>
      <c r="AF40" s="86">
        <f t="shared" si="12"/>
        <v>61649770</v>
      </c>
      <c r="AG40" s="86">
        <v>281919342</v>
      </c>
      <c r="AH40" s="86">
        <v>281919342</v>
      </c>
      <c r="AI40" s="87">
        <v>61649770</v>
      </c>
      <c r="AJ40" s="124">
        <f t="shared" si="13"/>
        <v>0.2186787524496989</v>
      </c>
      <c r="AK40" s="125">
        <f t="shared" si="14"/>
        <v>0.4162925019833812</v>
      </c>
    </row>
    <row r="41" spans="1:37" ht="12.75">
      <c r="A41" s="62" t="s">
        <v>96</v>
      </c>
      <c r="B41" s="63" t="s">
        <v>504</v>
      </c>
      <c r="C41" s="64" t="s">
        <v>505</v>
      </c>
      <c r="D41" s="85">
        <v>136921979</v>
      </c>
      <c r="E41" s="86">
        <v>41037080</v>
      </c>
      <c r="F41" s="87">
        <f t="shared" si="0"/>
        <v>177959059</v>
      </c>
      <c r="G41" s="85">
        <v>136921979</v>
      </c>
      <c r="H41" s="86">
        <v>41037080</v>
      </c>
      <c r="I41" s="87">
        <f t="shared" si="1"/>
        <v>177959059</v>
      </c>
      <c r="J41" s="85">
        <v>67898954</v>
      </c>
      <c r="K41" s="86">
        <v>0</v>
      </c>
      <c r="L41" s="86">
        <f t="shared" si="2"/>
        <v>67898954</v>
      </c>
      <c r="M41" s="104">
        <f t="shared" si="3"/>
        <v>0.38154255468388376</v>
      </c>
      <c r="N41" s="85">
        <v>0</v>
      </c>
      <c r="O41" s="86">
        <v>0</v>
      </c>
      <c r="P41" s="86">
        <f t="shared" si="4"/>
        <v>0</v>
      </c>
      <c r="Q41" s="104">
        <f t="shared" si="5"/>
        <v>0</v>
      </c>
      <c r="R41" s="85">
        <v>0</v>
      </c>
      <c r="S41" s="86">
        <v>0</v>
      </c>
      <c r="T41" s="86">
        <f t="shared" si="6"/>
        <v>0</v>
      </c>
      <c r="U41" s="104">
        <f t="shared" si="7"/>
        <v>0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v>67898954</v>
      </c>
      <c r="AA41" s="86">
        <v>0</v>
      </c>
      <c r="AB41" s="86">
        <f t="shared" si="10"/>
        <v>67898954</v>
      </c>
      <c r="AC41" s="104">
        <f t="shared" si="11"/>
        <v>0.38154255468388376</v>
      </c>
      <c r="AD41" s="85">
        <v>36244203</v>
      </c>
      <c r="AE41" s="86">
        <v>3422451</v>
      </c>
      <c r="AF41" s="86">
        <f t="shared" si="12"/>
        <v>39666654</v>
      </c>
      <c r="AG41" s="86">
        <v>174743194</v>
      </c>
      <c r="AH41" s="86">
        <v>174743194</v>
      </c>
      <c r="AI41" s="87">
        <v>39666654</v>
      </c>
      <c r="AJ41" s="124">
        <f t="shared" si="13"/>
        <v>0.2269997079256775</v>
      </c>
      <c r="AK41" s="125">
        <f t="shared" si="14"/>
        <v>0.7117388827401474</v>
      </c>
    </row>
    <row r="42" spans="1:37" ht="12.75">
      <c r="A42" s="62" t="s">
        <v>96</v>
      </c>
      <c r="B42" s="63" t="s">
        <v>506</v>
      </c>
      <c r="C42" s="64" t="s">
        <v>507</v>
      </c>
      <c r="D42" s="85">
        <v>341248572</v>
      </c>
      <c r="E42" s="86">
        <v>60410694</v>
      </c>
      <c r="F42" s="87">
        <f t="shared" si="0"/>
        <v>401659266</v>
      </c>
      <c r="G42" s="85">
        <v>341248572</v>
      </c>
      <c r="H42" s="86">
        <v>60410694</v>
      </c>
      <c r="I42" s="87">
        <f t="shared" si="1"/>
        <v>401659266</v>
      </c>
      <c r="J42" s="85">
        <v>0</v>
      </c>
      <c r="K42" s="86">
        <v>7533693</v>
      </c>
      <c r="L42" s="86">
        <f t="shared" si="2"/>
        <v>7533693</v>
      </c>
      <c r="M42" s="104">
        <f t="shared" si="3"/>
        <v>0.018756427742911825</v>
      </c>
      <c r="N42" s="85">
        <v>0</v>
      </c>
      <c r="O42" s="86">
        <v>0</v>
      </c>
      <c r="P42" s="86">
        <f t="shared" si="4"/>
        <v>0</v>
      </c>
      <c r="Q42" s="104">
        <f t="shared" si="5"/>
        <v>0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v>0</v>
      </c>
      <c r="AA42" s="86">
        <v>7533693</v>
      </c>
      <c r="AB42" s="86">
        <f t="shared" si="10"/>
        <v>7533693</v>
      </c>
      <c r="AC42" s="104">
        <f t="shared" si="11"/>
        <v>0.018756427742911825</v>
      </c>
      <c r="AD42" s="85">
        <v>76748876</v>
      </c>
      <c r="AE42" s="86">
        <v>6817424</v>
      </c>
      <c r="AF42" s="86">
        <f t="shared" si="12"/>
        <v>83566300</v>
      </c>
      <c r="AG42" s="86">
        <v>309452584</v>
      </c>
      <c r="AH42" s="86">
        <v>320762618</v>
      </c>
      <c r="AI42" s="87">
        <v>83566300</v>
      </c>
      <c r="AJ42" s="124">
        <f t="shared" si="13"/>
        <v>0.2700455718282191</v>
      </c>
      <c r="AK42" s="125">
        <f t="shared" si="14"/>
        <v>-0.9098477137314922</v>
      </c>
    </row>
    <row r="43" spans="1:37" ht="12.75">
      <c r="A43" s="62" t="s">
        <v>111</v>
      </c>
      <c r="B43" s="63" t="s">
        <v>508</v>
      </c>
      <c r="C43" s="64" t="s">
        <v>509</v>
      </c>
      <c r="D43" s="85">
        <v>125558260</v>
      </c>
      <c r="E43" s="86">
        <v>10086900</v>
      </c>
      <c r="F43" s="87">
        <f t="shared" si="0"/>
        <v>135645160</v>
      </c>
      <c r="G43" s="85">
        <v>125558260</v>
      </c>
      <c r="H43" s="86">
        <v>10086900</v>
      </c>
      <c r="I43" s="87">
        <f t="shared" si="1"/>
        <v>135645160</v>
      </c>
      <c r="J43" s="85">
        <v>48802070</v>
      </c>
      <c r="K43" s="86">
        <v>1027949</v>
      </c>
      <c r="L43" s="86">
        <f t="shared" si="2"/>
        <v>49830019</v>
      </c>
      <c r="M43" s="104">
        <f t="shared" si="3"/>
        <v>0.36735567269779473</v>
      </c>
      <c r="N43" s="85">
        <v>0</v>
      </c>
      <c r="O43" s="86">
        <v>0</v>
      </c>
      <c r="P43" s="86">
        <f t="shared" si="4"/>
        <v>0</v>
      </c>
      <c r="Q43" s="104">
        <f t="shared" si="5"/>
        <v>0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v>48802070</v>
      </c>
      <c r="AA43" s="86">
        <v>1027949</v>
      </c>
      <c r="AB43" s="86">
        <f t="shared" si="10"/>
        <v>49830019</v>
      </c>
      <c r="AC43" s="104">
        <f t="shared" si="11"/>
        <v>0.36735567269779473</v>
      </c>
      <c r="AD43" s="85">
        <v>48041043</v>
      </c>
      <c r="AE43" s="86">
        <v>165380</v>
      </c>
      <c r="AF43" s="86">
        <f t="shared" si="12"/>
        <v>48206423</v>
      </c>
      <c r="AG43" s="86">
        <v>138680985</v>
      </c>
      <c r="AH43" s="86">
        <v>132993005</v>
      </c>
      <c r="AI43" s="87">
        <v>48206423</v>
      </c>
      <c r="AJ43" s="124">
        <f t="shared" si="13"/>
        <v>0.3476065806714598</v>
      </c>
      <c r="AK43" s="125">
        <f t="shared" si="14"/>
        <v>0.03368007620063418</v>
      </c>
    </row>
    <row r="44" spans="1:37" ht="16.5">
      <c r="A44" s="65"/>
      <c r="B44" s="66" t="s">
        <v>510</v>
      </c>
      <c r="C44" s="67"/>
      <c r="D44" s="88">
        <f>SUM(D39:D43)</f>
        <v>2868506017</v>
      </c>
      <c r="E44" s="89">
        <f>SUM(E39:E43)</f>
        <v>381107276</v>
      </c>
      <c r="F44" s="90">
        <f t="shared" si="0"/>
        <v>3249613293</v>
      </c>
      <c r="G44" s="88">
        <f>SUM(G39:G43)</f>
        <v>2868506017</v>
      </c>
      <c r="H44" s="89">
        <f>SUM(H39:H43)</f>
        <v>381107276</v>
      </c>
      <c r="I44" s="90">
        <f t="shared" si="1"/>
        <v>3249613293</v>
      </c>
      <c r="J44" s="88">
        <f>SUM(J39:J43)</f>
        <v>827082303</v>
      </c>
      <c r="K44" s="89">
        <f>SUM(K39:K43)</f>
        <v>42592142</v>
      </c>
      <c r="L44" s="89">
        <f t="shared" si="2"/>
        <v>869674445</v>
      </c>
      <c r="M44" s="105">
        <f t="shared" si="3"/>
        <v>0.2676239806359015</v>
      </c>
      <c r="N44" s="88">
        <f>SUM(N39:N43)</f>
        <v>0</v>
      </c>
      <c r="O44" s="89">
        <f>SUM(O39:O43)</f>
        <v>0</v>
      </c>
      <c r="P44" s="89">
        <f t="shared" si="4"/>
        <v>0</v>
      </c>
      <c r="Q44" s="105">
        <f t="shared" si="5"/>
        <v>0</v>
      </c>
      <c r="R44" s="88">
        <f>SUM(R39:R43)</f>
        <v>0</v>
      </c>
      <c r="S44" s="89">
        <f>SUM(S39:S43)</f>
        <v>0</v>
      </c>
      <c r="T44" s="89">
        <f t="shared" si="6"/>
        <v>0</v>
      </c>
      <c r="U44" s="105">
        <f t="shared" si="7"/>
        <v>0</v>
      </c>
      <c r="V44" s="88">
        <f>SUM(V39:V43)</f>
        <v>0</v>
      </c>
      <c r="W44" s="89">
        <f>SUM(W39:W43)</f>
        <v>0</v>
      </c>
      <c r="X44" s="89">
        <f t="shared" si="8"/>
        <v>0</v>
      </c>
      <c r="Y44" s="105">
        <f t="shared" si="9"/>
        <v>0</v>
      </c>
      <c r="Z44" s="88">
        <v>827082303</v>
      </c>
      <c r="AA44" s="89">
        <v>42592142</v>
      </c>
      <c r="AB44" s="89">
        <f t="shared" si="10"/>
        <v>869674445</v>
      </c>
      <c r="AC44" s="105">
        <f t="shared" si="11"/>
        <v>0.2676239806359015</v>
      </c>
      <c r="AD44" s="88">
        <f>SUM(AD39:AD43)</f>
        <v>819676865</v>
      </c>
      <c r="AE44" s="89">
        <f>SUM(AE39:AE43)</f>
        <v>34163748</v>
      </c>
      <c r="AF44" s="89">
        <f t="shared" si="12"/>
        <v>853840613</v>
      </c>
      <c r="AG44" s="89">
        <f>SUM(AG39:AG43)</f>
        <v>3011116105</v>
      </c>
      <c r="AH44" s="89">
        <f>SUM(AH39:AH43)</f>
        <v>3066500161</v>
      </c>
      <c r="AI44" s="90">
        <f>SUM(AI39:AI43)</f>
        <v>853840613</v>
      </c>
      <c r="AJ44" s="126">
        <f t="shared" si="13"/>
        <v>0.2835628329250359</v>
      </c>
      <c r="AK44" s="127">
        <f t="shared" si="14"/>
        <v>0.018544247906371325</v>
      </c>
    </row>
    <row r="45" spans="1:37" ht="16.5">
      <c r="A45" s="68"/>
      <c r="B45" s="69" t="s">
        <v>511</v>
      </c>
      <c r="C45" s="70"/>
      <c r="D45" s="91">
        <f>SUM(D9:D12,D14:D20,D22:D30,D32:D37,D39:D43)</f>
        <v>7257368831</v>
      </c>
      <c r="E45" s="92">
        <f>SUM(E9:E12,E14:E20,E22:E30,E32:E37,E39:E43)</f>
        <v>1391803486</v>
      </c>
      <c r="F45" s="93">
        <f t="shared" si="0"/>
        <v>8649172317</v>
      </c>
      <c r="G45" s="91">
        <f>SUM(G9:G12,G14:G20,G22:G30,G32:G37,G39:G43)</f>
        <v>7257368831</v>
      </c>
      <c r="H45" s="92">
        <f>SUM(H9:H12,H14:H20,H22:H30,H32:H37,H39:H43)</f>
        <v>1391803486</v>
      </c>
      <c r="I45" s="93">
        <f t="shared" si="1"/>
        <v>8649172317</v>
      </c>
      <c r="J45" s="91">
        <f>SUM(J9:J12,J14:J20,J22:J30,J32:J37,J39:J43)</f>
        <v>1906143320</v>
      </c>
      <c r="K45" s="92">
        <f>SUM(K9:K12,K14:K20,K22:K30,K32:K37,K39:K43)</f>
        <v>147303014</v>
      </c>
      <c r="L45" s="92">
        <f t="shared" si="2"/>
        <v>2053446334</v>
      </c>
      <c r="M45" s="106">
        <f t="shared" si="3"/>
        <v>0.23741535706994055</v>
      </c>
      <c r="N45" s="91">
        <f>SUM(N9:N12,N14:N20,N22:N30,N32:N37,N39:N43)</f>
        <v>0</v>
      </c>
      <c r="O45" s="92">
        <f>SUM(O9:O12,O14:O20,O22:O30,O32:O37,O39:O43)</f>
        <v>0</v>
      </c>
      <c r="P45" s="92">
        <f t="shared" si="4"/>
        <v>0</v>
      </c>
      <c r="Q45" s="106">
        <f t="shared" si="5"/>
        <v>0</v>
      </c>
      <c r="R45" s="91">
        <f>SUM(R9:R12,R14:R20,R22:R30,R32:R37,R39:R43)</f>
        <v>0</v>
      </c>
      <c r="S45" s="92">
        <f>SUM(S9:S12,S14:S20,S22:S30,S32:S37,S39:S43)</f>
        <v>0</v>
      </c>
      <c r="T45" s="92">
        <f t="shared" si="6"/>
        <v>0</v>
      </c>
      <c r="U45" s="106">
        <f t="shared" si="7"/>
        <v>0</v>
      </c>
      <c r="V45" s="91">
        <f>SUM(V9:V12,V14:V20,V22:V30,V32:V37,V39:V43)</f>
        <v>0</v>
      </c>
      <c r="W45" s="92">
        <f>SUM(W9:W12,W14:W20,W22:W30,W32:W37,W39:W43)</f>
        <v>0</v>
      </c>
      <c r="X45" s="92">
        <f t="shared" si="8"/>
        <v>0</v>
      </c>
      <c r="Y45" s="106">
        <f t="shared" si="9"/>
        <v>0</v>
      </c>
      <c r="Z45" s="91">
        <v>1906143320</v>
      </c>
      <c r="AA45" s="92">
        <v>147303014</v>
      </c>
      <c r="AB45" s="92">
        <f t="shared" si="10"/>
        <v>2053446334</v>
      </c>
      <c r="AC45" s="106">
        <f t="shared" si="11"/>
        <v>0.23741535706994055</v>
      </c>
      <c r="AD45" s="91">
        <f>SUM(AD9:AD12,AD14:AD20,AD22:AD30,AD32:AD37,AD39:AD43)</f>
        <v>1943190326</v>
      </c>
      <c r="AE45" s="92">
        <f>SUM(AE9:AE12,AE14:AE20,AE22:AE30,AE32:AE37,AE39:AE43)</f>
        <v>157224076</v>
      </c>
      <c r="AF45" s="92">
        <f t="shared" si="12"/>
        <v>2100414402</v>
      </c>
      <c r="AG45" s="92">
        <f>SUM(AG9:AG12,AG14:AG20,AG22:AG30,AG32:AG37,AG39:AG43)</f>
        <v>8518078637</v>
      </c>
      <c r="AH45" s="92">
        <f>SUM(AH9:AH12,AH14:AH20,AH22:AH30,AH32:AH37,AH39:AH43)</f>
        <v>8195595565</v>
      </c>
      <c r="AI45" s="93">
        <f>SUM(AI9:AI12,AI14:AI20,AI22:AI30,AI32:AI37,AI39:AI43)</f>
        <v>2100414402</v>
      </c>
      <c r="AJ45" s="128">
        <f t="shared" si="13"/>
        <v>0.24658311944625924</v>
      </c>
      <c r="AK45" s="129">
        <f t="shared" si="14"/>
        <v>-0.022361334008792477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512</v>
      </c>
      <c r="C9" s="64" t="s">
        <v>513</v>
      </c>
      <c r="D9" s="85">
        <v>600703616</v>
      </c>
      <c r="E9" s="86">
        <v>208438041</v>
      </c>
      <c r="F9" s="87">
        <f>$D9+$E9</f>
        <v>809141657</v>
      </c>
      <c r="G9" s="85">
        <v>600703616</v>
      </c>
      <c r="H9" s="86">
        <v>208438041</v>
      </c>
      <c r="I9" s="87">
        <f>$G9+$H9</f>
        <v>809141657</v>
      </c>
      <c r="J9" s="85">
        <v>0</v>
      </c>
      <c r="K9" s="86">
        <v>18574511</v>
      </c>
      <c r="L9" s="86">
        <f>$J9+$K9</f>
        <v>18574511</v>
      </c>
      <c r="M9" s="104">
        <f>IF($F9=0,0,$L9/$F9)</f>
        <v>0.02295582094842016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0</v>
      </c>
      <c r="AA9" s="86">
        <v>18574511</v>
      </c>
      <c r="AB9" s="86">
        <f>$Z9+$AA9</f>
        <v>18574511</v>
      </c>
      <c r="AC9" s="104">
        <f>IF($F9=0,0,$AB9/$F9)</f>
        <v>0.02295582094842016</v>
      </c>
      <c r="AD9" s="85">
        <v>134995006</v>
      </c>
      <c r="AE9" s="86">
        <v>34861307</v>
      </c>
      <c r="AF9" s="86">
        <f>$AD9+$AE9</f>
        <v>169856313</v>
      </c>
      <c r="AG9" s="86">
        <v>633450660</v>
      </c>
      <c r="AH9" s="86">
        <v>705591849</v>
      </c>
      <c r="AI9" s="87">
        <v>169856313</v>
      </c>
      <c r="AJ9" s="124">
        <f>IF($AG9=0,0,$AI9/$AG9)</f>
        <v>0.2681445039460532</v>
      </c>
      <c r="AK9" s="125">
        <f>IF($AF9=0,0,(($L9/$AF9)-1))</f>
        <v>-0.8906457424399645</v>
      </c>
    </row>
    <row r="10" spans="1:37" ht="12.75">
      <c r="A10" s="62" t="s">
        <v>96</v>
      </c>
      <c r="B10" s="63" t="s">
        <v>72</v>
      </c>
      <c r="C10" s="64" t="s">
        <v>73</v>
      </c>
      <c r="D10" s="85">
        <v>1989189792</v>
      </c>
      <c r="E10" s="86">
        <v>301005000</v>
      </c>
      <c r="F10" s="87">
        <f aca="true" t="shared" si="0" ref="F10:F35">$D10+$E10</f>
        <v>2290194792</v>
      </c>
      <c r="G10" s="85">
        <v>1989189792</v>
      </c>
      <c r="H10" s="86">
        <v>301005000</v>
      </c>
      <c r="I10" s="87">
        <f aca="true" t="shared" si="1" ref="I10:I35">$G10+$H10</f>
        <v>2290194792</v>
      </c>
      <c r="J10" s="85">
        <v>507869649</v>
      </c>
      <c r="K10" s="86">
        <v>12861696</v>
      </c>
      <c r="L10" s="86">
        <f aca="true" t="shared" si="2" ref="L10:L35">$J10+$K10</f>
        <v>520731345</v>
      </c>
      <c r="M10" s="104">
        <f aca="true" t="shared" si="3" ref="M10:M35">IF($F10=0,0,$L10/$F10)</f>
        <v>0.22737425952543167</v>
      </c>
      <c r="N10" s="85">
        <v>0</v>
      </c>
      <c r="O10" s="86">
        <v>0</v>
      </c>
      <c r="P10" s="86">
        <f aca="true" t="shared" si="4" ref="P10:P35">$N10+$O10</f>
        <v>0</v>
      </c>
      <c r="Q10" s="104">
        <f aca="true" t="shared" si="5" ref="Q10:Q35">IF($F10=0,0,$P10/$F10)</f>
        <v>0</v>
      </c>
      <c r="R10" s="85">
        <v>0</v>
      </c>
      <c r="S10" s="86">
        <v>0</v>
      </c>
      <c r="T10" s="86">
        <f aca="true" t="shared" si="6" ref="T10:T35">$R10+$S10</f>
        <v>0</v>
      </c>
      <c r="U10" s="104">
        <f aca="true" t="shared" si="7" ref="U10:U35">IF($I10=0,0,$T10/$I10)</f>
        <v>0</v>
      </c>
      <c r="V10" s="85">
        <v>0</v>
      </c>
      <c r="W10" s="86">
        <v>0</v>
      </c>
      <c r="X10" s="86">
        <f aca="true" t="shared" si="8" ref="X10:X35">$V10+$W10</f>
        <v>0</v>
      </c>
      <c r="Y10" s="104">
        <f aca="true" t="shared" si="9" ref="Y10:Y35">IF($I10=0,0,$X10/$I10)</f>
        <v>0</v>
      </c>
      <c r="Z10" s="85">
        <v>507869649</v>
      </c>
      <c r="AA10" s="86">
        <v>12861696</v>
      </c>
      <c r="AB10" s="86">
        <f aca="true" t="shared" si="10" ref="AB10:AB35">$Z10+$AA10</f>
        <v>520731345</v>
      </c>
      <c r="AC10" s="104">
        <f aca="true" t="shared" si="11" ref="AC10:AC35">IF($F10=0,0,$AB10/$F10)</f>
        <v>0.22737425952543167</v>
      </c>
      <c r="AD10" s="85">
        <v>491740624</v>
      </c>
      <c r="AE10" s="86">
        <v>32412619</v>
      </c>
      <c r="AF10" s="86">
        <f aca="true" t="shared" si="12" ref="AF10:AF35">$AD10+$AE10</f>
        <v>524153243</v>
      </c>
      <c r="AG10" s="86">
        <v>2104422000</v>
      </c>
      <c r="AH10" s="86">
        <v>2126856851</v>
      </c>
      <c r="AI10" s="87">
        <v>524153243</v>
      </c>
      <c r="AJ10" s="124">
        <f aca="true" t="shared" si="13" ref="AJ10:AJ35">IF($AG10=0,0,$AI10/$AG10)</f>
        <v>0.2490723072653679</v>
      </c>
      <c r="AK10" s="125">
        <f aca="true" t="shared" si="14" ref="AK10:AK35">IF($AF10=0,0,(($L10/$AF10)-1))</f>
        <v>-0.006528430465134072</v>
      </c>
    </row>
    <row r="11" spans="1:37" ht="12.75">
      <c r="A11" s="62" t="s">
        <v>96</v>
      </c>
      <c r="B11" s="63" t="s">
        <v>84</v>
      </c>
      <c r="C11" s="64" t="s">
        <v>85</v>
      </c>
      <c r="D11" s="85">
        <v>5229996117</v>
      </c>
      <c r="E11" s="86">
        <v>581218800</v>
      </c>
      <c r="F11" s="87">
        <f t="shared" si="0"/>
        <v>5811214917</v>
      </c>
      <c r="G11" s="85">
        <v>5229996117</v>
      </c>
      <c r="H11" s="86">
        <v>581218800</v>
      </c>
      <c r="I11" s="87">
        <f t="shared" si="1"/>
        <v>5811214917</v>
      </c>
      <c r="J11" s="85">
        <v>1032225813</v>
      </c>
      <c r="K11" s="86">
        <v>78089235</v>
      </c>
      <c r="L11" s="86">
        <f t="shared" si="2"/>
        <v>1110315048</v>
      </c>
      <c r="M11" s="104">
        <f t="shared" si="3"/>
        <v>0.19106418603653924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1032225813</v>
      </c>
      <c r="AA11" s="86">
        <v>78089235</v>
      </c>
      <c r="AB11" s="86">
        <f t="shared" si="10"/>
        <v>1110315048</v>
      </c>
      <c r="AC11" s="104">
        <f t="shared" si="11"/>
        <v>0.19106418603653924</v>
      </c>
      <c r="AD11" s="85">
        <v>962462104</v>
      </c>
      <c r="AE11" s="86">
        <v>98237040</v>
      </c>
      <c r="AF11" s="86">
        <f t="shared" si="12"/>
        <v>1060699144</v>
      </c>
      <c r="AG11" s="86">
        <v>4942649905</v>
      </c>
      <c r="AH11" s="86">
        <v>5395460906</v>
      </c>
      <c r="AI11" s="87">
        <v>1060699144</v>
      </c>
      <c r="AJ11" s="124">
        <f t="shared" si="13"/>
        <v>0.21460130990200083</v>
      </c>
      <c r="AK11" s="125">
        <f t="shared" si="14"/>
        <v>0.046776604167788394</v>
      </c>
    </row>
    <row r="12" spans="1:37" ht="12.75">
      <c r="A12" s="62" t="s">
        <v>96</v>
      </c>
      <c r="B12" s="63" t="s">
        <v>514</v>
      </c>
      <c r="C12" s="64" t="s">
        <v>515</v>
      </c>
      <c r="D12" s="85">
        <v>243971352</v>
      </c>
      <c r="E12" s="86">
        <v>44926700</v>
      </c>
      <c r="F12" s="87">
        <f t="shared" si="0"/>
        <v>288898052</v>
      </c>
      <c r="G12" s="85">
        <v>243971352</v>
      </c>
      <c r="H12" s="86">
        <v>44926700</v>
      </c>
      <c r="I12" s="87">
        <f t="shared" si="1"/>
        <v>288898052</v>
      </c>
      <c r="J12" s="85">
        <v>7472744</v>
      </c>
      <c r="K12" s="86">
        <v>0</v>
      </c>
      <c r="L12" s="86">
        <f t="shared" si="2"/>
        <v>7472744</v>
      </c>
      <c r="M12" s="104">
        <f t="shared" si="3"/>
        <v>0.02586637032775839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7472744</v>
      </c>
      <c r="AA12" s="86">
        <v>0</v>
      </c>
      <c r="AB12" s="86">
        <f t="shared" si="10"/>
        <v>7472744</v>
      </c>
      <c r="AC12" s="104">
        <f t="shared" si="11"/>
        <v>0.02586637032775839</v>
      </c>
      <c r="AD12" s="85">
        <v>65183308</v>
      </c>
      <c r="AE12" s="86">
        <v>9794778</v>
      </c>
      <c r="AF12" s="86">
        <f t="shared" si="12"/>
        <v>74978086</v>
      </c>
      <c r="AG12" s="86">
        <v>198359250</v>
      </c>
      <c r="AH12" s="86">
        <v>214040531</v>
      </c>
      <c r="AI12" s="87">
        <v>74978086</v>
      </c>
      <c r="AJ12" s="124">
        <f t="shared" si="13"/>
        <v>0.37799137675707084</v>
      </c>
      <c r="AK12" s="125">
        <f t="shared" si="14"/>
        <v>-0.9003342923424319</v>
      </c>
    </row>
    <row r="13" spans="1:37" ht="12.75">
      <c r="A13" s="62" t="s">
        <v>96</v>
      </c>
      <c r="B13" s="63" t="s">
        <v>516</v>
      </c>
      <c r="C13" s="64" t="s">
        <v>517</v>
      </c>
      <c r="D13" s="85">
        <v>744959217</v>
      </c>
      <c r="E13" s="86">
        <v>214679913</v>
      </c>
      <c r="F13" s="87">
        <f t="shared" si="0"/>
        <v>959639130</v>
      </c>
      <c r="G13" s="85">
        <v>744959217</v>
      </c>
      <c r="H13" s="86">
        <v>214679913</v>
      </c>
      <c r="I13" s="87">
        <f t="shared" si="1"/>
        <v>959639130</v>
      </c>
      <c r="J13" s="85">
        <v>221743045</v>
      </c>
      <c r="K13" s="86">
        <v>13091650</v>
      </c>
      <c r="L13" s="86">
        <f t="shared" si="2"/>
        <v>234834695</v>
      </c>
      <c r="M13" s="104">
        <f t="shared" si="3"/>
        <v>0.2447114625265437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221743045</v>
      </c>
      <c r="AA13" s="86">
        <v>13091650</v>
      </c>
      <c r="AB13" s="86">
        <f t="shared" si="10"/>
        <v>234834695</v>
      </c>
      <c r="AC13" s="104">
        <f t="shared" si="11"/>
        <v>0.2447114625265437</v>
      </c>
      <c r="AD13" s="85">
        <v>208395171</v>
      </c>
      <c r="AE13" s="86">
        <v>12186177</v>
      </c>
      <c r="AF13" s="86">
        <f t="shared" si="12"/>
        <v>220581348</v>
      </c>
      <c r="AG13" s="86">
        <v>1025785012</v>
      </c>
      <c r="AH13" s="86">
        <v>1106645446</v>
      </c>
      <c r="AI13" s="87">
        <v>220581348</v>
      </c>
      <c r="AJ13" s="124">
        <f t="shared" si="13"/>
        <v>0.21503662601769424</v>
      </c>
      <c r="AK13" s="125">
        <f t="shared" si="14"/>
        <v>0.06461719057043758</v>
      </c>
    </row>
    <row r="14" spans="1:37" ht="12.75">
      <c r="A14" s="62" t="s">
        <v>111</v>
      </c>
      <c r="B14" s="63" t="s">
        <v>518</v>
      </c>
      <c r="C14" s="64" t="s">
        <v>519</v>
      </c>
      <c r="D14" s="85">
        <v>320143000</v>
      </c>
      <c r="E14" s="86">
        <v>3573000</v>
      </c>
      <c r="F14" s="87">
        <f t="shared" si="0"/>
        <v>323716000</v>
      </c>
      <c r="G14" s="85">
        <v>320143000</v>
      </c>
      <c r="H14" s="86">
        <v>3573000</v>
      </c>
      <c r="I14" s="87">
        <f t="shared" si="1"/>
        <v>323716000</v>
      </c>
      <c r="J14" s="85">
        <v>137099500</v>
      </c>
      <c r="K14" s="86">
        <v>0</v>
      </c>
      <c r="L14" s="86">
        <f t="shared" si="2"/>
        <v>137099500</v>
      </c>
      <c r="M14" s="104">
        <f t="shared" si="3"/>
        <v>0.4235178366222244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137099500</v>
      </c>
      <c r="AA14" s="86">
        <v>0</v>
      </c>
      <c r="AB14" s="86">
        <f t="shared" si="10"/>
        <v>137099500</v>
      </c>
      <c r="AC14" s="104">
        <f t="shared" si="11"/>
        <v>0.4235178366222244</v>
      </c>
      <c r="AD14" s="85">
        <v>128365394</v>
      </c>
      <c r="AE14" s="86">
        <v>645003</v>
      </c>
      <c r="AF14" s="86">
        <f t="shared" si="12"/>
        <v>129010397</v>
      </c>
      <c r="AG14" s="86">
        <v>317207000</v>
      </c>
      <c r="AH14" s="86">
        <v>325609614</v>
      </c>
      <c r="AI14" s="87">
        <v>129010397</v>
      </c>
      <c r="AJ14" s="124">
        <f t="shared" si="13"/>
        <v>0.40670728262617156</v>
      </c>
      <c r="AK14" s="125">
        <f t="shared" si="14"/>
        <v>0.06270117128621822</v>
      </c>
    </row>
    <row r="15" spans="1:37" ht="16.5">
      <c r="A15" s="65"/>
      <c r="B15" s="66" t="s">
        <v>520</v>
      </c>
      <c r="C15" s="67"/>
      <c r="D15" s="88">
        <f>SUM(D9:D14)</f>
        <v>9128963094</v>
      </c>
      <c r="E15" s="89">
        <f>SUM(E9:E14)</f>
        <v>1353841454</v>
      </c>
      <c r="F15" s="90">
        <f t="shared" si="0"/>
        <v>10482804548</v>
      </c>
      <c r="G15" s="88">
        <f>SUM(G9:G14)</f>
        <v>9128963094</v>
      </c>
      <c r="H15" s="89">
        <f>SUM(H9:H14)</f>
        <v>1353841454</v>
      </c>
      <c r="I15" s="90">
        <f t="shared" si="1"/>
        <v>10482804548</v>
      </c>
      <c r="J15" s="88">
        <f>SUM(J9:J14)</f>
        <v>1906410751</v>
      </c>
      <c r="K15" s="89">
        <f>SUM(K9:K14)</f>
        <v>122617092</v>
      </c>
      <c r="L15" s="89">
        <f t="shared" si="2"/>
        <v>2029027843</v>
      </c>
      <c r="M15" s="105">
        <f t="shared" si="3"/>
        <v>0.19355772910858243</v>
      </c>
      <c r="N15" s="88">
        <f>SUM(N9:N14)</f>
        <v>0</v>
      </c>
      <c r="O15" s="89">
        <f>SUM(O9:O14)</f>
        <v>0</v>
      </c>
      <c r="P15" s="89">
        <f t="shared" si="4"/>
        <v>0</v>
      </c>
      <c r="Q15" s="105">
        <f t="shared" si="5"/>
        <v>0</v>
      </c>
      <c r="R15" s="88">
        <f>SUM(R9:R14)</f>
        <v>0</v>
      </c>
      <c r="S15" s="89">
        <f>SUM(S9:S14)</f>
        <v>0</v>
      </c>
      <c r="T15" s="89">
        <f t="shared" si="6"/>
        <v>0</v>
      </c>
      <c r="U15" s="105">
        <f t="shared" si="7"/>
        <v>0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v>1906410751</v>
      </c>
      <c r="AA15" s="89">
        <v>122617092</v>
      </c>
      <c r="AB15" s="89">
        <f t="shared" si="10"/>
        <v>2029027843</v>
      </c>
      <c r="AC15" s="105">
        <f t="shared" si="11"/>
        <v>0.19355772910858243</v>
      </c>
      <c r="AD15" s="88">
        <f>SUM(AD9:AD14)</f>
        <v>1991141607</v>
      </c>
      <c r="AE15" s="89">
        <f>SUM(AE9:AE14)</f>
        <v>188136924</v>
      </c>
      <c r="AF15" s="89">
        <f t="shared" si="12"/>
        <v>2179278531</v>
      </c>
      <c r="AG15" s="89">
        <f>SUM(AG9:AG14)</f>
        <v>9221873827</v>
      </c>
      <c r="AH15" s="89">
        <f>SUM(AH9:AH14)</f>
        <v>9874205197</v>
      </c>
      <c r="AI15" s="90">
        <f>SUM(AI9:AI14)</f>
        <v>2179278531</v>
      </c>
      <c r="AJ15" s="126">
        <f t="shared" si="13"/>
        <v>0.23631623809680213</v>
      </c>
      <c r="AK15" s="127">
        <f t="shared" si="14"/>
        <v>-0.06894515127951761</v>
      </c>
    </row>
    <row r="16" spans="1:37" ht="12.75">
      <c r="A16" s="62" t="s">
        <v>96</v>
      </c>
      <c r="B16" s="63" t="s">
        <v>521</v>
      </c>
      <c r="C16" s="64" t="s">
        <v>522</v>
      </c>
      <c r="D16" s="85">
        <v>162293391</v>
      </c>
      <c r="E16" s="86">
        <v>34012050</v>
      </c>
      <c r="F16" s="87">
        <f t="shared" si="0"/>
        <v>196305441</v>
      </c>
      <c r="G16" s="85">
        <v>162293391</v>
      </c>
      <c r="H16" s="86">
        <v>34012050</v>
      </c>
      <c r="I16" s="87">
        <f t="shared" si="1"/>
        <v>196305441</v>
      </c>
      <c r="J16" s="85">
        <v>71317147</v>
      </c>
      <c r="K16" s="86">
        <v>6970576</v>
      </c>
      <c r="L16" s="86">
        <f t="shared" si="2"/>
        <v>78287723</v>
      </c>
      <c r="M16" s="104">
        <f t="shared" si="3"/>
        <v>0.3988056703940264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71317147</v>
      </c>
      <c r="AA16" s="86">
        <v>6970576</v>
      </c>
      <c r="AB16" s="86">
        <f t="shared" si="10"/>
        <v>78287723</v>
      </c>
      <c r="AC16" s="104">
        <f t="shared" si="11"/>
        <v>0.3988056703940264</v>
      </c>
      <c r="AD16" s="85">
        <v>77350691</v>
      </c>
      <c r="AE16" s="86">
        <v>17465355</v>
      </c>
      <c r="AF16" s="86">
        <f t="shared" si="12"/>
        <v>94816046</v>
      </c>
      <c r="AG16" s="86">
        <v>206425609</v>
      </c>
      <c r="AH16" s="86">
        <v>262340750</v>
      </c>
      <c r="AI16" s="87">
        <v>94816046</v>
      </c>
      <c r="AJ16" s="124">
        <f t="shared" si="13"/>
        <v>0.4593230774966492</v>
      </c>
      <c r="AK16" s="125">
        <f t="shared" si="14"/>
        <v>-0.17431989306957596</v>
      </c>
    </row>
    <row r="17" spans="1:37" ht="12.75">
      <c r="A17" s="62" t="s">
        <v>96</v>
      </c>
      <c r="B17" s="63" t="s">
        <v>523</v>
      </c>
      <c r="C17" s="64" t="s">
        <v>524</v>
      </c>
      <c r="D17" s="85">
        <v>209320711</v>
      </c>
      <c r="E17" s="86">
        <v>29730000</v>
      </c>
      <c r="F17" s="87">
        <f t="shared" si="0"/>
        <v>239050711</v>
      </c>
      <c r="G17" s="85">
        <v>209320711</v>
      </c>
      <c r="H17" s="86">
        <v>29730000</v>
      </c>
      <c r="I17" s="87">
        <f t="shared" si="1"/>
        <v>239050711</v>
      </c>
      <c r="J17" s="85">
        <v>71733186</v>
      </c>
      <c r="K17" s="86">
        <v>12211516</v>
      </c>
      <c r="L17" s="86">
        <f t="shared" si="2"/>
        <v>83944702</v>
      </c>
      <c r="M17" s="104">
        <f t="shared" si="3"/>
        <v>0.3511585539689108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71733186</v>
      </c>
      <c r="AA17" s="86">
        <v>12211516</v>
      </c>
      <c r="AB17" s="86">
        <f t="shared" si="10"/>
        <v>83944702</v>
      </c>
      <c r="AC17" s="104">
        <f t="shared" si="11"/>
        <v>0.3511585539689108</v>
      </c>
      <c r="AD17" s="85">
        <v>64725950</v>
      </c>
      <c r="AE17" s="86">
        <v>11410186</v>
      </c>
      <c r="AF17" s="86">
        <f t="shared" si="12"/>
        <v>76136136</v>
      </c>
      <c r="AG17" s="86">
        <v>226673116</v>
      </c>
      <c r="AH17" s="86">
        <v>227551284</v>
      </c>
      <c r="AI17" s="87">
        <v>76136136</v>
      </c>
      <c r="AJ17" s="124">
        <f t="shared" si="13"/>
        <v>0.3358851607263386</v>
      </c>
      <c r="AK17" s="125">
        <f t="shared" si="14"/>
        <v>0.10256057649156247</v>
      </c>
    </row>
    <row r="18" spans="1:37" ht="12.75">
      <c r="A18" s="62" t="s">
        <v>96</v>
      </c>
      <c r="B18" s="63" t="s">
        <v>525</v>
      </c>
      <c r="C18" s="64" t="s">
        <v>526</v>
      </c>
      <c r="D18" s="85">
        <v>819418286</v>
      </c>
      <c r="E18" s="86">
        <v>140265947</v>
      </c>
      <c r="F18" s="87">
        <f t="shared" si="0"/>
        <v>959684233</v>
      </c>
      <c r="G18" s="85">
        <v>819418286</v>
      </c>
      <c r="H18" s="86">
        <v>140265947</v>
      </c>
      <c r="I18" s="87">
        <f t="shared" si="1"/>
        <v>959684233</v>
      </c>
      <c r="J18" s="85">
        <v>0</v>
      </c>
      <c r="K18" s="86">
        <v>0</v>
      </c>
      <c r="L18" s="86">
        <f t="shared" si="2"/>
        <v>0</v>
      </c>
      <c r="M18" s="104">
        <f t="shared" si="3"/>
        <v>0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0</v>
      </c>
      <c r="AA18" s="86">
        <v>0</v>
      </c>
      <c r="AB18" s="86">
        <f t="shared" si="10"/>
        <v>0</v>
      </c>
      <c r="AC18" s="104">
        <f t="shared" si="11"/>
        <v>0</v>
      </c>
      <c r="AD18" s="85">
        <v>204038326</v>
      </c>
      <c r="AE18" s="86">
        <v>2691777</v>
      </c>
      <c r="AF18" s="86">
        <f t="shared" si="12"/>
        <v>206730103</v>
      </c>
      <c r="AG18" s="86">
        <v>810610143</v>
      </c>
      <c r="AH18" s="86">
        <v>820724909</v>
      </c>
      <c r="AI18" s="87">
        <v>206730103</v>
      </c>
      <c r="AJ18" s="124">
        <f t="shared" si="13"/>
        <v>0.25503024454506484</v>
      </c>
      <c r="AK18" s="125">
        <f t="shared" si="14"/>
        <v>-1</v>
      </c>
    </row>
    <row r="19" spans="1:37" ht="12.75">
      <c r="A19" s="62" t="s">
        <v>96</v>
      </c>
      <c r="B19" s="63" t="s">
        <v>527</v>
      </c>
      <c r="C19" s="64" t="s">
        <v>528</v>
      </c>
      <c r="D19" s="85">
        <v>460675000</v>
      </c>
      <c r="E19" s="86">
        <v>55133000</v>
      </c>
      <c r="F19" s="87">
        <f t="shared" si="0"/>
        <v>515808000</v>
      </c>
      <c r="G19" s="85">
        <v>460675000</v>
      </c>
      <c r="H19" s="86">
        <v>55133000</v>
      </c>
      <c r="I19" s="87">
        <f t="shared" si="1"/>
        <v>515808000</v>
      </c>
      <c r="J19" s="85">
        <v>98604055</v>
      </c>
      <c r="K19" s="86">
        <v>0</v>
      </c>
      <c r="L19" s="86">
        <f t="shared" si="2"/>
        <v>98604055</v>
      </c>
      <c r="M19" s="104">
        <f t="shared" si="3"/>
        <v>0.19116426073267573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98604055</v>
      </c>
      <c r="AA19" s="86">
        <v>0</v>
      </c>
      <c r="AB19" s="86">
        <f t="shared" si="10"/>
        <v>98604055</v>
      </c>
      <c r="AC19" s="104">
        <f t="shared" si="11"/>
        <v>0.19116426073267573</v>
      </c>
      <c r="AD19" s="85">
        <v>155064687</v>
      </c>
      <c r="AE19" s="86">
        <v>21510162</v>
      </c>
      <c r="AF19" s="86">
        <f t="shared" si="12"/>
        <v>176574849</v>
      </c>
      <c r="AG19" s="86">
        <v>485996000</v>
      </c>
      <c r="AH19" s="86">
        <v>485996000</v>
      </c>
      <c r="AI19" s="87">
        <v>176574849</v>
      </c>
      <c r="AJ19" s="124">
        <f t="shared" si="13"/>
        <v>0.3633257249030856</v>
      </c>
      <c r="AK19" s="125">
        <f t="shared" si="14"/>
        <v>-0.4415736127855898</v>
      </c>
    </row>
    <row r="20" spans="1:37" ht="12.75">
      <c r="A20" s="62" t="s">
        <v>96</v>
      </c>
      <c r="B20" s="63" t="s">
        <v>529</v>
      </c>
      <c r="C20" s="64" t="s">
        <v>530</v>
      </c>
      <c r="D20" s="85">
        <v>377821311</v>
      </c>
      <c r="E20" s="86">
        <v>66186852</v>
      </c>
      <c r="F20" s="87">
        <f t="shared" si="0"/>
        <v>444008163</v>
      </c>
      <c r="G20" s="85">
        <v>377821311</v>
      </c>
      <c r="H20" s="86">
        <v>66186852</v>
      </c>
      <c r="I20" s="87">
        <f t="shared" si="1"/>
        <v>444008163</v>
      </c>
      <c r="J20" s="85">
        <v>77126141</v>
      </c>
      <c r="K20" s="86">
        <v>4638577</v>
      </c>
      <c r="L20" s="86">
        <f t="shared" si="2"/>
        <v>81764718</v>
      </c>
      <c r="M20" s="104">
        <f t="shared" si="3"/>
        <v>0.18415138462217867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77126141</v>
      </c>
      <c r="AA20" s="86">
        <v>4638577</v>
      </c>
      <c r="AB20" s="86">
        <f t="shared" si="10"/>
        <v>81764718</v>
      </c>
      <c r="AC20" s="104">
        <f t="shared" si="11"/>
        <v>0.18415138462217867</v>
      </c>
      <c r="AD20" s="85">
        <v>75966775</v>
      </c>
      <c r="AE20" s="86">
        <v>12154304</v>
      </c>
      <c r="AF20" s="86">
        <f t="shared" si="12"/>
        <v>88121079</v>
      </c>
      <c r="AG20" s="86">
        <v>325544152</v>
      </c>
      <c r="AH20" s="86">
        <v>329876067</v>
      </c>
      <c r="AI20" s="87">
        <v>88121079</v>
      </c>
      <c r="AJ20" s="124">
        <f t="shared" si="13"/>
        <v>0.2706885639278816</v>
      </c>
      <c r="AK20" s="125">
        <f t="shared" si="14"/>
        <v>-0.07213212856823958</v>
      </c>
    </row>
    <row r="21" spans="1:37" ht="12.75">
      <c r="A21" s="62" t="s">
        <v>111</v>
      </c>
      <c r="B21" s="63" t="s">
        <v>531</v>
      </c>
      <c r="C21" s="64" t="s">
        <v>532</v>
      </c>
      <c r="D21" s="85">
        <v>930250000</v>
      </c>
      <c r="E21" s="86">
        <v>307729846</v>
      </c>
      <c r="F21" s="87">
        <f t="shared" si="0"/>
        <v>1237979846</v>
      </c>
      <c r="G21" s="85">
        <v>930250000</v>
      </c>
      <c r="H21" s="86">
        <v>307729846</v>
      </c>
      <c r="I21" s="87">
        <f t="shared" si="1"/>
        <v>1237979846</v>
      </c>
      <c r="J21" s="85">
        <v>228905201</v>
      </c>
      <c r="K21" s="86">
        <v>0</v>
      </c>
      <c r="L21" s="86">
        <f t="shared" si="2"/>
        <v>228905201</v>
      </c>
      <c r="M21" s="104">
        <f t="shared" si="3"/>
        <v>0.18490220316559175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228905201</v>
      </c>
      <c r="AA21" s="86">
        <v>0</v>
      </c>
      <c r="AB21" s="86">
        <f t="shared" si="10"/>
        <v>228905201</v>
      </c>
      <c r="AC21" s="104">
        <f t="shared" si="11"/>
        <v>0.18490220316559175</v>
      </c>
      <c r="AD21" s="85">
        <v>207970205</v>
      </c>
      <c r="AE21" s="86">
        <v>2730027</v>
      </c>
      <c r="AF21" s="86">
        <f t="shared" si="12"/>
        <v>210700232</v>
      </c>
      <c r="AG21" s="86">
        <v>1145586576</v>
      </c>
      <c r="AH21" s="86">
        <v>802652951</v>
      </c>
      <c r="AI21" s="87">
        <v>210700232</v>
      </c>
      <c r="AJ21" s="124">
        <f t="shared" si="13"/>
        <v>0.18392344709178923</v>
      </c>
      <c r="AK21" s="125">
        <f t="shared" si="14"/>
        <v>0.08640222569854594</v>
      </c>
    </row>
    <row r="22" spans="1:37" ht="16.5">
      <c r="A22" s="65"/>
      <c r="B22" s="66" t="s">
        <v>533</v>
      </c>
      <c r="C22" s="67"/>
      <c r="D22" s="88">
        <f>SUM(D16:D21)</f>
        <v>2959778699</v>
      </c>
      <c r="E22" s="89">
        <f>SUM(E16:E21)</f>
        <v>633057695</v>
      </c>
      <c r="F22" s="90">
        <f t="shared" si="0"/>
        <v>3592836394</v>
      </c>
      <c r="G22" s="88">
        <f>SUM(G16:G21)</f>
        <v>2959778699</v>
      </c>
      <c r="H22" s="89">
        <f>SUM(H16:H21)</f>
        <v>633057695</v>
      </c>
      <c r="I22" s="90">
        <f t="shared" si="1"/>
        <v>3592836394</v>
      </c>
      <c r="J22" s="88">
        <f>SUM(J16:J21)</f>
        <v>547685730</v>
      </c>
      <c r="K22" s="89">
        <f>SUM(K16:K21)</f>
        <v>23820669</v>
      </c>
      <c r="L22" s="89">
        <f t="shared" si="2"/>
        <v>571506399</v>
      </c>
      <c r="M22" s="105">
        <f t="shared" si="3"/>
        <v>0.1590683060198371</v>
      </c>
      <c r="N22" s="88">
        <f>SUM(N16:N21)</f>
        <v>0</v>
      </c>
      <c r="O22" s="89">
        <f>SUM(O16:O21)</f>
        <v>0</v>
      </c>
      <c r="P22" s="89">
        <f t="shared" si="4"/>
        <v>0</v>
      </c>
      <c r="Q22" s="105">
        <f t="shared" si="5"/>
        <v>0</v>
      </c>
      <c r="R22" s="88">
        <f>SUM(R16:R21)</f>
        <v>0</v>
      </c>
      <c r="S22" s="89">
        <f>SUM(S16:S21)</f>
        <v>0</v>
      </c>
      <c r="T22" s="89">
        <f t="shared" si="6"/>
        <v>0</v>
      </c>
      <c r="U22" s="105">
        <f t="shared" si="7"/>
        <v>0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v>547685730</v>
      </c>
      <c r="AA22" s="89">
        <v>23820669</v>
      </c>
      <c r="AB22" s="89">
        <f t="shared" si="10"/>
        <v>571506399</v>
      </c>
      <c r="AC22" s="105">
        <f t="shared" si="11"/>
        <v>0.1590683060198371</v>
      </c>
      <c r="AD22" s="88">
        <f>SUM(AD16:AD21)</f>
        <v>785116634</v>
      </c>
      <c r="AE22" s="89">
        <f>SUM(AE16:AE21)</f>
        <v>67961811</v>
      </c>
      <c r="AF22" s="89">
        <f t="shared" si="12"/>
        <v>853078445</v>
      </c>
      <c r="AG22" s="89">
        <f>SUM(AG16:AG21)</f>
        <v>3200835596</v>
      </c>
      <c r="AH22" s="89">
        <f>SUM(AH16:AH21)</f>
        <v>2929141961</v>
      </c>
      <c r="AI22" s="90">
        <f>SUM(AI16:AI21)</f>
        <v>853078445</v>
      </c>
      <c r="AJ22" s="126">
        <f t="shared" si="13"/>
        <v>0.2665174200343403</v>
      </c>
      <c r="AK22" s="127">
        <f t="shared" si="14"/>
        <v>-0.330065831167496</v>
      </c>
    </row>
    <row r="23" spans="1:37" ht="12.75">
      <c r="A23" s="62" t="s">
        <v>96</v>
      </c>
      <c r="B23" s="63" t="s">
        <v>534</v>
      </c>
      <c r="C23" s="64" t="s">
        <v>535</v>
      </c>
      <c r="D23" s="85">
        <v>382746926</v>
      </c>
      <c r="E23" s="86">
        <v>37405000</v>
      </c>
      <c r="F23" s="87">
        <f t="shared" si="0"/>
        <v>420151926</v>
      </c>
      <c r="G23" s="85">
        <v>382746926</v>
      </c>
      <c r="H23" s="86">
        <v>37405000</v>
      </c>
      <c r="I23" s="87">
        <f t="shared" si="1"/>
        <v>420151926</v>
      </c>
      <c r="J23" s="85">
        <v>184704622</v>
      </c>
      <c r="K23" s="86">
        <v>5536881</v>
      </c>
      <c r="L23" s="86">
        <f t="shared" si="2"/>
        <v>190241503</v>
      </c>
      <c r="M23" s="104">
        <f t="shared" si="3"/>
        <v>0.45279217165840147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184704622</v>
      </c>
      <c r="AA23" s="86">
        <v>5536881</v>
      </c>
      <c r="AB23" s="86">
        <f t="shared" si="10"/>
        <v>190241503</v>
      </c>
      <c r="AC23" s="104">
        <f t="shared" si="11"/>
        <v>0.45279217165840147</v>
      </c>
      <c r="AD23" s="85">
        <v>95256141</v>
      </c>
      <c r="AE23" s="86">
        <v>13225905</v>
      </c>
      <c r="AF23" s="86">
        <f t="shared" si="12"/>
        <v>108482046</v>
      </c>
      <c r="AG23" s="86">
        <v>470773648</v>
      </c>
      <c r="AH23" s="86">
        <v>527123648</v>
      </c>
      <c r="AI23" s="87">
        <v>108482046</v>
      </c>
      <c r="AJ23" s="124">
        <f t="shared" si="13"/>
        <v>0.23043355646788455</v>
      </c>
      <c r="AK23" s="125">
        <f t="shared" si="14"/>
        <v>0.7536680954560906</v>
      </c>
    </row>
    <row r="24" spans="1:37" ht="12.75">
      <c r="A24" s="62" t="s">
        <v>96</v>
      </c>
      <c r="B24" s="63" t="s">
        <v>536</v>
      </c>
      <c r="C24" s="64" t="s">
        <v>537</v>
      </c>
      <c r="D24" s="85">
        <v>149029334</v>
      </c>
      <c r="E24" s="86">
        <v>15897000</v>
      </c>
      <c r="F24" s="87">
        <f t="shared" si="0"/>
        <v>164926334</v>
      </c>
      <c r="G24" s="85">
        <v>149029334</v>
      </c>
      <c r="H24" s="86">
        <v>15897000</v>
      </c>
      <c r="I24" s="87">
        <f t="shared" si="1"/>
        <v>164926334</v>
      </c>
      <c r="J24" s="85">
        <v>40391570</v>
      </c>
      <c r="K24" s="86">
        <v>1347361</v>
      </c>
      <c r="L24" s="86">
        <f t="shared" si="2"/>
        <v>41738931</v>
      </c>
      <c r="M24" s="104">
        <f t="shared" si="3"/>
        <v>0.25307620673845815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40391570</v>
      </c>
      <c r="AA24" s="86">
        <v>1347361</v>
      </c>
      <c r="AB24" s="86">
        <f t="shared" si="10"/>
        <v>41738931</v>
      </c>
      <c r="AC24" s="104">
        <f t="shared" si="11"/>
        <v>0.25307620673845815</v>
      </c>
      <c r="AD24" s="85">
        <v>43317028</v>
      </c>
      <c r="AE24" s="86">
        <v>11002990</v>
      </c>
      <c r="AF24" s="86">
        <f t="shared" si="12"/>
        <v>54320018</v>
      </c>
      <c r="AG24" s="86">
        <v>189823945</v>
      </c>
      <c r="AH24" s="86">
        <v>174573945</v>
      </c>
      <c r="AI24" s="87">
        <v>54320018</v>
      </c>
      <c r="AJ24" s="124">
        <f t="shared" si="13"/>
        <v>0.28615998893079586</v>
      </c>
      <c r="AK24" s="125">
        <f t="shared" si="14"/>
        <v>-0.23161050867103905</v>
      </c>
    </row>
    <row r="25" spans="1:37" ht="12.75">
      <c r="A25" s="62" t="s">
        <v>96</v>
      </c>
      <c r="B25" s="63" t="s">
        <v>538</v>
      </c>
      <c r="C25" s="64" t="s">
        <v>539</v>
      </c>
      <c r="D25" s="85">
        <v>295768497</v>
      </c>
      <c r="E25" s="86">
        <v>74286700</v>
      </c>
      <c r="F25" s="87">
        <f t="shared" si="0"/>
        <v>370055197</v>
      </c>
      <c r="G25" s="85">
        <v>295768497</v>
      </c>
      <c r="H25" s="86">
        <v>74286700</v>
      </c>
      <c r="I25" s="87">
        <f t="shared" si="1"/>
        <v>370055197</v>
      </c>
      <c r="J25" s="85">
        <v>139683911</v>
      </c>
      <c r="K25" s="86">
        <v>16882876</v>
      </c>
      <c r="L25" s="86">
        <f t="shared" si="2"/>
        <v>156566787</v>
      </c>
      <c r="M25" s="104">
        <f t="shared" si="3"/>
        <v>0.4230903613008845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139683911</v>
      </c>
      <c r="AA25" s="86">
        <v>16882876</v>
      </c>
      <c r="AB25" s="86">
        <f t="shared" si="10"/>
        <v>156566787</v>
      </c>
      <c r="AC25" s="104">
        <f t="shared" si="11"/>
        <v>0.4230903613008845</v>
      </c>
      <c r="AD25" s="85">
        <v>114322901</v>
      </c>
      <c r="AE25" s="86">
        <v>19130811</v>
      </c>
      <c r="AF25" s="86">
        <f t="shared" si="12"/>
        <v>133453712</v>
      </c>
      <c r="AG25" s="86">
        <v>320285966</v>
      </c>
      <c r="AH25" s="86">
        <v>343886966</v>
      </c>
      <c r="AI25" s="87">
        <v>133453712</v>
      </c>
      <c r="AJ25" s="124">
        <f t="shared" si="13"/>
        <v>0.41667049501631925</v>
      </c>
      <c r="AK25" s="125">
        <f t="shared" si="14"/>
        <v>0.17319169810728074</v>
      </c>
    </row>
    <row r="26" spans="1:37" ht="12.75">
      <c r="A26" s="62" t="s">
        <v>96</v>
      </c>
      <c r="B26" s="63" t="s">
        <v>540</v>
      </c>
      <c r="C26" s="64" t="s">
        <v>541</v>
      </c>
      <c r="D26" s="85">
        <v>263509407</v>
      </c>
      <c r="E26" s="86">
        <v>25126216</v>
      </c>
      <c r="F26" s="87">
        <f t="shared" si="0"/>
        <v>288635623</v>
      </c>
      <c r="G26" s="85">
        <v>263509407</v>
      </c>
      <c r="H26" s="86">
        <v>25126216</v>
      </c>
      <c r="I26" s="87">
        <f t="shared" si="1"/>
        <v>288635623</v>
      </c>
      <c r="J26" s="85">
        <v>81191436</v>
      </c>
      <c r="K26" s="86">
        <v>2526124</v>
      </c>
      <c r="L26" s="86">
        <f t="shared" si="2"/>
        <v>83717560</v>
      </c>
      <c r="M26" s="104">
        <f t="shared" si="3"/>
        <v>0.290045834016822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81191436</v>
      </c>
      <c r="AA26" s="86">
        <v>2526124</v>
      </c>
      <c r="AB26" s="86">
        <f t="shared" si="10"/>
        <v>83717560</v>
      </c>
      <c r="AC26" s="104">
        <f t="shared" si="11"/>
        <v>0.290045834016822</v>
      </c>
      <c r="AD26" s="85">
        <v>100096341</v>
      </c>
      <c r="AE26" s="86">
        <v>9676892</v>
      </c>
      <c r="AF26" s="86">
        <f t="shared" si="12"/>
        <v>109773233</v>
      </c>
      <c r="AG26" s="86">
        <v>362380375</v>
      </c>
      <c r="AH26" s="86">
        <v>352233711</v>
      </c>
      <c r="AI26" s="87">
        <v>109773233</v>
      </c>
      <c r="AJ26" s="124">
        <f t="shared" si="13"/>
        <v>0.30292267620728636</v>
      </c>
      <c r="AK26" s="125">
        <f t="shared" si="14"/>
        <v>-0.23735907459334826</v>
      </c>
    </row>
    <row r="27" spans="1:37" ht="12.75">
      <c r="A27" s="62" t="s">
        <v>96</v>
      </c>
      <c r="B27" s="63" t="s">
        <v>542</v>
      </c>
      <c r="C27" s="64" t="s">
        <v>543</v>
      </c>
      <c r="D27" s="85">
        <v>176129621</v>
      </c>
      <c r="E27" s="86">
        <v>58010000</v>
      </c>
      <c r="F27" s="87">
        <f t="shared" si="0"/>
        <v>234139621</v>
      </c>
      <c r="G27" s="85">
        <v>176129621</v>
      </c>
      <c r="H27" s="86">
        <v>58010000</v>
      </c>
      <c r="I27" s="87">
        <f t="shared" si="1"/>
        <v>234139621</v>
      </c>
      <c r="J27" s="85">
        <v>75995075</v>
      </c>
      <c r="K27" s="86">
        <v>11998043</v>
      </c>
      <c r="L27" s="86">
        <f t="shared" si="2"/>
        <v>87993118</v>
      </c>
      <c r="M27" s="104">
        <f t="shared" si="3"/>
        <v>0.37581472808482935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75995075</v>
      </c>
      <c r="AA27" s="86">
        <v>11998043</v>
      </c>
      <c r="AB27" s="86">
        <f t="shared" si="10"/>
        <v>87993118</v>
      </c>
      <c r="AC27" s="104">
        <f t="shared" si="11"/>
        <v>0.37581472808482935</v>
      </c>
      <c r="AD27" s="85">
        <v>81612262</v>
      </c>
      <c r="AE27" s="86">
        <v>7872303</v>
      </c>
      <c r="AF27" s="86">
        <f t="shared" si="12"/>
        <v>89484565</v>
      </c>
      <c r="AG27" s="86">
        <v>208279498</v>
      </c>
      <c r="AH27" s="86">
        <v>244976059</v>
      </c>
      <c r="AI27" s="87">
        <v>89484565</v>
      </c>
      <c r="AJ27" s="124">
        <f t="shared" si="13"/>
        <v>0.4296369343083398</v>
      </c>
      <c r="AK27" s="125">
        <f t="shared" si="14"/>
        <v>-0.01666708666461081</v>
      </c>
    </row>
    <row r="28" spans="1:37" ht="12.75">
      <c r="A28" s="62" t="s">
        <v>111</v>
      </c>
      <c r="B28" s="63" t="s">
        <v>544</v>
      </c>
      <c r="C28" s="64" t="s">
        <v>545</v>
      </c>
      <c r="D28" s="85">
        <v>733043899</v>
      </c>
      <c r="E28" s="86">
        <v>396024650</v>
      </c>
      <c r="F28" s="87">
        <f t="shared" si="0"/>
        <v>1129068549</v>
      </c>
      <c r="G28" s="85">
        <v>733043899</v>
      </c>
      <c r="H28" s="86">
        <v>396024650</v>
      </c>
      <c r="I28" s="87">
        <f t="shared" si="1"/>
        <v>1129068549</v>
      </c>
      <c r="J28" s="85">
        <v>164604381</v>
      </c>
      <c r="K28" s="86">
        <v>26825264</v>
      </c>
      <c r="L28" s="86">
        <f t="shared" si="2"/>
        <v>191429645</v>
      </c>
      <c r="M28" s="104">
        <f t="shared" si="3"/>
        <v>0.1695465214840556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164604381</v>
      </c>
      <c r="AA28" s="86">
        <v>26825264</v>
      </c>
      <c r="AB28" s="86">
        <f t="shared" si="10"/>
        <v>191429645</v>
      </c>
      <c r="AC28" s="104">
        <f t="shared" si="11"/>
        <v>0.1695465214840556</v>
      </c>
      <c r="AD28" s="85">
        <v>139744426</v>
      </c>
      <c r="AE28" s="86">
        <v>25459516</v>
      </c>
      <c r="AF28" s="86">
        <f t="shared" si="12"/>
        <v>165203942</v>
      </c>
      <c r="AG28" s="86">
        <v>946816677</v>
      </c>
      <c r="AH28" s="86">
        <v>1180597401</v>
      </c>
      <c r="AI28" s="87">
        <v>165203942</v>
      </c>
      <c r="AJ28" s="124">
        <f t="shared" si="13"/>
        <v>0.1744835573909098</v>
      </c>
      <c r="AK28" s="125">
        <f t="shared" si="14"/>
        <v>0.1587474407844336</v>
      </c>
    </row>
    <row r="29" spans="1:37" ht="16.5">
      <c r="A29" s="65"/>
      <c r="B29" s="66" t="s">
        <v>546</v>
      </c>
      <c r="C29" s="67"/>
      <c r="D29" s="88">
        <f>SUM(D23:D28)</f>
        <v>2000227684</v>
      </c>
      <c r="E29" s="89">
        <f>SUM(E23:E28)</f>
        <v>606749566</v>
      </c>
      <c r="F29" s="90">
        <f t="shared" si="0"/>
        <v>2606977250</v>
      </c>
      <c r="G29" s="88">
        <f>SUM(G23:G28)</f>
        <v>2000227684</v>
      </c>
      <c r="H29" s="89">
        <f>SUM(H23:H28)</f>
        <v>606749566</v>
      </c>
      <c r="I29" s="90">
        <f t="shared" si="1"/>
        <v>2606977250</v>
      </c>
      <c r="J29" s="88">
        <f>SUM(J23:J28)</f>
        <v>686570995</v>
      </c>
      <c r="K29" s="89">
        <f>SUM(K23:K28)</f>
        <v>65116549</v>
      </c>
      <c r="L29" s="89">
        <f t="shared" si="2"/>
        <v>751687544</v>
      </c>
      <c r="M29" s="105">
        <f t="shared" si="3"/>
        <v>0.2883368253405357</v>
      </c>
      <c r="N29" s="88">
        <f>SUM(N23:N28)</f>
        <v>0</v>
      </c>
      <c r="O29" s="89">
        <f>SUM(O23:O28)</f>
        <v>0</v>
      </c>
      <c r="P29" s="89">
        <f t="shared" si="4"/>
        <v>0</v>
      </c>
      <c r="Q29" s="105">
        <f t="shared" si="5"/>
        <v>0</v>
      </c>
      <c r="R29" s="88">
        <f>SUM(R23:R28)</f>
        <v>0</v>
      </c>
      <c r="S29" s="89">
        <f>SUM(S23:S28)</f>
        <v>0</v>
      </c>
      <c r="T29" s="89">
        <f t="shared" si="6"/>
        <v>0</v>
      </c>
      <c r="U29" s="105">
        <f t="shared" si="7"/>
        <v>0</v>
      </c>
      <c r="V29" s="88">
        <f>SUM(V23:V28)</f>
        <v>0</v>
      </c>
      <c r="W29" s="89">
        <f>SUM(W23:W28)</f>
        <v>0</v>
      </c>
      <c r="X29" s="89">
        <f t="shared" si="8"/>
        <v>0</v>
      </c>
      <c r="Y29" s="105">
        <f t="shared" si="9"/>
        <v>0</v>
      </c>
      <c r="Z29" s="88">
        <v>686570995</v>
      </c>
      <c r="AA29" s="89">
        <v>65116549</v>
      </c>
      <c r="AB29" s="89">
        <f t="shared" si="10"/>
        <v>751687544</v>
      </c>
      <c r="AC29" s="105">
        <f t="shared" si="11"/>
        <v>0.2883368253405357</v>
      </c>
      <c r="AD29" s="88">
        <f>SUM(AD23:AD28)</f>
        <v>574349099</v>
      </c>
      <c r="AE29" s="89">
        <f>SUM(AE23:AE28)</f>
        <v>86368417</v>
      </c>
      <c r="AF29" s="89">
        <f t="shared" si="12"/>
        <v>660717516</v>
      </c>
      <c r="AG29" s="89">
        <f>SUM(AG23:AG28)</f>
        <v>2498360109</v>
      </c>
      <c r="AH29" s="89">
        <f>SUM(AH23:AH28)</f>
        <v>2823391730</v>
      </c>
      <c r="AI29" s="90">
        <f>SUM(AI23:AI28)</f>
        <v>660717516</v>
      </c>
      <c r="AJ29" s="126">
        <f t="shared" si="13"/>
        <v>0.26446048094502295</v>
      </c>
      <c r="AK29" s="127">
        <f t="shared" si="14"/>
        <v>0.13768369355596133</v>
      </c>
    </row>
    <row r="30" spans="1:37" ht="12.75">
      <c r="A30" s="62" t="s">
        <v>96</v>
      </c>
      <c r="B30" s="63" t="s">
        <v>56</v>
      </c>
      <c r="C30" s="64" t="s">
        <v>57</v>
      </c>
      <c r="D30" s="85">
        <v>3129521272</v>
      </c>
      <c r="E30" s="86">
        <v>213746949</v>
      </c>
      <c r="F30" s="87">
        <f t="shared" si="0"/>
        <v>3343268221</v>
      </c>
      <c r="G30" s="85">
        <v>3129521272</v>
      </c>
      <c r="H30" s="86">
        <v>213746949</v>
      </c>
      <c r="I30" s="87">
        <f t="shared" si="1"/>
        <v>3343268221</v>
      </c>
      <c r="J30" s="85">
        <v>803234149</v>
      </c>
      <c r="K30" s="86">
        <v>45501566</v>
      </c>
      <c r="L30" s="86">
        <f t="shared" si="2"/>
        <v>848735715</v>
      </c>
      <c r="M30" s="104">
        <f t="shared" si="3"/>
        <v>0.2538640811613182</v>
      </c>
      <c r="N30" s="85">
        <v>0</v>
      </c>
      <c r="O30" s="86">
        <v>0</v>
      </c>
      <c r="P30" s="86">
        <f t="shared" si="4"/>
        <v>0</v>
      </c>
      <c r="Q30" s="104">
        <f t="shared" si="5"/>
        <v>0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v>803234149</v>
      </c>
      <c r="AA30" s="86">
        <v>45501566</v>
      </c>
      <c r="AB30" s="86">
        <f t="shared" si="10"/>
        <v>848735715</v>
      </c>
      <c r="AC30" s="104">
        <f t="shared" si="11"/>
        <v>0.2538640811613182</v>
      </c>
      <c r="AD30" s="85">
        <v>732166163</v>
      </c>
      <c r="AE30" s="86">
        <v>16212285</v>
      </c>
      <c r="AF30" s="86">
        <f t="shared" si="12"/>
        <v>748378448</v>
      </c>
      <c r="AG30" s="86">
        <v>2793405124</v>
      </c>
      <c r="AH30" s="86">
        <v>2847159653</v>
      </c>
      <c r="AI30" s="87">
        <v>748378448</v>
      </c>
      <c r="AJ30" s="124">
        <f t="shared" si="13"/>
        <v>0.26790902671803074</v>
      </c>
      <c r="AK30" s="125">
        <f t="shared" si="14"/>
        <v>0.13409962201370074</v>
      </c>
    </row>
    <row r="31" spans="1:37" ht="12.75">
      <c r="A31" s="62" t="s">
        <v>96</v>
      </c>
      <c r="B31" s="63" t="s">
        <v>547</v>
      </c>
      <c r="C31" s="64" t="s">
        <v>548</v>
      </c>
      <c r="D31" s="85">
        <v>423656561</v>
      </c>
      <c r="E31" s="86">
        <v>48419480</v>
      </c>
      <c r="F31" s="87">
        <f t="shared" si="0"/>
        <v>472076041</v>
      </c>
      <c r="G31" s="85">
        <v>423656561</v>
      </c>
      <c r="H31" s="86">
        <v>48419480</v>
      </c>
      <c r="I31" s="87">
        <f t="shared" si="1"/>
        <v>472076041</v>
      </c>
      <c r="J31" s="85">
        <v>127698732</v>
      </c>
      <c r="K31" s="86">
        <v>15473290</v>
      </c>
      <c r="L31" s="86">
        <f t="shared" si="2"/>
        <v>143172022</v>
      </c>
      <c r="M31" s="104">
        <f t="shared" si="3"/>
        <v>0.3032816952470587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127698732</v>
      </c>
      <c r="AA31" s="86">
        <v>15473290</v>
      </c>
      <c r="AB31" s="86">
        <f t="shared" si="10"/>
        <v>143172022</v>
      </c>
      <c r="AC31" s="104">
        <f t="shared" si="11"/>
        <v>0.3032816952470587</v>
      </c>
      <c r="AD31" s="85">
        <v>106416171</v>
      </c>
      <c r="AE31" s="86">
        <v>13952284</v>
      </c>
      <c r="AF31" s="86">
        <f t="shared" si="12"/>
        <v>120368455</v>
      </c>
      <c r="AG31" s="86">
        <v>275269449</v>
      </c>
      <c r="AH31" s="86">
        <v>516157053</v>
      </c>
      <c r="AI31" s="87">
        <v>120368455</v>
      </c>
      <c r="AJ31" s="124">
        <f t="shared" si="13"/>
        <v>0.43727502429810144</v>
      </c>
      <c r="AK31" s="125">
        <f t="shared" si="14"/>
        <v>0.18944803270923427</v>
      </c>
    </row>
    <row r="32" spans="1:37" ht="12.75">
      <c r="A32" s="62" t="s">
        <v>96</v>
      </c>
      <c r="B32" s="63" t="s">
        <v>70</v>
      </c>
      <c r="C32" s="64" t="s">
        <v>71</v>
      </c>
      <c r="D32" s="85">
        <v>1572913140</v>
      </c>
      <c r="E32" s="86">
        <v>241497885</v>
      </c>
      <c r="F32" s="87">
        <f t="shared" si="0"/>
        <v>1814411025</v>
      </c>
      <c r="G32" s="85">
        <v>1572913140</v>
      </c>
      <c r="H32" s="86">
        <v>241497885</v>
      </c>
      <c r="I32" s="87">
        <f t="shared" si="1"/>
        <v>1814411025</v>
      </c>
      <c r="J32" s="85">
        <v>143680990</v>
      </c>
      <c r="K32" s="86">
        <v>19917912</v>
      </c>
      <c r="L32" s="86">
        <f t="shared" si="2"/>
        <v>163598902</v>
      </c>
      <c r="M32" s="104">
        <f t="shared" si="3"/>
        <v>0.09016639545606818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143680990</v>
      </c>
      <c r="AA32" s="86">
        <v>19917912</v>
      </c>
      <c r="AB32" s="86">
        <f t="shared" si="10"/>
        <v>163598902</v>
      </c>
      <c r="AC32" s="104">
        <f t="shared" si="11"/>
        <v>0.09016639545606818</v>
      </c>
      <c r="AD32" s="85">
        <v>394060224</v>
      </c>
      <c r="AE32" s="86">
        <v>39137931</v>
      </c>
      <c r="AF32" s="86">
        <f t="shared" si="12"/>
        <v>433198155</v>
      </c>
      <c r="AG32" s="86">
        <v>0</v>
      </c>
      <c r="AH32" s="86">
        <v>1784855436</v>
      </c>
      <c r="AI32" s="87">
        <v>433198155</v>
      </c>
      <c r="AJ32" s="124">
        <f t="shared" si="13"/>
        <v>0</v>
      </c>
      <c r="AK32" s="125">
        <f t="shared" si="14"/>
        <v>-0.6223462632245051</v>
      </c>
    </row>
    <row r="33" spans="1:37" ht="12.75">
      <c r="A33" s="62" t="s">
        <v>111</v>
      </c>
      <c r="B33" s="63" t="s">
        <v>549</v>
      </c>
      <c r="C33" s="64" t="s">
        <v>550</v>
      </c>
      <c r="D33" s="85">
        <v>180843000</v>
      </c>
      <c r="E33" s="86">
        <v>9905000</v>
      </c>
      <c r="F33" s="87">
        <f t="shared" si="0"/>
        <v>190748000</v>
      </c>
      <c r="G33" s="85">
        <v>180843000</v>
      </c>
      <c r="H33" s="86">
        <v>9905000</v>
      </c>
      <c r="I33" s="87">
        <f t="shared" si="1"/>
        <v>190748000</v>
      </c>
      <c r="J33" s="85">
        <v>76468424</v>
      </c>
      <c r="K33" s="86">
        <v>1375269</v>
      </c>
      <c r="L33" s="86">
        <f t="shared" si="2"/>
        <v>77843693</v>
      </c>
      <c r="M33" s="104">
        <f t="shared" si="3"/>
        <v>0.40809703378279194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76468424</v>
      </c>
      <c r="AA33" s="86">
        <v>1375269</v>
      </c>
      <c r="AB33" s="86">
        <f t="shared" si="10"/>
        <v>77843693</v>
      </c>
      <c r="AC33" s="104">
        <f t="shared" si="11"/>
        <v>0.40809703378279194</v>
      </c>
      <c r="AD33" s="85">
        <v>70906887</v>
      </c>
      <c r="AE33" s="86">
        <v>0</v>
      </c>
      <c r="AF33" s="86">
        <f t="shared" si="12"/>
        <v>70906887</v>
      </c>
      <c r="AG33" s="86">
        <v>179562600</v>
      </c>
      <c r="AH33" s="86">
        <v>183393000</v>
      </c>
      <c r="AI33" s="87">
        <v>70906887</v>
      </c>
      <c r="AJ33" s="124">
        <f t="shared" si="13"/>
        <v>0.3948867247411209</v>
      </c>
      <c r="AK33" s="125">
        <f t="shared" si="14"/>
        <v>0.0978297919072375</v>
      </c>
    </row>
    <row r="34" spans="1:37" ht="16.5">
      <c r="A34" s="65"/>
      <c r="B34" s="66" t="s">
        <v>551</v>
      </c>
      <c r="C34" s="67"/>
      <c r="D34" s="88">
        <f>SUM(D30:D33)</f>
        <v>5306933973</v>
      </c>
      <c r="E34" s="89">
        <f>SUM(E30:E33)</f>
        <v>513569314</v>
      </c>
      <c r="F34" s="90">
        <f t="shared" si="0"/>
        <v>5820503287</v>
      </c>
      <c r="G34" s="88">
        <f>SUM(G30:G33)</f>
        <v>5306933973</v>
      </c>
      <c r="H34" s="89">
        <f>SUM(H30:H33)</f>
        <v>513569314</v>
      </c>
      <c r="I34" s="90">
        <f t="shared" si="1"/>
        <v>5820503287</v>
      </c>
      <c r="J34" s="88">
        <f>SUM(J30:J33)</f>
        <v>1151082295</v>
      </c>
      <c r="K34" s="89">
        <f>SUM(K30:K33)</f>
        <v>82268037</v>
      </c>
      <c r="L34" s="89">
        <f t="shared" si="2"/>
        <v>1233350332</v>
      </c>
      <c r="M34" s="105">
        <f t="shared" si="3"/>
        <v>0.21189754067395994</v>
      </c>
      <c r="N34" s="88">
        <f>SUM(N30:N33)</f>
        <v>0</v>
      </c>
      <c r="O34" s="89">
        <f>SUM(O30:O33)</f>
        <v>0</v>
      </c>
      <c r="P34" s="89">
        <f t="shared" si="4"/>
        <v>0</v>
      </c>
      <c r="Q34" s="105">
        <f t="shared" si="5"/>
        <v>0</v>
      </c>
      <c r="R34" s="88">
        <f>SUM(R30:R33)</f>
        <v>0</v>
      </c>
      <c r="S34" s="89">
        <f>SUM(S30:S33)</f>
        <v>0</v>
      </c>
      <c r="T34" s="89">
        <f t="shared" si="6"/>
        <v>0</v>
      </c>
      <c r="U34" s="105">
        <f t="shared" si="7"/>
        <v>0</v>
      </c>
      <c r="V34" s="88">
        <f>SUM(V30:V33)</f>
        <v>0</v>
      </c>
      <c r="W34" s="89">
        <f>SUM(W30:W33)</f>
        <v>0</v>
      </c>
      <c r="X34" s="89">
        <f t="shared" si="8"/>
        <v>0</v>
      </c>
      <c r="Y34" s="105">
        <f t="shared" si="9"/>
        <v>0</v>
      </c>
      <c r="Z34" s="88">
        <v>1151082295</v>
      </c>
      <c r="AA34" s="89">
        <v>82268037</v>
      </c>
      <c r="AB34" s="89">
        <f t="shared" si="10"/>
        <v>1233350332</v>
      </c>
      <c r="AC34" s="105">
        <f t="shared" si="11"/>
        <v>0.21189754067395994</v>
      </c>
      <c r="AD34" s="88">
        <f>SUM(AD30:AD33)</f>
        <v>1303549445</v>
      </c>
      <c r="AE34" s="89">
        <f>SUM(AE30:AE33)</f>
        <v>69302500</v>
      </c>
      <c r="AF34" s="89">
        <f t="shared" si="12"/>
        <v>1372851945</v>
      </c>
      <c r="AG34" s="89">
        <f>SUM(AG30:AG33)</f>
        <v>3248237173</v>
      </c>
      <c r="AH34" s="89">
        <f>SUM(AH30:AH33)</f>
        <v>5331565142</v>
      </c>
      <c r="AI34" s="90">
        <f>SUM(AI30:AI33)</f>
        <v>1372851945</v>
      </c>
      <c r="AJ34" s="126">
        <f t="shared" si="13"/>
        <v>0.4226452293605347</v>
      </c>
      <c r="AK34" s="127">
        <f t="shared" si="14"/>
        <v>-0.10161446287640286</v>
      </c>
    </row>
    <row r="35" spans="1:37" ht="16.5">
      <c r="A35" s="68"/>
      <c r="B35" s="69" t="s">
        <v>552</v>
      </c>
      <c r="C35" s="70"/>
      <c r="D35" s="91">
        <f>SUM(D9:D14,D16:D21,D23:D28,D30:D33)</f>
        <v>19395903450</v>
      </c>
      <c r="E35" s="92">
        <f>SUM(E9:E14,E16:E21,E23:E28,E30:E33)</f>
        <v>3107218029</v>
      </c>
      <c r="F35" s="93">
        <f t="shared" si="0"/>
        <v>22503121479</v>
      </c>
      <c r="G35" s="91">
        <f>SUM(G9:G14,G16:G21,G23:G28,G30:G33)</f>
        <v>19395903450</v>
      </c>
      <c r="H35" s="92">
        <f>SUM(H9:H14,H16:H21,H23:H28,H30:H33)</f>
        <v>3107218029</v>
      </c>
      <c r="I35" s="93">
        <f t="shared" si="1"/>
        <v>22503121479</v>
      </c>
      <c r="J35" s="91">
        <f>SUM(J9:J14,J16:J21,J23:J28,J30:J33)</f>
        <v>4291749771</v>
      </c>
      <c r="K35" s="92">
        <f>SUM(K9:K14,K16:K21,K23:K28,K30:K33)</f>
        <v>293822347</v>
      </c>
      <c r="L35" s="92">
        <f t="shared" si="2"/>
        <v>4585572118</v>
      </c>
      <c r="M35" s="106">
        <f t="shared" si="3"/>
        <v>0.2037749350586439</v>
      </c>
      <c r="N35" s="91">
        <f>SUM(N9:N14,N16:N21,N23:N28,N30:N33)</f>
        <v>0</v>
      </c>
      <c r="O35" s="92">
        <f>SUM(O9:O14,O16:O21,O23:O28,O30:O33)</f>
        <v>0</v>
      </c>
      <c r="P35" s="92">
        <f t="shared" si="4"/>
        <v>0</v>
      </c>
      <c r="Q35" s="106">
        <f t="shared" si="5"/>
        <v>0</v>
      </c>
      <c r="R35" s="91">
        <f>SUM(R9:R14,R16:R21,R23:R28,R30:R33)</f>
        <v>0</v>
      </c>
      <c r="S35" s="92">
        <f>SUM(S9:S14,S16:S21,S23:S28,S30:S33)</f>
        <v>0</v>
      </c>
      <c r="T35" s="92">
        <f t="shared" si="6"/>
        <v>0</v>
      </c>
      <c r="U35" s="106">
        <f t="shared" si="7"/>
        <v>0</v>
      </c>
      <c r="V35" s="91">
        <f>SUM(V9:V14,V16:V21,V23:V28,V30:V33)</f>
        <v>0</v>
      </c>
      <c r="W35" s="92">
        <f>SUM(W9:W14,W16:W21,W23:W28,W30:W33)</f>
        <v>0</v>
      </c>
      <c r="X35" s="92">
        <f t="shared" si="8"/>
        <v>0</v>
      </c>
      <c r="Y35" s="106">
        <f t="shared" si="9"/>
        <v>0</v>
      </c>
      <c r="Z35" s="91">
        <v>4291749771</v>
      </c>
      <c r="AA35" s="92">
        <v>293822347</v>
      </c>
      <c r="AB35" s="92">
        <f t="shared" si="10"/>
        <v>4585572118</v>
      </c>
      <c r="AC35" s="106">
        <f t="shared" si="11"/>
        <v>0.2037749350586439</v>
      </c>
      <c r="AD35" s="91">
        <f>SUM(AD9:AD14,AD16:AD21,AD23:AD28,AD30:AD33)</f>
        <v>4654156785</v>
      </c>
      <c r="AE35" s="92">
        <f>SUM(AE9:AE14,AE16:AE21,AE23:AE28,AE30:AE33)</f>
        <v>411769652</v>
      </c>
      <c r="AF35" s="92">
        <f t="shared" si="12"/>
        <v>5065926437</v>
      </c>
      <c r="AG35" s="92">
        <f>SUM(AG9:AG14,AG16:AG21,AG23:AG28,AG30:AG33)</f>
        <v>18169306705</v>
      </c>
      <c r="AH35" s="92">
        <f>SUM(AH9:AH14,AH16:AH21,AH23:AH28,AH30:AH33)</f>
        <v>20958304030</v>
      </c>
      <c r="AI35" s="93">
        <f>SUM(AI9:AI14,AI16:AI21,AI23:AI28,AI30:AI33)</f>
        <v>5065926437</v>
      </c>
      <c r="AJ35" s="128">
        <f t="shared" si="13"/>
        <v>0.2788178172811575</v>
      </c>
      <c r="AK35" s="129">
        <f t="shared" si="14"/>
        <v>-0.0948206265870023</v>
      </c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94</v>
      </c>
      <c r="B9" s="63" t="s">
        <v>41</v>
      </c>
      <c r="C9" s="64" t="s">
        <v>42</v>
      </c>
      <c r="D9" s="85">
        <v>40646277302</v>
      </c>
      <c r="E9" s="86">
        <v>7023202807</v>
      </c>
      <c r="F9" s="87">
        <f>$D9+$E9</f>
        <v>47669480109</v>
      </c>
      <c r="G9" s="85">
        <v>40646277302</v>
      </c>
      <c r="H9" s="86">
        <v>7227760102</v>
      </c>
      <c r="I9" s="87">
        <f>$G9+$H9</f>
        <v>47874037404</v>
      </c>
      <c r="J9" s="85">
        <v>10170693763</v>
      </c>
      <c r="K9" s="86">
        <v>790648667</v>
      </c>
      <c r="L9" s="86">
        <f>$J9+$K9</f>
        <v>10961342430</v>
      </c>
      <c r="M9" s="104">
        <f>IF($F9=0,0,$L9/$F9)</f>
        <v>0.2299446607123894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10170693763</v>
      </c>
      <c r="AA9" s="86">
        <v>790648667</v>
      </c>
      <c r="AB9" s="86">
        <f>$Z9+$AA9</f>
        <v>10961342430</v>
      </c>
      <c r="AC9" s="104">
        <f>IF($F9=0,0,$AB9/$F9)</f>
        <v>0.2299446607123894</v>
      </c>
      <c r="AD9" s="85">
        <v>9514490403</v>
      </c>
      <c r="AE9" s="86">
        <v>842593338</v>
      </c>
      <c r="AF9" s="86">
        <f>$AD9+$AE9</f>
        <v>10357083741</v>
      </c>
      <c r="AG9" s="86">
        <v>43472175581</v>
      </c>
      <c r="AH9" s="86">
        <v>44798452866</v>
      </c>
      <c r="AI9" s="87">
        <v>10357083741</v>
      </c>
      <c r="AJ9" s="124">
        <f>IF($AG9=0,0,$AI9/$AG9)</f>
        <v>0.23824627138115165</v>
      </c>
      <c r="AK9" s="125">
        <f>IF($AF9=0,0,(($L9/$AF9)-1))</f>
        <v>0.058342551253877994</v>
      </c>
    </row>
    <row r="10" spans="1:37" ht="16.5">
      <c r="A10" s="65"/>
      <c r="B10" s="66" t="s">
        <v>95</v>
      </c>
      <c r="C10" s="67"/>
      <c r="D10" s="88">
        <f>D9</f>
        <v>40646277302</v>
      </c>
      <c r="E10" s="89">
        <f>E9</f>
        <v>7023202807</v>
      </c>
      <c r="F10" s="90">
        <f aca="true" t="shared" si="0" ref="F10:F45">$D10+$E10</f>
        <v>47669480109</v>
      </c>
      <c r="G10" s="88">
        <f>G9</f>
        <v>40646277302</v>
      </c>
      <c r="H10" s="89">
        <f>H9</f>
        <v>7227760102</v>
      </c>
      <c r="I10" s="90">
        <f aca="true" t="shared" si="1" ref="I10:I45">$G10+$H10</f>
        <v>47874037404</v>
      </c>
      <c r="J10" s="88">
        <f>J9</f>
        <v>10170693763</v>
      </c>
      <c r="K10" s="89">
        <f>K9</f>
        <v>790648667</v>
      </c>
      <c r="L10" s="89">
        <f aca="true" t="shared" si="2" ref="L10:L45">$J10+$K10</f>
        <v>10961342430</v>
      </c>
      <c r="M10" s="105">
        <f aca="true" t="shared" si="3" ref="M10:M45">IF($F10=0,0,$L10/$F10)</f>
        <v>0.2299446607123894</v>
      </c>
      <c r="N10" s="88">
        <f>N9</f>
        <v>0</v>
      </c>
      <c r="O10" s="89">
        <f>O9</f>
        <v>0</v>
      </c>
      <c r="P10" s="89">
        <f aca="true" t="shared" si="4" ref="P10:P45">$N10+$O10</f>
        <v>0</v>
      </c>
      <c r="Q10" s="105">
        <f aca="true" t="shared" si="5" ref="Q10:Q45">IF($F10=0,0,$P10/$F10)</f>
        <v>0</v>
      </c>
      <c r="R10" s="88">
        <f>R9</f>
        <v>0</v>
      </c>
      <c r="S10" s="89">
        <f>S9</f>
        <v>0</v>
      </c>
      <c r="T10" s="89">
        <f aca="true" t="shared" si="6" ref="T10:T45">$R10+$S10</f>
        <v>0</v>
      </c>
      <c r="U10" s="105">
        <f aca="true" t="shared" si="7" ref="U10:U45">IF($I10=0,0,$T10/$I10)</f>
        <v>0</v>
      </c>
      <c r="V10" s="88">
        <f>V9</f>
        <v>0</v>
      </c>
      <c r="W10" s="89">
        <f>W9</f>
        <v>0</v>
      </c>
      <c r="X10" s="89">
        <f aca="true" t="shared" si="8" ref="X10:X45">$V10+$W10</f>
        <v>0</v>
      </c>
      <c r="Y10" s="105">
        <f aca="true" t="shared" si="9" ref="Y10:Y45">IF($I10=0,0,$X10/$I10)</f>
        <v>0</v>
      </c>
      <c r="Z10" s="88">
        <v>10170693763</v>
      </c>
      <c r="AA10" s="89">
        <v>790648667</v>
      </c>
      <c r="AB10" s="89">
        <f aca="true" t="shared" si="10" ref="AB10:AB45">$Z10+$AA10</f>
        <v>10961342430</v>
      </c>
      <c r="AC10" s="105">
        <f aca="true" t="shared" si="11" ref="AC10:AC45">IF($F10=0,0,$AB10/$F10)</f>
        <v>0.2299446607123894</v>
      </c>
      <c r="AD10" s="88">
        <f>AD9</f>
        <v>9514490403</v>
      </c>
      <c r="AE10" s="89">
        <f>AE9</f>
        <v>842593338</v>
      </c>
      <c r="AF10" s="89">
        <f aca="true" t="shared" si="12" ref="AF10:AF45">$AD10+$AE10</f>
        <v>10357083741</v>
      </c>
      <c r="AG10" s="89">
        <f>AG9</f>
        <v>43472175581</v>
      </c>
      <c r="AH10" s="89">
        <f>AH9</f>
        <v>44798452866</v>
      </c>
      <c r="AI10" s="90">
        <f>AI9</f>
        <v>10357083741</v>
      </c>
      <c r="AJ10" s="126">
        <f aca="true" t="shared" si="13" ref="AJ10:AJ45">IF($AG10=0,0,$AI10/$AG10)</f>
        <v>0.23824627138115165</v>
      </c>
      <c r="AK10" s="127">
        <f aca="true" t="shared" si="14" ref="AK10:AK45">IF($AF10=0,0,(($L10/$AF10)-1))</f>
        <v>0.058342551253877994</v>
      </c>
    </row>
    <row r="11" spans="1:37" ht="12.75">
      <c r="A11" s="62" t="s">
        <v>96</v>
      </c>
      <c r="B11" s="63" t="s">
        <v>553</v>
      </c>
      <c r="C11" s="64" t="s">
        <v>554</v>
      </c>
      <c r="D11" s="85">
        <v>329860367</v>
      </c>
      <c r="E11" s="86">
        <v>47708928</v>
      </c>
      <c r="F11" s="87">
        <f t="shared" si="0"/>
        <v>377569295</v>
      </c>
      <c r="G11" s="85">
        <v>329860367</v>
      </c>
      <c r="H11" s="86">
        <v>47708928</v>
      </c>
      <c r="I11" s="87">
        <f t="shared" si="1"/>
        <v>377569295</v>
      </c>
      <c r="J11" s="85">
        <v>78578890</v>
      </c>
      <c r="K11" s="86">
        <v>1765361</v>
      </c>
      <c r="L11" s="86">
        <f t="shared" si="2"/>
        <v>80344251</v>
      </c>
      <c r="M11" s="104">
        <f t="shared" si="3"/>
        <v>0.2127933920050358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78578890</v>
      </c>
      <c r="AA11" s="86">
        <v>1765361</v>
      </c>
      <c r="AB11" s="86">
        <f t="shared" si="10"/>
        <v>80344251</v>
      </c>
      <c r="AC11" s="104">
        <f t="shared" si="11"/>
        <v>0.2127933920050358</v>
      </c>
      <c r="AD11" s="85">
        <v>75109756</v>
      </c>
      <c r="AE11" s="86">
        <v>2156377</v>
      </c>
      <c r="AF11" s="86">
        <f t="shared" si="12"/>
        <v>77266133</v>
      </c>
      <c r="AG11" s="86">
        <v>326540619</v>
      </c>
      <c r="AH11" s="86">
        <v>338204267</v>
      </c>
      <c r="AI11" s="87">
        <v>77266133</v>
      </c>
      <c r="AJ11" s="124">
        <f t="shared" si="13"/>
        <v>0.23662028092131474</v>
      </c>
      <c r="AK11" s="125">
        <f t="shared" si="14"/>
        <v>0.03983786790520494</v>
      </c>
    </row>
    <row r="12" spans="1:37" ht="12.75">
      <c r="A12" s="62" t="s">
        <v>96</v>
      </c>
      <c r="B12" s="63" t="s">
        <v>555</v>
      </c>
      <c r="C12" s="64" t="s">
        <v>556</v>
      </c>
      <c r="D12" s="85">
        <v>334444265</v>
      </c>
      <c r="E12" s="86">
        <v>70634841</v>
      </c>
      <c r="F12" s="87">
        <f t="shared" si="0"/>
        <v>405079106</v>
      </c>
      <c r="G12" s="85">
        <v>334444265</v>
      </c>
      <c r="H12" s="86">
        <v>70634841</v>
      </c>
      <c r="I12" s="87">
        <f t="shared" si="1"/>
        <v>405079106</v>
      </c>
      <c r="J12" s="85">
        <v>87805218</v>
      </c>
      <c r="K12" s="86">
        <v>9994156</v>
      </c>
      <c r="L12" s="86">
        <f t="shared" si="2"/>
        <v>97799374</v>
      </c>
      <c r="M12" s="104">
        <f t="shared" si="3"/>
        <v>0.2414327783176257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87805218</v>
      </c>
      <c r="AA12" s="86">
        <v>9994156</v>
      </c>
      <c r="AB12" s="86">
        <f t="shared" si="10"/>
        <v>97799374</v>
      </c>
      <c r="AC12" s="104">
        <f t="shared" si="11"/>
        <v>0.2414327783176257</v>
      </c>
      <c r="AD12" s="85">
        <v>70346454</v>
      </c>
      <c r="AE12" s="86">
        <v>2823272</v>
      </c>
      <c r="AF12" s="86">
        <f t="shared" si="12"/>
        <v>73169726</v>
      </c>
      <c r="AG12" s="86">
        <v>316353390</v>
      </c>
      <c r="AH12" s="86">
        <v>384230052</v>
      </c>
      <c r="AI12" s="87">
        <v>73169726</v>
      </c>
      <c r="AJ12" s="124">
        <f t="shared" si="13"/>
        <v>0.23129110770711198</v>
      </c>
      <c r="AK12" s="125">
        <f t="shared" si="14"/>
        <v>0.33660981592304995</v>
      </c>
    </row>
    <row r="13" spans="1:37" ht="12.75">
      <c r="A13" s="62" t="s">
        <v>96</v>
      </c>
      <c r="B13" s="63" t="s">
        <v>557</v>
      </c>
      <c r="C13" s="64" t="s">
        <v>558</v>
      </c>
      <c r="D13" s="85">
        <v>335704732</v>
      </c>
      <c r="E13" s="86">
        <v>31319500</v>
      </c>
      <c r="F13" s="87">
        <f t="shared" si="0"/>
        <v>367024232</v>
      </c>
      <c r="G13" s="85">
        <v>335704732</v>
      </c>
      <c r="H13" s="86">
        <v>31319500</v>
      </c>
      <c r="I13" s="87">
        <f t="shared" si="1"/>
        <v>367024232</v>
      </c>
      <c r="J13" s="85">
        <v>42415825</v>
      </c>
      <c r="K13" s="86">
        <v>2383892</v>
      </c>
      <c r="L13" s="86">
        <f t="shared" si="2"/>
        <v>44799717</v>
      </c>
      <c r="M13" s="104">
        <f t="shared" si="3"/>
        <v>0.12206201415060791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42415825</v>
      </c>
      <c r="AA13" s="86">
        <v>2383892</v>
      </c>
      <c r="AB13" s="86">
        <f t="shared" si="10"/>
        <v>44799717</v>
      </c>
      <c r="AC13" s="104">
        <f t="shared" si="11"/>
        <v>0.12206201415060791</v>
      </c>
      <c r="AD13" s="85">
        <v>80634006</v>
      </c>
      <c r="AE13" s="86">
        <v>2209752</v>
      </c>
      <c r="AF13" s="86">
        <f t="shared" si="12"/>
        <v>82843758</v>
      </c>
      <c r="AG13" s="86">
        <v>346134530</v>
      </c>
      <c r="AH13" s="86">
        <v>350926937</v>
      </c>
      <c r="AI13" s="87">
        <v>82843758</v>
      </c>
      <c r="AJ13" s="124">
        <f t="shared" si="13"/>
        <v>0.23933976769090332</v>
      </c>
      <c r="AK13" s="125">
        <f t="shared" si="14"/>
        <v>-0.45922640303207873</v>
      </c>
    </row>
    <row r="14" spans="1:37" ht="12.75">
      <c r="A14" s="62" t="s">
        <v>96</v>
      </c>
      <c r="B14" s="63" t="s">
        <v>559</v>
      </c>
      <c r="C14" s="64" t="s">
        <v>560</v>
      </c>
      <c r="D14" s="85">
        <v>997362936</v>
      </c>
      <c r="E14" s="86">
        <v>226798873</v>
      </c>
      <c r="F14" s="87">
        <f t="shared" si="0"/>
        <v>1224161809</v>
      </c>
      <c r="G14" s="85">
        <v>1019316659</v>
      </c>
      <c r="H14" s="86">
        <v>294260068</v>
      </c>
      <c r="I14" s="87">
        <f t="shared" si="1"/>
        <v>1313576727</v>
      </c>
      <c r="J14" s="85">
        <v>275034847</v>
      </c>
      <c r="K14" s="86">
        <v>22254845</v>
      </c>
      <c r="L14" s="86">
        <f t="shared" si="2"/>
        <v>297289692</v>
      </c>
      <c r="M14" s="104">
        <f t="shared" si="3"/>
        <v>0.24285163106244234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275034847</v>
      </c>
      <c r="AA14" s="86">
        <v>22254845</v>
      </c>
      <c r="AB14" s="86">
        <f t="shared" si="10"/>
        <v>297289692</v>
      </c>
      <c r="AC14" s="104">
        <f t="shared" si="11"/>
        <v>0.24285163106244234</v>
      </c>
      <c r="AD14" s="85">
        <v>250459676</v>
      </c>
      <c r="AE14" s="86">
        <v>17251381</v>
      </c>
      <c r="AF14" s="86">
        <f t="shared" si="12"/>
        <v>267711057</v>
      </c>
      <c r="AG14" s="86">
        <v>1101057283</v>
      </c>
      <c r="AH14" s="86">
        <v>1175580544</v>
      </c>
      <c r="AI14" s="87">
        <v>267711057</v>
      </c>
      <c r="AJ14" s="124">
        <f t="shared" si="13"/>
        <v>0.24313999020158156</v>
      </c>
      <c r="AK14" s="125">
        <f t="shared" si="14"/>
        <v>0.11048716228407396</v>
      </c>
    </row>
    <row r="15" spans="1:37" ht="12.75">
      <c r="A15" s="62" t="s">
        <v>96</v>
      </c>
      <c r="B15" s="63" t="s">
        <v>561</v>
      </c>
      <c r="C15" s="64" t="s">
        <v>562</v>
      </c>
      <c r="D15" s="85">
        <v>683048797</v>
      </c>
      <c r="E15" s="86">
        <v>81242586</v>
      </c>
      <c r="F15" s="87">
        <f t="shared" si="0"/>
        <v>764291383</v>
      </c>
      <c r="G15" s="85">
        <v>683048797</v>
      </c>
      <c r="H15" s="86">
        <v>81242586</v>
      </c>
      <c r="I15" s="87">
        <f t="shared" si="1"/>
        <v>764291383</v>
      </c>
      <c r="J15" s="85">
        <v>156483947</v>
      </c>
      <c r="K15" s="86">
        <v>11729039</v>
      </c>
      <c r="L15" s="86">
        <f t="shared" si="2"/>
        <v>168212986</v>
      </c>
      <c r="M15" s="104">
        <f t="shared" si="3"/>
        <v>0.22009012497266373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156483947</v>
      </c>
      <c r="AA15" s="86">
        <v>11729039</v>
      </c>
      <c r="AB15" s="86">
        <f t="shared" si="10"/>
        <v>168212986</v>
      </c>
      <c r="AC15" s="104">
        <f t="shared" si="11"/>
        <v>0.22009012497266373</v>
      </c>
      <c r="AD15" s="85">
        <v>148700290</v>
      </c>
      <c r="AE15" s="86">
        <v>4065308</v>
      </c>
      <c r="AF15" s="86">
        <f t="shared" si="12"/>
        <v>152765598</v>
      </c>
      <c r="AG15" s="86">
        <v>703130545</v>
      </c>
      <c r="AH15" s="86">
        <v>717699252</v>
      </c>
      <c r="AI15" s="87">
        <v>152765598</v>
      </c>
      <c r="AJ15" s="124">
        <f t="shared" si="13"/>
        <v>0.21726491486726693</v>
      </c>
      <c r="AK15" s="125">
        <f t="shared" si="14"/>
        <v>0.1011182373665045</v>
      </c>
    </row>
    <row r="16" spans="1:37" ht="12.75">
      <c r="A16" s="62" t="s">
        <v>111</v>
      </c>
      <c r="B16" s="63" t="s">
        <v>563</v>
      </c>
      <c r="C16" s="64" t="s">
        <v>564</v>
      </c>
      <c r="D16" s="85">
        <v>356013510</v>
      </c>
      <c r="E16" s="86">
        <v>8964500</v>
      </c>
      <c r="F16" s="87">
        <f t="shared" si="0"/>
        <v>364978010</v>
      </c>
      <c r="G16" s="85">
        <v>356013510</v>
      </c>
      <c r="H16" s="86">
        <v>8964500</v>
      </c>
      <c r="I16" s="87">
        <f t="shared" si="1"/>
        <v>364978010</v>
      </c>
      <c r="J16" s="85">
        <v>90760185</v>
      </c>
      <c r="K16" s="86">
        <v>293115</v>
      </c>
      <c r="L16" s="86">
        <f t="shared" si="2"/>
        <v>91053300</v>
      </c>
      <c r="M16" s="104">
        <f t="shared" si="3"/>
        <v>0.24947612597263052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90760185</v>
      </c>
      <c r="AA16" s="86">
        <v>293115</v>
      </c>
      <c r="AB16" s="86">
        <f t="shared" si="10"/>
        <v>91053300</v>
      </c>
      <c r="AC16" s="104">
        <f t="shared" si="11"/>
        <v>0.24947612597263052</v>
      </c>
      <c r="AD16" s="85">
        <v>87530286</v>
      </c>
      <c r="AE16" s="86">
        <v>233764</v>
      </c>
      <c r="AF16" s="86">
        <f t="shared" si="12"/>
        <v>87764050</v>
      </c>
      <c r="AG16" s="86">
        <v>358038390</v>
      </c>
      <c r="AH16" s="86">
        <v>361588117</v>
      </c>
      <c r="AI16" s="87">
        <v>87764050</v>
      </c>
      <c r="AJ16" s="124">
        <f t="shared" si="13"/>
        <v>0.24512469179631827</v>
      </c>
      <c r="AK16" s="125">
        <f t="shared" si="14"/>
        <v>0.037478329680546985</v>
      </c>
    </row>
    <row r="17" spans="1:37" ht="16.5">
      <c r="A17" s="65"/>
      <c r="B17" s="66" t="s">
        <v>565</v>
      </c>
      <c r="C17" s="67"/>
      <c r="D17" s="88">
        <f>SUM(D11:D16)</f>
        <v>3036434607</v>
      </c>
      <c r="E17" s="89">
        <f>SUM(E11:E16)</f>
        <v>466669228</v>
      </c>
      <c r="F17" s="90">
        <f t="shared" si="0"/>
        <v>3503103835</v>
      </c>
      <c r="G17" s="88">
        <f>SUM(G11:G16)</f>
        <v>3058388330</v>
      </c>
      <c r="H17" s="89">
        <f>SUM(H11:H16)</f>
        <v>534130423</v>
      </c>
      <c r="I17" s="90">
        <f t="shared" si="1"/>
        <v>3592518753</v>
      </c>
      <c r="J17" s="88">
        <f>SUM(J11:J16)</f>
        <v>731078912</v>
      </c>
      <c r="K17" s="89">
        <f>SUM(K11:K16)</f>
        <v>48420408</v>
      </c>
      <c r="L17" s="89">
        <f t="shared" si="2"/>
        <v>779499320</v>
      </c>
      <c r="M17" s="105">
        <f t="shared" si="3"/>
        <v>0.222516761339448</v>
      </c>
      <c r="N17" s="88">
        <f>SUM(N11:N16)</f>
        <v>0</v>
      </c>
      <c r="O17" s="89">
        <f>SUM(O11:O16)</f>
        <v>0</v>
      </c>
      <c r="P17" s="89">
        <f t="shared" si="4"/>
        <v>0</v>
      </c>
      <c r="Q17" s="105">
        <f t="shared" si="5"/>
        <v>0</v>
      </c>
      <c r="R17" s="88">
        <f>SUM(R11:R16)</f>
        <v>0</v>
      </c>
      <c r="S17" s="89">
        <f>SUM(S11:S16)</f>
        <v>0</v>
      </c>
      <c r="T17" s="89">
        <f t="shared" si="6"/>
        <v>0</v>
      </c>
      <c r="U17" s="105">
        <f t="shared" si="7"/>
        <v>0</v>
      </c>
      <c r="V17" s="88">
        <f>SUM(V11:V16)</f>
        <v>0</v>
      </c>
      <c r="W17" s="89">
        <f>SUM(W11:W16)</f>
        <v>0</v>
      </c>
      <c r="X17" s="89">
        <f t="shared" si="8"/>
        <v>0</v>
      </c>
      <c r="Y17" s="105">
        <f t="shared" si="9"/>
        <v>0</v>
      </c>
      <c r="Z17" s="88">
        <v>731078912</v>
      </c>
      <c r="AA17" s="89">
        <v>48420408</v>
      </c>
      <c r="AB17" s="89">
        <f t="shared" si="10"/>
        <v>779499320</v>
      </c>
      <c r="AC17" s="105">
        <f t="shared" si="11"/>
        <v>0.222516761339448</v>
      </c>
      <c r="AD17" s="88">
        <f>SUM(AD11:AD16)</f>
        <v>712780468</v>
      </c>
      <c r="AE17" s="89">
        <f>SUM(AE11:AE16)</f>
        <v>28739854</v>
      </c>
      <c r="AF17" s="89">
        <f t="shared" si="12"/>
        <v>741520322</v>
      </c>
      <c r="AG17" s="89">
        <f>SUM(AG11:AG16)</f>
        <v>3151254757</v>
      </c>
      <c r="AH17" s="89">
        <f>SUM(AH11:AH16)</f>
        <v>3328229169</v>
      </c>
      <c r="AI17" s="90">
        <f>SUM(AI11:AI16)</f>
        <v>741520322</v>
      </c>
      <c r="AJ17" s="126">
        <f t="shared" si="13"/>
        <v>0.23530954466719428</v>
      </c>
      <c r="AK17" s="127">
        <f t="shared" si="14"/>
        <v>0.05121774396899137</v>
      </c>
    </row>
    <row r="18" spans="1:37" ht="12.75">
      <c r="A18" s="62" t="s">
        <v>96</v>
      </c>
      <c r="B18" s="63" t="s">
        <v>566</v>
      </c>
      <c r="C18" s="64" t="s">
        <v>567</v>
      </c>
      <c r="D18" s="85">
        <v>576001758</v>
      </c>
      <c r="E18" s="86">
        <v>83246710</v>
      </c>
      <c r="F18" s="87">
        <f t="shared" si="0"/>
        <v>659248468</v>
      </c>
      <c r="G18" s="85">
        <v>576001758</v>
      </c>
      <c r="H18" s="86">
        <v>83246710</v>
      </c>
      <c r="I18" s="87">
        <f t="shared" si="1"/>
        <v>659248468</v>
      </c>
      <c r="J18" s="85">
        <v>152625027</v>
      </c>
      <c r="K18" s="86">
        <v>6289438</v>
      </c>
      <c r="L18" s="86">
        <f t="shared" si="2"/>
        <v>158914465</v>
      </c>
      <c r="M18" s="104">
        <f t="shared" si="3"/>
        <v>0.24105397693544584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152625027</v>
      </c>
      <c r="AA18" s="86">
        <v>6289438</v>
      </c>
      <c r="AB18" s="86">
        <f t="shared" si="10"/>
        <v>158914465</v>
      </c>
      <c r="AC18" s="104">
        <f t="shared" si="11"/>
        <v>0.24105397693544584</v>
      </c>
      <c r="AD18" s="85">
        <v>139144017</v>
      </c>
      <c r="AE18" s="86">
        <v>7307748</v>
      </c>
      <c r="AF18" s="86">
        <f t="shared" si="12"/>
        <v>146451765</v>
      </c>
      <c r="AG18" s="86">
        <v>668316680</v>
      </c>
      <c r="AH18" s="86">
        <v>603303345</v>
      </c>
      <c r="AI18" s="87">
        <v>146451765</v>
      </c>
      <c r="AJ18" s="124">
        <f t="shared" si="13"/>
        <v>0.21913528329114873</v>
      </c>
      <c r="AK18" s="125">
        <f t="shared" si="14"/>
        <v>0.08509764289969457</v>
      </c>
    </row>
    <row r="19" spans="1:37" ht="12.75">
      <c r="A19" s="62" t="s">
        <v>96</v>
      </c>
      <c r="B19" s="63" t="s">
        <v>60</v>
      </c>
      <c r="C19" s="64" t="s">
        <v>61</v>
      </c>
      <c r="D19" s="85">
        <v>2201862847</v>
      </c>
      <c r="E19" s="86">
        <v>633141543</v>
      </c>
      <c r="F19" s="87">
        <f t="shared" si="0"/>
        <v>2835004390</v>
      </c>
      <c r="G19" s="85">
        <v>2202800152</v>
      </c>
      <c r="H19" s="86">
        <v>815135300</v>
      </c>
      <c r="I19" s="87">
        <f t="shared" si="1"/>
        <v>3017935452</v>
      </c>
      <c r="J19" s="85">
        <v>852128656</v>
      </c>
      <c r="K19" s="86">
        <v>66814606</v>
      </c>
      <c r="L19" s="86">
        <f t="shared" si="2"/>
        <v>918943262</v>
      </c>
      <c r="M19" s="104">
        <f t="shared" si="3"/>
        <v>0.3241417421579372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852128656</v>
      </c>
      <c r="AA19" s="86">
        <v>66814606</v>
      </c>
      <c r="AB19" s="86">
        <f t="shared" si="10"/>
        <v>918943262</v>
      </c>
      <c r="AC19" s="104">
        <f t="shared" si="11"/>
        <v>0.3241417421579372</v>
      </c>
      <c r="AD19" s="85">
        <v>794912692</v>
      </c>
      <c r="AE19" s="86">
        <v>59223616</v>
      </c>
      <c r="AF19" s="86">
        <f t="shared" si="12"/>
        <v>854136308</v>
      </c>
      <c r="AG19" s="86">
        <v>2604461552</v>
      </c>
      <c r="AH19" s="86">
        <v>2771602618</v>
      </c>
      <c r="AI19" s="87">
        <v>854136308</v>
      </c>
      <c r="AJ19" s="124">
        <f t="shared" si="13"/>
        <v>0.32795120639968656</v>
      </c>
      <c r="AK19" s="125">
        <f t="shared" si="14"/>
        <v>0.07587425261402192</v>
      </c>
    </row>
    <row r="20" spans="1:37" ht="12.75">
      <c r="A20" s="62" t="s">
        <v>96</v>
      </c>
      <c r="B20" s="63" t="s">
        <v>88</v>
      </c>
      <c r="C20" s="64" t="s">
        <v>89</v>
      </c>
      <c r="D20" s="85">
        <v>1488082886</v>
      </c>
      <c r="E20" s="86">
        <v>418056510</v>
      </c>
      <c r="F20" s="87">
        <f t="shared" si="0"/>
        <v>1906139396</v>
      </c>
      <c r="G20" s="85">
        <v>1532643454</v>
      </c>
      <c r="H20" s="86">
        <v>530758894</v>
      </c>
      <c r="I20" s="87">
        <f t="shared" si="1"/>
        <v>2063402348</v>
      </c>
      <c r="J20" s="85">
        <v>449845688</v>
      </c>
      <c r="K20" s="86">
        <v>14474166</v>
      </c>
      <c r="L20" s="86">
        <f t="shared" si="2"/>
        <v>464319854</v>
      </c>
      <c r="M20" s="104">
        <f t="shared" si="3"/>
        <v>0.24359176195317458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449845688</v>
      </c>
      <c r="AA20" s="86">
        <v>14474166</v>
      </c>
      <c r="AB20" s="86">
        <f t="shared" si="10"/>
        <v>464319854</v>
      </c>
      <c r="AC20" s="104">
        <f t="shared" si="11"/>
        <v>0.24359176195317458</v>
      </c>
      <c r="AD20" s="85">
        <v>602281260</v>
      </c>
      <c r="AE20" s="86">
        <v>29314385</v>
      </c>
      <c r="AF20" s="86">
        <f t="shared" si="12"/>
        <v>631595645</v>
      </c>
      <c r="AG20" s="86">
        <v>1900429117</v>
      </c>
      <c r="AH20" s="86">
        <v>1973075469</v>
      </c>
      <c r="AI20" s="87">
        <v>631595645</v>
      </c>
      <c r="AJ20" s="124">
        <f t="shared" si="13"/>
        <v>0.33234370035175587</v>
      </c>
      <c r="AK20" s="125">
        <f t="shared" si="14"/>
        <v>-0.26484633376469846</v>
      </c>
    </row>
    <row r="21" spans="1:37" ht="12.75">
      <c r="A21" s="62" t="s">
        <v>96</v>
      </c>
      <c r="B21" s="63" t="s">
        <v>568</v>
      </c>
      <c r="C21" s="64" t="s">
        <v>569</v>
      </c>
      <c r="D21" s="85">
        <v>1080779146</v>
      </c>
      <c r="E21" s="86">
        <v>209953903</v>
      </c>
      <c r="F21" s="87">
        <f t="shared" si="0"/>
        <v>1290733049</v>
      </c>
      <c r="G21" s="85">
        <v>1088493603</v>
      </c>
      <c r="H21" s="86">
        <v>209953903</v>
      </c>
      <c r="I21" s="87">
        <f t="shared" si="1"/>
        <v>1298447506</v>
      </c>
      <c r="J21" s="85">
        <v>242260802</v>
      </c>
      <c r="K21" s="86">
        <v>13543808</v>
      </c>
      <c r="L21" s="86">
        <f t="shared" si="2"/>
        <v>255804610</v>
      </c>
      <c r="M21" s="104">
        <f t="shared" si="3"/>
        <v>0.19818552736228884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242260802</v>
      </c>
      <c r="AA21" s="86">
        <v>13543808</v>
      </c>
      <c r="AB21" s="86">
        <f t="shared" si="10"/>
        <v>255804610</v>
      </c>
      <c r="AC21" s="104">
        <f t="shared" si="11"/>
        <v>0.19818552736228884</v>
      </c>
      <c r="AD21" s="85">
        <v>201888650</v>
      </c>
      <c r="AE21" s="86">
        <v>8062405</v>
      </c>
      <c r="AF21" s="86">
        <f t="shared" si="12"/>
        <v>209951055</v>
      </c>
      <c r="AG21" s="86">
        <v>1003160654</v>
      </c>
      <c r="AH21" s="86">
        <v>1106913753</v>
      </c>
      <c r="AI21" s="87">
        <v>209951055</v>
      </c>
      <c r="AJ21" s="124">
        <f t="shared" si="13"/>
        <v>0.20928956310521327</v>
      </c>
      <c r="AK21" s="125">
        <f t="shared" si="14"/>
        <v>0.2184011649762847</v>
      </c>
    </row>
    <row r="22" spans="1:37" ht="12.75">
      <c r="A22" s="62" t="s">
        <v>96</v>
      </c>
      <c r="B22" s="63" t="s">
        <v>570</v>
      </c>
      <c r="C22" s="64" t="s">
        <v>571</v>
      </c>
      <c r="D22" s="85">
        <v>677664848</v>
      </c>
      <c r="E22" s="86">
        <v>76008244</v>
      </c>
      <c r="F22" s="87">
        <f t="shared" si="0"/>
        <v>753673092</v>
      </c>
      <c r="G22" s="85">
        <v>680664848</v>
      </c>
      <c r="H22" s="86">
        <v>83473144</v>
      </c>
      <c r="I22" s="87">
        <f t="shared" si="1"/>
        <v>764137992</v>
      </c>
      <c r="J22" s="85">
        <v>171734325</v>
      </c>
      <c r="K22" s="86">
        <v>7745656</v>
      </c>
      <c r="L22" s="86">
        <f t="shared" si="2"/>
        <v>179479981</v>
      </c>
      <c r="M22" s="104">
        <f t="shared" si="3"/>
        <v>0.23814035940134107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171734325</v>
      </c>
      <c r="AA22" s="86">
        <v>7745656</v>
      </c>
      <c r="AB22" s="86">
        <f t="shared" si="10"/>
        <v>179479981</v>
      </c>
      <c r="AC22" s="104">
        <f t="shared" si="11"/>
        <v>0.23814035940134107</v>
      </c>
      <c r="AD22" s="85">
        <v>162629519</v>
      </c>
      <c r="AE22" s="86">
        <v>9793445</v>
      </c>
      <c r="AF22" s="86">
        <f t="shared" si="12"/>
        <v>172422964</v>
      </c>
      <c r="AG22" s="86">
        <v>697817610</v>
      </c>
      <c r="AH22" s="86">
        <v>722877228</v>
      </c>
      <c r="AI22" s="87">
        <v>172422964</v>
      </c>
      <c r="AJ22" s="124">
        <f t="shared" si="13"/>
        <v>0.24708886896677773</v>
      </c>
      <c r="AK22" s="125">
        <f t="shared" si="14"/>
        <v>0.040928521562823894</v>
      </c>
    </row>
    <row r="23" spans="1:37" ht="12.75">
      <c r="A23" s="62" t="s">
        <v>111</v>
      </c>
      <c r="B23" s="63" t="s">
        <v>572</v>
      </c>
      <c r="C23" s="64" t="s">
        <v>573</v>
      </c>
      <c r="D23" s="85">
        <v>401643138</v>
      </c>
      <c r="E23" s="86">
        <v>27643844</v>
      </c>
      <c r="F23" s="87">
        <f t="shared" si="0"/>
        <v>429286982</v>
      </c>
      <c r="G23" s="85">
        <v>401643138</v>
      </c>
      <c r="H23" s="86">
        <v>27643844</v>
      </c>
      <c r="I23" s="87">
        <f t="shared" si="1"/>
        <v>429286982</v>
      </c>
      <c r="J23" s="85">
        <v>101939903</v>
      </c>
      <c r="K23" s="86">
        <v>700674</v>
      </c>
      <c r="L23" s="86">
        <f t="shared" si="2"/>
        <v>102640577</v>
      </c>
      <c r="M23" s="104">
        <f t="shared" si="3"/>
        <v>0.23909547995564423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101939903</v>
      </c>
      <c r="AA23" s="86">
        <v>700674</v>
      </c>
      <c r="AB23" s="86">
        <f t="shared" si="10"/>
        <v>102640577</v>
      </c>
      <c r="AC23" s="104">
        <f t="shared" si="11"/>
        <v>0.23909547995564423</v>
      </c>
      <c r="AD23" s="85">
        <v>110637059</v>
      </c>
      <c r="AE23" s="86">
        <v>1005975</v>
      </c>
      <c r="AF23" s="86">
        <f t="shared" si="12"/>
        <v>111643034</v>
      </c>
      <c r="AG23" s="86">
        <v>407974450</v>
      </c>
      <c r="AH23" s="86">
        <v>411479914</v>
      </c>
      <c r="AI23" s="87">
        <v>111643034</v>
      </c>
      <c r="AJ23" s="124">
        <f t="shared" si="13"/>
        <v>0.27365202404219185</v>
      </c>
      <c r="AK23" s="125">
        <f t="shared" si="14"/>
        <v>-0.08063608339415074</v>
      </c>
    </row>
    <row r="24" spans="1:37" ht="16.5">
      <c r="A24" s="65"/>
      <c r="B24" s="66" t="s">
        <v>574</v>
      </c>
      <c r="C24" s="67"/>
      <c r="D24" s="88">
        <f>SUM(D18:D23)</f>
        <v>6426034623</v>
      </c>
      <c r="E24" s="89">
        <f>SUM(E18:E23)</f>
        <v>1448050754</v>
      </c>
      <c r="F24" s="90">
        <f t="shared" si="0"/>
        <v>7874085377</v>
      </c>
      <c r="G24" s="88">
        <f>SUM(G18:G23)</f>
        <v>6482246953</v>
      </c>
      <c r="H24" s="89">
        <f>SUM(H18:H23)</f>
        <v>1750211795</v>
      </c>
      <c r="I24" s="90">
        <f t="shared" si="1"/>
        <v>8232458748</v>
      </c>
      <c r="J24" s="88">
        <f>SUM(J18:J23)</f>
        <v>1970534401</v>
      </c>
      <c r="K24" s="89">
        <f>SUM(K18:K23)</f>
        <v>109568348</v>
      </c>
      <c r="L24" s="89">
        <f t="shared" si="2"/>
        <v>2080102749</v>
      </c>
      <c r="M24" s="105">
        <f t="shared" si="3"/>
        <v>0.2641707130933488</v>
      </c>
      <c r="N24" s="88">
        <f>SUM(N18:N23)</f>
        <v>0</v>
      </c>
      <c r="O24" s="89">
        <f>SUM(O18:O23)</f>
        <v>0</v>
      </c>
      <c r="P24" s="89">
        <f t="shared" si="4"/>
        <v>0</v>
      </c>
      <c r="Q24" s="105">
        <f t="shared" si="5"/>
        <v>0</v>
      </c>
      <c r="R24" s="88">
        <f>SUM(R18:R23)</f>
        <v>0</v>
      </c>
      <c r="S24" s="89">
        <f>SUM(S18:S23)</f>
        <v>0</v>
      </c>
      <c r="T24" s="89">
        <f t="shared" si="6"/>
        <v>0</v>
      </c>
      <c r="U24" s="105">
        <f t="shared" si="7"/>
        <v>0</v>
      </c>
      <c r="V24" s="88">
        <f>SUM(V18:V23)</f>
        <v>0</v>
      </c>
      <c r="W24" s="89">
        <f>SUM(W18:W23)</f>
        <v>0</v>
      </c>
      <c r="X24" s="89">
        <f t="shared" si="8"/>
        <v>0</v>
      </c>
      <c r="Y24" s="105">
        <f t="shared" si="9"/>
        <v>0</v>
      </c>
      <c r="Z24" s="88">
        <v>1970534401</v>
      </c>
      <c r="AA24" s="89">
        <v>109568348</v>
      </c>
      <c r="AB24" s="89">
        <f t="shared" si="10"/>
        <v>2080102749</v>
      </c>
      <c r="AC24" s="105">
        <f t="shared" si="11"/>
        <v>0.2641707130933488</v>
      </c>
      <c r="AD24" s="88">
        <f>SUM(AD18:AD23)</f>
        <v>2011493197</v>
      </c>
      <c r="AE24" s="89">
        <f>SUM(AE18:AE23)</f>
        <v>114707574</v>
      </c>
      <c r="AF24" s="89">
        <f t="shared" si="12"/>
        <v>2126200771</v>
      </c>
      <c r="AG24" s="89">
        <f>SUM(AG18:AG23)</f>
        <v>7282160063</v>
      </c>
      <c r="AH24" s="89">
        <f>SUM(AH18:AH23)</f>
        <v>7589252327</v>
      </c>
      <c r="AI24" s="90">
        <f>SUM(AI18:AI23)</f>
        <v>2126200771</v>
      </c>
      <c r="AJ24" s="126">
        <f t="shared" si="13"/>
        <v>0.2919739133177029</v>
      </c>
      <c r="AK24" s="127">
        <f t="shared" si="14"/>
        <v>-0.021680935605304597</v>
      </c>
    </row>
    <row r="25" spans="1:37" ht="12.75">
      <c r="A25" s="62" t="s">
        <v>96</v>
      </c>
      <c r="B25" s="63" t="s">
        <v>575</v>
      </c>
      <c r="C25" s="64" t="s">
        <v>576</v>
      </c>
      <c r="D25" s="85">
        <v>541185402</v>
      </c>
      <c r="E25" s="86">
        <v>108936202</v>
      </c>
      <c r="F25" s="87">
        <f t="shared" si="0"/>
        <v>650121604</v>
      </c>
      <c r="G25" s="85">
        <v>541185402</v>
      </c>
      <c r="H25" s="86">
        <v>108936202</v>
      </c>
      <c r="I25" s="87">
        <f t="shared" si="1"/>
        <v>650121604</v>
      </c>
      <c r="J25" s="85">
        <v>117880570</v>
      </c>
      <c r="K25" s="86">
        <v>18880036</v>
      </c>
      <c r="L25" s="86">
        <f t="shared" si="2"/>
        <v>136760606</v>
      </c>
      <c r="M25" s="104">
        <f t="shared" si="3"/>
        <v>0.21036157721656024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117880570</v>
      </c>
      <c r="AA25" s="86">
        <v>18880036</v>
      </c>
      <c r="AB25" s="86">
        <f t="shared" si="10"/>
        <v>136760606</v>
      </c>
      <c r="AC25" s="104">
        <f t="shared" si="11"/>
        <v>0.21036157721656024</v>
      </c>
      <c r="AD25" s="85">
        <v>136808826</v>
      </c>
      <c r="AE25" s="86">
        <v>8313891</v>
      </c>
      <c r="AF25" s="86">
        <f t="shared" si="12"/>
        <v>145122717</v>
      </c>
      <c r="AG25" s="86">
        <v>538701222</v>
      </c>
      <c r="AH25" s="86">
        <v>557763654</v>
      </c>
      <c r="AI25" s="87">
        <v>145122717</v>
      </c>
      <c r="AJ25" s="124">
        <f t="shared" si="13"/>
        <v>0.26939370299033777</v>
      </c>
      <c r="AK25" s="125">
        <f t="shared" si="14"/>
        <v>-0.05762096502093461</v>
      </c>
    </row>
    <row r="26" spans="1:37" ht="12.75">
      <c r="A26" s="62" t="s">
        <v>96</v>
      </c>
      <c r="B26" s="63" t="s">
        <v>577</v>
      </c>
      <c r="C26" s="64" t="s">
        <v>578</v>
      </c>
      <c r="D26" s="85">
        <v>1041056707</v>
      </c>
      <c r="E26" s="86">
        <v>97647977</v>
      </c>
      <c r="F26" s="87">
        <f t="shared" si="0"/>
        <v>1138704684</v>
      </c>
      <c r="G26" s="85">
        <v>1041056707</v>
      </c>
      <c r="H26" s="86">
        <v>97647977</v>
      </c>
      <c r="I26" s="87">
        <f t="shared" si="1"/>
        <v>1138704684</v>
      </c>
      <c r="J26" s="85">
        <v>271757148</v>
      </c>
      <c r="K26" s="86">
        <v>11813802</v>
      </c>
      <c r="L26" s="86">
        <f t="shared" si="2"/>
        <v>283570950</v>
      </c>
      <c r="M26" s="104">
        <f t="shared" si="3"/>
        <v>0.24902940506390328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271757148</v>
      </c>
      <c r="AA26" s="86">
        <v>11813802</v>
      </c>
      <c r="AB26" s="86">
        <f t="shared" si="10"/>
        <v>283570950</v>
      </c>
      <c r="AC26" s="104">
        <f t="shared" si="11"/>
        <v>0.24902940506390328</v>
      </c>
      <c r="AD26" s="85">
        <v>272501494</v>
      </c>
      <c r="AE26" s="86">
        <v>6440474</v>
      </c>
      <c r="AF26" s="86">
        <f t="shared" si="12"/>
        <v>278941968</v>
      </c>
      <c r="AG26" s="86">
        <v>1125993100</v>
      </c>
      <c r="AH26" s="86">
        <v>1126952484</v>
      </c>
      <c r="AI26" s="87">
        <v>278941968</v>
      </c>
      <c r="AJ26" s="124">
        <f t="shared" si="13"/>
        <v>0.24772973120350383</v>
      </c>
      <c r="AK26" s="125">
        <f t="shared" si="14"/>
        <v>0.01659478504862344</v>
      </c>
    </row>
    <row r="27" spans="1:37" ht="12.75">
      <c r="A27" s="62" t="s">
        <v>96</v>
      </c>
      <c r="B27" s="63" t="s">
        <v>579</v>
      </c>
      <c r="C27" s="64" t="s">
        <v>580</v>
      </c>
      <c r="D27" s="85">
        <v>306734289</v>
      </c>
      <c r="E27" s="86">
        <v>27664699</v>
      </c>
      <c r="F27" s="87">
        <f t="shared" si="0"/>
        <v>334398988</v>
      </c>
      <c r="G27" s="85">
        <v>306734289</v>
      </c>
      <c r="H27" s="86">
        <v>27664699</v>
      </c>
      <c r="I27" s="87">
        <f t="shared" si="1"/>
        <v>334398988</v>
      </c>
      <c r="J27" s="85">
        <v>91230116</v>
      </c>
      <c r="K27" s="86">
        <v>886112</v>
      </c>
      <c r="L27" s="86">
        <f t="shared" si="2"/>
        <v>92116228</v>
      </c>
      <c r="M27" s="104">
        <f t="shared" si="3"/>
        <v>0.2754680226484417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91230116</v>
      </c>
      <c r="AA27" s="86">
        <v>886112</v>
      </c>
      <c r="AB27" s="86">
        <f t="shared" si="10"/>
        <v>92116228</v>
      </c>
      <c r="AC27" s="104">
        <f t="shared" si="11"/>
        <v>0.2754680226484417</v>
      </c>
      <c r="AD27" s="85">
        <v>82408134</v>
      </c>
      <c r="AE27" s="86">
        <v>2306259</v>
      </c>
      <c r="AF27" s="86">
        <f t="shared" si="12"/>
        <v>84714393</v>
      </c>
      <c r="AG27" s="86">
        <v>315161945</v>
      </c>
      <c r="AH27" s="86">
        <v>308250947</v>
      </c>
      <c r="AI27" s="87">
        <v>84714393</v>
      </c>
      <c r="AJ27" s="124">
        <f t="shared" si="13"/>
        <v>0.26879638974178816</v>
      </c>
      <c r="AK27" s="125">
        <f t="shared" si="14"/>
        <v>0.08737399558537828</v>
      </c>
    </row>
    <row r="28" spans="1:37" ht="12.75">
      <c r="A28" s="62" t="s">
        <v>96</v>
      </c>
      <c r="B28" s="63" t="s">
        <v>581</v>
      </c>
      <c r="C28" s="64" t="s">
        <v>582</v>
      </c>
      <c r="D28" s="85">
        <v>231330523</v>
      </c>
      <c r="E28" s="86">
        <v>18810216</v>
      </c>
      <c r="F28" s="87">
        <f t="shared" si="0"/>
        <v>250140739</v>
      </c>
      <c r="G28" s="85">
        <v>231330523</v>
      </c>
      <c r="H28" s="86">
        <v>18810216</v>
      </c>
      <c r="I28" s="87">
        <f t="shared" si="1"/>
        <v>250140739</v>
      </c>
      <c r="J28" s="85">
        <v>56366956</v>
      </c>
      <c r="K28" s="86">
        <v>2263918</v>
      </c>
      <c r="L28" s="86">
        <f t="shared" si="2"/>
        <v>58630874</v>
      </c>
      <c r="M28" s="104">
        <f t="shared" si="3"/>
        <v>0.23439154387402686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56366956</v>
      </c>
      <c r="AA28" s="86">
        <v>2263918</v>
      </c>
      <c r="AB28" s="86">
        <f t="shared" si="10"/>
        <v>58630874</v>
      </c>
      <c r="AC28" s="104">
        <f t="shared" si="11"/>
        <v>0.23439154387402686</v>
      </c>
      <c r="AD28" s="85">
        <v>50180359</v>
      </c>
      <c r="AE28" s="86">
        <v>26419</v>
      </c>
      <c r="AF28" s="86">
        <f t="shared" si="12"/>
        <v>50206778</v>
      </c>
      <c r="AG28" s="86">
        <v>251236827</v>
      </c>
      <c r="AH28" s="86">
        <v>258049066</v>
      </c>
      <c r="AI28" s="87">
        <v>50206778</v>
      </c>
      <c r="AJ28" s="124">
        <f t="shared" si="13"/>
        <v>0.19983844963939143</v>
      </c>
      <c r="AK28" s="125">
        <f t="shared" si="14"/>
        <v>0.16778802256539938</v>
      </c>
    </row>
    <row r="29" spans="1:37" ht="12.75">
      <c r="A29" s="62" t="s">
        <v>111</v>
      </c>
      <c r="B29" s="63" t="s">
        <v>583</v>
      </c>
      <c r="C29" s="64" t="s">
        <v>584</v>
      </c>
      <c r="D29" s="85">
        <v>173383792</v>
      </c>
      <c r="E29" s="86">
        <v>1220800</v>
      </c>
      <c r="F29" s="87">
        <f t="shared" si="0"/>
        <v>174604592</v>
      </c>
      <c r="G29" s="85">
        <v>173383792</v>
      </c>
      <c r="H29" s="86">
        <v>1220800</v>
      </c>
      <c r="I29" s="87">
        <f t="shared" si="1"/>
        <v>174604592</v>
      </c>
      <c r="J29" s="85">
        <v>44517134</v>
      </c>
      <c r="K29" s="86">
        <v>91923</v>
      </c>
      <c r="L29" s="86">
        <f t="shared" si="2"/>
        <v>44609057</v>
      </c>
      <c r="M29" s="104">
        <f t="shared" si="3"/>
        <v>0.25548616155524706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44517134</v>
      </c>
      <c r="AA29" s="86">
        <v>91923</v>
      </c>
      <c r="AB29" s="86">
        <f t="shared" si="10"/>
        <v>44609057</v>
      </c>
      <c r="AC29" s="104">
        <f t="shared" si="11"/>
        <v>0.25548616155524706</v>
      </c>
      <c r="AD29" s="85">
        <v>45008249</v>
      </c>
      <c r="AE29" s="86">
        <v>291417</v>
      </c>
      <c r="AF29" s="86">
        <f t="shared" si="12"/>
        <v>45299666</v>
      </c>
      <c r="AG29" s="86">
        <v>155607302</v>
      </c>
      <c r="AH29" s="86">
        <v>172089944</v>
      </c>
      <c r="AI29" s="87">
        <v>45299666</v>
      </c>
      <c r="AJ29" s="124">
        <f t="shared" si="13"/>
        <v>0.2911152974042311</v>
      </c>
      <c r="AK29" s="125">
        <f t="shared" si="14"/>
        <v>-0.015245344193045463</v>
      </c>
    </row>
    <row r="30" spans="1:37" ht="16.5">
      <c r="A30" s="65"/>
      <c r="B30" s="66" t="s">
        <v>585</v>
      </c>
      <c r="C30" s="67"/>
      <c r="D30" s="88">
        <f>SUM(D25:D29)</f>
        <v>2293690713</v>
      </c>
      <c r="E30" s="89">
        <f>SUM(E25:E29)</f>
        <v>254279894</v>
      </c>
      <c r="F30" s="90">
        <f t="shared" si="0"/>
        <v>2547970607</v>
      </c>
      <c r="G30" s="88">
        <f>SUM(G25:G29)</f>
        <v>2293690713</v>
      </c>
      <c r="H30" s="89">
        <f>SUM(H25:H29)</f>
        <v>254279894</v>
      </c>
      <c r="I30" s="90">
        <f t="shared" si="1"/>
        <v>2547970607</v>
      </c>
      <c r="J30" s="88">
        <f>SUM(J25:J29)</f>
        <v>581751924</v>
      </c>
      <c r="K30" s="89">
        <f>SUM(K25:K29)</f>
        <v>33935791</v>
      </c>
      <c r="L30" s="89">
        <f t="shared" si="2"/>
        <v>615687715</v>
      </c>
      <c r="M30" s="105">
        <f t="shared" si="3"/>
        <v>0.24163846839854852</v>
      </c>
      <c r="N30" s="88">
        <f>SUM(N25:N29)</f>
        <v>0</v>
      </c>
      <c r="O30" s="89">
        <f>SUM(O25:O29)</f>
        <v>0</v>
      </c>
      <c r="P30" s="89">
        <f t="shared" si="4"/>
        <v>0</v>
      </c>
      <c r="Q30" s="105">
        <f t="shared" si="5"/>
        <v>0</v>
      </c>
      <c r="R30" s="88">
        <f>SUM(R25:R29)</f>
        <v>0</v>
      </c>
      <c r="S30" s="89">
        <f>SUM(S25:S29)</f>
        <v>0</v>
      </c>
      <c r="T30" s="89">
        <f t="shared" si="6"/>
        <v>0</v>
      </c>
      <c r="U30" s="105">
        <f t="shared" si="7"/>
        <v>0</v>
      </c>
      <c r="V30" s="88">
        <f>SUM(V25:V29)</f>
        <v>0</v>
      </c>
      <c r="W30" s="89">
        <f>SUM(W25:W29)</f>
        <v>0</v>
      </c>
      <c r="X30" s="89">
        <f t="shared" si="8"/>
        <v>0</v>
      </c>
      <c r="Y30" s="105">
        <f t="shared" si="9"/>
        <v>0</v>
      </c>
      <c r="Z30" s="88">
        <v>581751924</v>
      </c>
      <c r="AA30" s="89">
        <v>33935791</v>
      </c>
      <c r="AB30" s="89">
        <f t="shared" si="10"/>
        <v>615687715</v>
      </c>
      <c r="AC30" s="105">
        <f t="shared" si="11"/>
        <v>0.24163846839854852</v>
      </c>
      <c r="AD30" s="88">
        <f>SUM(AD25:AD29)</f>
        <v>586907062</v>
      </c>
      <c r="AE30" s="89">
        <f>SUM(AE25:AE29)</f>
        <v>17378460</v>
      </c>
      <c r="AF30" s="89">
        <f t="shared" si="12"/>
        <v>604285522</v>
      </c>
      <c r="AG30" s="89">
        <f>SUM(AG25:AG29)</f>
        <v>2386700396</v>
      </c>
      <c r="AH30" s="89">
        <f>SUM(AH25:AH29)</f>
        <v>2423106095</v>
      </c>
      <c r="AI30" s="90">
        <f>SUM(AI25:AI29)</f>
        <v>604285522</v>
      </c>
      <c r="AJ30" s="126">
        <f t="shared" si="13"/>
        <v>0.2531886796569669</v>
      </c>
      <c r="AK30" s="127">
        <f t="shared" si="14"/>
        <v>0.018868883309105744</v>
      </c>
    </row>
    <row r="31" spans="1:37" ht="12.75">
      <c r="A31" s="62" t="s">
        <v>96</v>
      </c>
      <c r="B31" s="63" t="s">
        <v>586</v>
      </c>
      <c r="C31" s="64" t="s">
        <v>587</v>
      </c>
      <c r="D31" s="85">
        <v>161137145</v>
      </c>
      <c r="E31" s="86">
        <v>30800500</v>
      </c>
      <c r="F31" s="87">
        <f t="shared" si="0"/>
        <v>191937645</v>
      </c>
      <c r="G31" s="85">
        <v>161137145</v>
      </c>
      <c r="H31" s="86">
        <v>30800500</v>
      </c>
      <c r="I31" s="87">
        <f t="shared" si="1"/>
        <v>191937645</v>
      </c>
      <c r="J31" s="85">
        <v>0</v>
      </c>
      <c r="K31" s="86">
        <v>1232875</v>
      </c>
      <c r="L31" s="86">
        <f t="shared" si="2"/>
        <v>1232875</v>
      </c>
      <c r="M31" s="104">
        <f t="shared" si="3"/>
        <v>0.0064233100286293495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0</v>
      </c>
      <c r="AA31" s="86">
        <v>1232875</v>
      </c>
      <c r="AB31" s="86">
        <f t="shared" si="10"/>
        <v>1232875</v>
      </c>
      <c r="AC31" s="104">
        <f t="shared" si="11"/>
        <v>0.0064233100286293495</v>
      </c>
      <c r="AD31" s="85">
        <v>36264262</v>
      </c>
      <c r="AE31" s="86">
        <v>0</v>
      </c>
      <c r="AF31" s="86">
        <f t="shared" si="12"/>
        <v>36264262</v>
      </c>
      <c r="AG31" s="86">
        <v>238350667</v>
      </c>
      <c r="AH31" s="86">
        <v>191916081</v>
      </c>
      <c r="AI31" s="87">
        <v>36264262</v>
      </c>
      <c r="AJ31" s="124">
        <f t="shared" si="13"/>
        <v>0.15214667723166053</v>
      </c>
      <c r="AK31" s="125">
        <f t="shared" si="14"/>
        <v>-0.9660030307524251</v>
      </c>
    </row>
    <row r="32" spans="1:37" ht="12.75">
      <c r="A32" s="62" t="s">
        <v>96</v>
      </c>
      <c r="B32" s="63" t="s">
        <v>588</v>
      </c>
      <c r="C32" s="64" t="s">
        <v>589</v>
      </c>
      <c r="D32" s="85">
        <v>431093913</v>
      </c>
      <c r="E32" s="86">
        <v>78374193</v>
      </c>
      <c r="F32" s="87">
        <f t="shared" si="0"/>
        <v>509468106</v>
      </c>
      <c r="G32" s="85">
        <v>450795744</v>
      </c>
      <c r="H32" s="86">
        <v>87916449</v>
      </c>
      <c r="I32" s="87">
        <f t="shared" si="1"/>
        <v>538712193</v>
      </c>
      <c r="J32" s="85">
        <v>159061289</v>
      </c>
      <c r="K32" s="86">
        <v>4026964</v>
      </c>
      <c r="L32" s="86">
        <f t="shared" si="2"/>
        <v>163088253</v>
      </c>
      <c r="M32" s="104">
        <f t="shared" si="3"/>
        <v>0.3201147453183262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159061289</v>
      </c>
      <c r="AA32" s="86">
        <v>4026964</v>
      </c>
      <c r="AB32" s="86">
        <f t="shared" si="10"/>
        <v>163088253</v>
      </c>
      <c r="AC32" s="104">
        <f t="shared" si="11"/>
        <v>0.3201147453183262</v>
      </c>
      <c r="AD32" s="85">
        <v>160255813</v>
      </c>
      <c r="AE32" s="86">
        <v>20605748</v>
      </c>
      <c r="AF32" s="86">
        <f t="shared" si="12"/>
        <v>180861561</v>
      </c>
      <c r="AG32" s="86">
        <v>662915105</v>
      </c>
      <c r="AH32" s="86">
        <v>663195515</v>
      </c>
      <c r="AI32" s="87">
        <v>180861561</v>
      </c>
      <c r="AJ32" s="124">
        <f t="shared" si="13"/>
        <v>0.27282763605152727</v>
      </c>
      <c r="AK32" s="125">
        <f t="shared" si="14"/>
        <v>-0.09827023443638194</v>
      </c>
    </row>
    <row r="33" spans="1:37" ht="12.75">
      <c r="A33" s="62" t="s">
        <v>96</v>
      </c>
      <c r="B33" s="63" t="s">
        <v>590</v>
      </c>
      <c r="C33" s="64" t="s">
        <v>591</v>
      </c>
      <c r="D33" s="85">
        <v>951102018</v>
      </c>
      <c r="E33" s="86">
        <v>126284585</v>
      </c>
      <c r="F33" s="87">
        <f t="shared" si="0"/>
        <v>1077386603</v>
      </c>
      <c r="G33" s="85">
        <v>989025122</v>
      </c>
      <c r="H33" s="86">
        <v>145055660</v>
      </c>
      <c r="I33" s="87">
        <f t="shared" si="1"/>
        <v>1134080782</v>
      </c>
      <c r="J33" s="85">
        <v>390277656</v>
      </c>
      <c r="K33" s="86">
        <v>21499879</v>
      </c>
      <c r="L33" s="86">
        <f t="shared" si="2"/>
        <v>411777535</v>
      </c>
      <c r="M33" s="104">
        <f t="shared" si="3"/>
        <v>0.38220034837392536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390277656</v>
      </c>
      <c r="AA33" s="86">
        <v>21499879</v>
      </c>
      <c r="AB33" s="86">
        <f t="shared" si="10"/>
        <v>411777535</v>
      </c>
      <c r="AC33" s="104">
        <f t="shared" si="11"/>
        <v>0.38220034837392536</v>
      </c>
      <c r="AD33" s="85">
        <v>392549444</v>
      </c>
      <c r="AE33" s="86">
        <v>14686289</v>
      </c>
      <c r="AF33" s="86">
        <f t="shared" si="12"/>
        <v>407235733</v>
      </c>
      <c r="AG33" s="86">
        <v>1042474235</v>
      </c>
      <c r="AH33" s="86">
        <v>1117900659</v>
      </c>
      <c r="AI33" s="87">
        <v>407235733</v>
      </c>
      <c r="AJ33" s="124">
        <f t="shared" si="13"/>
        <v>0.3906434512503803</v>
      </c>
      <c r="AK33" s="125">
        <f t="shared" si="14"/>
        <v>0.011152759033549842</v>
      </c>
    </row>
    <row r="34" spans="1:37" ht="12.75">
      <c r="A34" s="62" t="s">
        <v>96</v>
      </c>
      <c r="B34" s="63" t="s">
        <v>66</v>
      </c>
      <c r="C34" s="64" t="s">
        <v>67</v>
      </c>
      <c r="D34" s="85">
        <v>1935233069</v>
      </c>
      <c r="E34" s="86">
        <v>340931872</v>
      </c>
      <c r="F34" s="87">
        <f t="shared" si="0"/>
        <v>2276164941</v>
      </c>
      <c r="G34" s="85">
        <v>1935233069</v>
      </c>
      <c r="H34" s="86">
        <v>340931872</v>
      </c>
      <c r="I34" s="87">
        <f t="shared" si="1"/>
        <v>2276164941</v>
      </c>
      <c r="J34" s="85">
        <v>350046938</v>
      </c>
      <c r="K34" s="86">
        <v>24913681</v>
      </c>
      <c r="L34" s="86">
        <f t="shared" si="2"/>
        <v>374960619</v>
      </c>
      <c r="M34" s="104">
        <f t="shared" si="3"/>
        <v>0.16473350074325743</v>
      </c>
      <c r="N34" s="85">
        <v>0</v>
      </c>
      <c r="O34" s="86">
        <v>0</v>
      </c>
      <c r="P34" s="86">
        <f t="shared" si="4"/>
        <v>0</v>
      </c>
      <c r="Q34" s="104">
        <f t="shared" si="5"/>
        <v>0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v>350046938</v>
      </c>
      <c r="AA34" s="86">
        <v>24913681</v>
      </c>
      <c r="AB34" s="86">
        <f t="shared" si="10"/>
        <v>374960619</v>
      </c>
      <c r="AC34" s="104">
        <f t="shared" si="11"/>
        <v>0.16473350074325743</v>
      </c>
      <c r="AD34" s="85">
        <v>279324511</v>
      </c>
      <c r="AE34" s="86">
        <v>24042930</v>
      </c>
      <c r="AF34" s="86">
        <f t="shared" si="12"/>
        <v>303367441</v>
      </c>
      <c r="AG34" s="86">
        <v>1888238787</v>
      </c>
      <c r="AH34" s="86">
        <v>2040746560</v>
      </c>
      <c r="AI34" s="87">
        <v>303367441</v>
      </c>
      <c r="AJ34" s="124">
        <f t="shared" si="13"/>
        <v>0.16066158744783798</v>
      </c>
      <c r="AK34" s="125">
        <f t="shared" si="14"/>
        <v>0.2359949299898667</v>
      </c>
    </row>
    <row r="35" spans="1:37" ht="12.75">
      <c r="A35" s="62" t="s">
        <v>96</v>
      </c>
      <c r="B35" s="63" t="s">
        <v>592</v>
      </c>
      <c r="C35" s="64" t="s">
        <v>593</v>
      </c>
      <c r="D35" s="85">
        <v>652306508</v>
      </c>
      <c r="E35" s="86">
        <v>37235842</v>
      </c>
      <c r="F35" s="87">
        <f t="shared" si="0"/>
        <v>689542350</v>
      </c>
      <c r="G35" s="85">
        <v>654642349</v>
      </c>
      <c r="H35" s="86">
        <v>37510843</v>
      </c>
      <c r="I35" s="87">
        <f t="shared" si="1"/>
        <v>692153192</v>
      </c>
      <c r="J35" s="85">
        <v>264674012</v>
      </c>
      <c r="K35" s="86">
        <v>1218452</v>
      </c>
      <c r="L35" s="86">
        <f t="shared" si="2"/>
        <v>265892464</v>
      </c>
      <c r="M35" s="104">
        <f t="shared" si="3"/>
        <v>0.3856071552385434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264674012</v>
      </c>
      <c r="AA35" s="86">
        <v>1218452</v>
      </c>
      <c r="AB35" s="86">
        <f t="shared" si="10"/>
        <v>265892464</v>
      </c>
      <c r="AC35" s="104">
        <f t="shared" si="11"/>
        <v>0.3856071552385434</v>
      </c>
      <c r="AD35" s="85">
        <v>240070393</v>
      </c>
      <c r="AE35" s="86">
        <v>2093007</v>
      </c>
      <c r="AF35" s="86">
        <f t="shared" si="12"/>
        <v>242163400</v>
      </c>
      <c r="AG35" s="86">
        <v>675307335</v>
      </c>
      <c r="AH35" s="86">
        <v>636802234</v>
      </c>
      <c r="AI35" s="87">
        <v>242163400</v>
      </c>
      <c r="AJ35" s="124">
        <f t="shared" si="13"/>
        <v>0.358597319248724</v>
      </c>
      <c r="AK35" s="125">
        <f t="shared" si="14"/>
        <v>0.09798782144618046</v>
      </c>
    </row>
    <row r="36" spans="1:37" ht="12.75">
      <c r="A36" s="62" t="s">
        <v>96</v>
      </c>
      <c r="B36" s="63" t="s">
        <v>594</v>
      </c>
      <c r="C36" s="64" t="s">
        <v>595</v>
      </c>
      <c r="D36" s="85">
        <v>665739931</v>
      </c>
      <c r="E36" s="86">
        <v>111864106</v>
      </c>
      <c r="F36" s="87">
        <f t="shared" si="0"/>
        <v>777604037</v>
      </c>
      <c r="G36" s="85">
        <v>665739931</v>
      </c>
      <c r="H36" s="86">
        <v>111864106</v>
      </c>
      <c r="I36" s="87">
        <f t="shared" si="1"/>
        <v>777604037</v>
      </c>
      <c r="J36" s="85">
        <v>151570449</v>
      </c>
      <c r="K36" s="86">
        <v>7505069</v>
      </c>
      <c r="L36" s="86">
        <f t="shared" si="2"/>
        <v>159075518</v>
      </c>
      <c r="M36" s="104">
        <f t="shared" si="3"/>
        <v>0.20457136335571777</v>
      </c>
      <c r="N36" s="85">
        <v>0</v>
      </c>
      <c r="O36" s="86">
        <v>0</v>
      </c>
      <c r="P36" s="86">
        <f t="shared" si="4"/>
        <v>0</v>
      </c>
      <c r="Q36" s="104">
        <f t="shared" si="5"/>
        <v>0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v>151570449</v>
      </c>
      <c r="AA36" s="86">
        <v>7505069</v>
      </c>
      <c r="AB36" s="86">
        <f t="shared" si="10"/>
        <v>159075518</v>
      </c>
      <c r="AC36" s="104">
        <f t="shared" si="11"/>
        <v>0.20457136335571777</v>
      </c>
      <c r="AD36" s="85">
        <v>320396896</v>
      </c>
      <c r="AE36" s="86">
        <v>40376516</v>
      </c>
      <c r="AF36" s="86">
        <f t="shared" si="12"/>
        <v>360773412</v>
      </c>
      <c r="AG36" s="86">
        <v>686510501</v>
      </c>
      <c r="AH36" s="86">
        <v>733177537</v>
      </c>
      <c r="AI36" s="87">
        <v>360773412</v>
      </c>
      <c r="AJ36" s="124">
        <f t="shared" si="13"/>
        <v>0.5255176890586266</v>
      </c>
      <c r="AK36" s="125">
        <f t="shared" si="14"/>
        <v>-0.559070838623773</v>
      </c>
    </row>
    <row r="37" spans="1:37" ht="12.75">
      <c r="A37" s="62" t="s">
        <v>96</v>
      </c>
      <c r="B37" s="63" t="s">
        <v>596</v>
      </c>
      <c r="C37" s="64" t="s">
        <v>597</v>
      </c>
      <c r="D37" s="85">
        <v>871258000</v>
      </c>
      <c r="E37" s="86">
        <v>137512094</v>
      </c>
      <c r="F37" s="87">
        <f t="shared" si="0"/>
        <v>1008770094</v>
      </c>
      <c r="G37" s="85">
        <v>871258000</v>
      </c>
      <c r="H37" s="86">
        <v>137512094</v>
      </c>
      <c r="I37" s="87">
        <f t="shared" si="1"/>
        <v>1008770094</v>
      </c>
      <c r="J37" s="85">
        <v>411065361</v>
      </c>
      <c r="K37" s="86">
        <v>23924255</v>
      </c>
      <c r="L37" s="86">
        <f t="shared" si="2"/>
        <v>434989616</v>
      </c>
      <c r="M37" s="104">
        <f t="shared" si="3"/>
        <v>0.4312078823383517</v>
      </c>
      <c r="N37" s="85">
        <v>0</v>
      </c>
      <c r="O37" s="86">
        <v>0</v>
      </c>
      <c r="P37" s="86">
        <f t="shared" si="4"/>
        <v>0</v>
      </c>
      <c r="Q37" s="104">
        <f t="shared" si="5"/>
        <v>0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v>411065361</v>
      </c>
      <c r="AA37" s="86">
        <v>23924255</v>
      </c>
      <c r="AB37" s="86">
        <f t="shared" si="10"/>
        <v>434989616</v>
      </c>
      <c r="AC37" s="104">
        <f t="shared" si="11"/>
        <v>0.4312078823383517</v>
      </c>
      <c r="AD37" s="85">
        <v>378499338</v>
      </c>
      <c r="AE37" s="86">
        <v>25674734</v>
      </c>
      <c r="AF37" s="86">
        <f t="shared" si="12"/>
        <v>404174072</v>
      </c>
      <c r="AG37" s="86">
        <v>1003429871</v>
      </c>
      <c r="AH37" s="86">
        <v>937048159</v>
      </c>
      <c r="AI37" s="87">
        <v>404174072</v>
      </c>
      <c r="AJ37" s="124">
        <f t="shared" si="13"/>
        <v>0.4027925455290737</v>
      </c>
      <c r="AK37" s="125">
        <f t="shared" si="14"/>
        <v>0.07624324798350757</v>
      </c>
    </row>
    <row r="38" spans="1:37" ht="12.75">
      <c r="A38" s="62" t="s">
        <v>111</v>
      </c>
      <c r="B38" s="63" t="s">
        <v>598</v>
      </c>
      <c r="C38" s="64" t="s">
        <v>599</v>
      </c>
      <c r="D38" s="85">
        <v>345228671</v>
      </c>
      <c r="E38" s="86">
        <v>2458500</v>
      </c>
      <c r="F38" s="87">
        <f t="shared" si="0"/>
        <v>347687171</v>
      </c>
      <c r="G38" s="85">
        <v>345228671</v>
      </c>
      <c r="H38" s="86">
        <v>2458500</v>
      </c>
      <c r="I38" s="87">
        <f t="shared" si="1"/>
        <v>347687171</v>
      </c>
      <c r="J38" s="85">
        <v>76630507</v>
      </c>
      <c r="K38" s="86">
        <v>0</v>
      </c>
      <c r="L38" s="86">
        <f t="shared" si="2"/>
        <v>76630507</v>
      </c>
      <c r="M38" s="104">
        <f t="shared" si="3"/>
        <v>0.2204007320132039</v>
      </c>
      <c r="N38" s="85">
        <v>0</v>
      </c>
      <c r="O38" s="86">
        <v>0</v>
      </c>
      <c r="P38" s="86">
        <f t="shared" si="4"/>
        <v>0</v>
      </c>
      <c r="Q38" s="104">
        <f t="shared" si="5"/>
        <v>0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v>76630507</v>
      </c>
      <c r="AA38" s="86">
        <v>0</v>
      </c>
      <c r="AB38" s="86">
        <f t="shared" si="10"/>
        <v>76630507</v>
      </c>
      <c r="AC38" s="104">
        <f t="shared" si="11"/>
        <v>0.2204007320132039</v>
      </c>
      <c r="AD38" s="85">
        <v>70544403</v>
      </c>
      <c r="AE38" s="86">
        <v>99291</v>
      </c>
      <c r="AF38" s="86">
        <f t="shared" si="12"/>
        <v>70643694</v>
      </c>
      <c r="AG38" s="86">
        <v>320323590</v>
      </c>
      <c r="AH38" s="86">
        <v>340449736</v>
      </c>
      <c r="AI38" s="87">
        <v>70643694</v>
      </c>
      <c r="AJ38" s="124">
        <f t="shared" si="13"/>
        <v>0.22053853105230245</v>
      </c>
      <c r="AK38" s="125">
        <f t="shared" si="14"/>
        <v>0.08474660172782023</v>
      </c>
    </row>
    <row r="39" spans="1:37" ht="16.5">
      <c r="A39" s="65"/>
      <c r="B39" s="66" t="s">
        <v>600</v>
      </c>
      <c r="C39" s="67"/>
      <c r="D39" s="88">
        <f>SUM(D31:D38)</f>
        <v>6013099255</v>
      </c>
      <c r="E39" s="89">
        <f>SUM(E31:E38)</f>
        <v>865461692</v>
      </c>
      <c r="F39" s="90">
        <f t="shared" si="0"/>
        <v>6878560947</v>
      </c>
      <c r="G39" s="88">
        <f>SUM(G31:G38)</f>
        <v>6073060031</v>
      </c>
      <c r="H39" s="89">
        <f>SUM(H31:H38)</f>
        <v>894050024</v>
      </c>
      <c r="I39" s="90">
        <f t="shared" si="1"/>
        <v>6967110055</v>
      </c>
      <c r="J39" s="88">
        <f>SUM(J31:J38)</f>
        <v>1803326212</v>
      </c>
      <c r="K39" s="89">
        <f>SUM(K31:K38)</f>
        <v>84321175</v>
      </c>
      <c r="L39" s="89">
        <f t="shared" si="2"/>
        <v>1887647387</v>
      </c>
      <c r="M39" s="105">
        <f t="shared" si="3"/>
        <v>0.27442475272728</v>
      </c>
      <c r="N39" s="88">
        <f>SUM(N31:N38)</f>
        <v>0</v>
      </c>
      <c r="O39" s="89">
        <f>SUM(O31:O38)</f>
        <v>0</v>
      </c>
      <c r="P39" s="89">
        <f t="shared" si="4"/>
        <v>0</v>
      </c>
      <c r="Q39" s="105">
        <f t="shared" si="5"/>
        <v>0</v>
      </c>
      <c r="R39" s="88">
        <f>SUM(R31:R38)</f>
        <v>0</v>
      </c>
      <c r="S39" s="89">
        <f>SUM(S31:S38)</f>
        <v>0</v>
      </c>
      <c r="T39" s="89">
        <f t="shared" si="6"/>
        <v>0</v>
      </c>
      <c r="U39" s="105">
        <f t="shared" si="7"/>
        <v>0</v>
      </c>
      <c r="V39" s="88">
        <f>SUM(V31:V38)</f>
        <v>0</v>
      </c>
      <c r="W39" s="89">
        <f>SUM(W31:W38)</f>
        <v>0</v>
      </c>
      <c r="X39" s="89">
        <f t="shared" si="8"/>
        <v>0</v>
      </c>
      <c r="Y39" s="105">
        <f t="shared" si="9"/>
        <v>0</v>
      </c>
      <c r="Z39" s="88">
        <v>1803326212</v>
      </c>
      <c r="AA39" s="89">
        <v>84321175</v>
      </c>
      <c r="AB39" s="89">
        <f t="shared" si="10"/>
        <v>1887647387</v>
      </c>
      <c r="AC39" s="105">
        <f t="shared" si="11"/>
        <v>0.27442475272728</v>
      </c>
      <c r="AD39" s="88">
        <f>SUM(AD31:AD38)</f>
        <v>1877905060</v>
      </c>
      <c r="AE39" s="89">
        <f>SUM(AE31:AE38)</f>
        <v>127578515</v>
      </c>
      <c r="AF39" s="89">
        <f t="shared" si="12"/>
        <v>2005483575</v>
      </c>
      <c r="AG39" s="89">
        <f>SUM(AG31:AG38)</f>
        <v>6517550091</v>
      </c>
      <c r="AH39" s="89">
        <f>SUM(AH31:AH38)</f>
        <v>6661236481</v>
      </c>
      <c r="AI39" s="90">
        <f>SUM(AI31:AI38)</f>
        <v>2005483575</v>
      </c>
      <c r="AJ39" s="126">
        <f t="shared" si="13"/>
        <v>0.3077051264660545</v>
      </c>
      <c r="AK39" s="127">
        <f t="shared" si="14"/>
        <v>-0.05875699480610308</v>
      </c>
    </row>
    <row r="40" spans="1:37" ht="12.75">
      <c r="A40" s="62" t="s">
        <v>96</v>
      </c>
      <c r="B40" s="63" t="s">
        <v>601</v>
      </c>
      <c r="C40" s="64" t="s">
        <v>602</v>
      </c>
      <c r="D40" s="85">
        <v>84753700</v>
      </c>
      <c r="E40" s="86">
        <v>9115000</v>
      </c>
      <c r="F40" s="87">
        <f t="shared" si="0"/>
        <v>93868700</v>
      </c>
      <c r="G40" s="85">
        <v>84753700</v>
      </c>
      <c r="H40" s="86">
        <v>9115000</v>
      </c>
      <c r="I40" s="87">
        <f t="shared" si="1"/>
        <v>93868700</v>
      </c>
      <c r="J40" s="85">
        <v>12417741</v>
      </c>
      <c r="K40" s="86">
        <v>672411</v>
      </c>
      <c r="L40" s="86">
        <f t="shared" si="2"/>
        <v>13090152</v>
      </c>
      <c r="M40" s="104">
        <f t="shared" si="3"/>
        <v>0.1394517235244549</v>
      </c>
      <c r="N40" s="85">
        <v>0</v>
      </c>
      <c r="O40" s="86">
        <v>0</v>
      </c>
      <c r="P40" s="86">
        <f t="shared" si="4"/>
        <v>0</v>
      </c>
      <c r="Q40" s="104">
        <f t="shared" si="5"/>
        <v>0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v>12417741</v>
      </c>
      <c r="AA40" s="86">
        <v>672411</v>
      </c>
      <c r="AB40" s="86">
        <f t="shared" si="10"/>
        <v>13090152</v>
      </c>
      <c r="AC40" s="104">
        <f t="shared" si="11"/>
        <v>0.1394517235244549</v>
      </c>
      <c r="AD40" s="85">
        <v>26558241</v>
      </c>
      <c r="AE40" s="86">
        <v>1862329</v>
      </c>
      <c r="AF40" s="86">
        <f t="shared" si="12"/>
        <v>28420570</v>
      </c>
      <c r="AG40" s="86">
        <v>101557100</v>
      </c>
      <c r="AH40" s="86">
        <v>101660506</v>
      </c>
      <c r="AI40" s="87">
        <v>28420570</v>
      </c>
      <c r="AJ40" s="124">
        <f t="shared" si="13"/>
        <v>0.2798481839280562</v>
      </c>
      <c r="AK40" s="125">
        <f t="shared" si="14"/>
        <v>-0.5394127563240287</v>
      </c>
    </row>
    <row r="41" spans="1:37" ht="12.75">
      <c r="A41" s="62" t="s">
        <v>96</v>
      </c>
      <c r="B41" s="63" t="s">
        <v>603</v>
      </c>
      <c r="C41" s="64" t="s">
        <v>604</v>
      </c>
      <c r="D41" s="85">
        <v>68652050</v>
      </c>
      <c r="E41" s="86">
        <v>8528546</v>
      </c>
      <c r="F41" s="87">
        <f t="shared" si="0"/>
        <v>77180596</v>
      </c>
      <c r="G41" s="85">
        <v>68652050</v>
      </c>
      <c r="H41" s="86">
        <v>8528546</v>
      </c>
      <c r="I41" s="87">
        <f t="shared" si="1"/>
        <v>77180596</v>
      </c>
      <c r="J41" s="85">
        <v>18943042</v>
      </c>
      <c r="K41" s="86">
        <v>1793033</v>
      </c>
      <c r="L41" s="86">
        <f t="shared" si="2"/>
        <v>20736075</v>
      </c>
      <c r="M41" s="104">
        <f t="shared" si="3"/>
        <v>0.26866953709453084</v>
      </c>
      <c r="N41" s="85">
        <v>0</v>
      </c>
      <c r="O41" s="86">
        <v>0</v>
      </c>
      <c r="P41" s="86">
        <f t="shared" si="4"/>
        <v>0</v>
      </c>
      <c r="Q41" s="104">
        <f t="shared" si="5"/>
        <v>0</v>
      </c>
      <c r="R41" s="85">
        <v>0</v>
      </c>
      <c r="S41" s="86">
        <v>0</v>
      </c>
      <c r="T41" s="86">
        <f t="shared" si="6"/>
        <v>0</v>
      </c>
      <c r="U41" s="104">
        <f t="shared" si="7"/>
        <v>0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v>18943042</v>
      </c>
      <c r="AA41" s="86">
        <v>1793033</v>
      </c>
      <c r="AB41" s="86">
        <f t="shared" si="10"/>
        <v>20736075</v>
      </c>
      <c r="AC41" s="104">
        <f t="shared" si="11"/>
        <v>0.26866953709453084</v>
      </c>
      <c r="AD41" s="85">
        <v>21579908</v>
      </c>
      <c r="AE41" s="86">
        <v>3912614</v>
      </c>
      <c r="AF41" s="86">
        <f t="shared" si="12"/>
        <v>25492522</v>
      </c>
      <c r="AG41" s="86">
        <v>81995000</v>
      </c>
      <c r="AH41" s="86">
        <v>148113570</v>
      </c>
      <c r="AI41" s="87">
        <v>25492522</v>
      </c>
      <c r="AJ41" s="124">
        <f t="shared" si="13"/>
        <v>0.31090337215683883</v>
      </c>
      <c r="AK41" s="125">
        <f t="shared" si="14"/>
        <v>-0.18658204943394774</v>
      </c>
    </row>
    <row r="42" spans="1:37" ht="12.75">
      <c r="A42" s="62" t="s">
        <v>96</v>
      </c>
      <c r="B42" s="63" t="s">
        <v>605</v>
      </c>
      <c r="C42" s="64" t="s">
        <v>606</v>
      </c>
      <c r="D42" s="85">
        <v>310368455</v>
      </c>
      <c r="E42" s="86">
        <v>15870000</v>
      </c>
      <c r="F42" s="87">
        <f t="shared" si="0"/>
        <v>326238455</v>
      </c>
      <c r="G42" s="85">
        <v>310368455</v>
      </c>
      <c r="H42" s="86">
        <v>15870000</v>
      </c>
      <c r="I42" s="87">
        <f t="shared" si="1"/>
        <v>326238455</v>
      </c>
      <c r="J42" s="85">
        <v>128558077</v>
      </c>
      <c r="K42" s="86">
        <v>17983811</v>
      </c>
      <c r="L42" s="86">
        <f t="shared" si="2"/>
        <v>146541888</v>
      </c>
      <c r="M42" s="104">
        <f t="shared" si="3"/>
        <v>0.4491864332793018</v>
      </c>
      <c r="N42" s="85">
        <v>0</v>
      </c>
      <c r="O42" s="86">
        <v>0</v>
      </c>
      <c r="P42" s="86">
        <f t="shared" si="4"/>
        <v>0</v>
      </c>
      <c r="Q42" s="104">
        <f t="shared" si="5"/>
        <v>0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v>128558077</v>
      </c>
      <c r="AA42" s="86">
        <v>17983811</v>
      </c>
      <c r="AB42" s="86">
        <f t="shared" si="10"/>
        <v>146541888</v>
      </c>
      <c r="AC42" s="104">
        <f t="shared" si="11"/>
        <v>0.4491864332793018</v>
      </c>
      <c r="AD42" s="85">
        <v>89209887</v>
      </c>
      <c r="AE42" s="86">
        <v>3314514</v>
      </c>
      <c r="AF42" s="86">
        <f t="shared" si="12"/>
        <v>92524401</v>
      </c>
      <c r="AG42" s="86">
        <v>328405068</v>
      </c>
      <c r="AH42" s="86">
        <v>379580620</v>
      </c>
      <c r="AI42" s="87">
        <v>92524401</v>
      </c>
      <c r="AJ42" s="124">
        <f t="shared" si="13"/>
        <v>0.28173865148755867</v>
      </c>
      <c r="AK42" s="125">
        <f t="shared" si="14"/>
        <v>0.5838188241823905</v>
      </c>
    </row>
    <row r="43" spans="1:37" ht="12.75">
      <c r="A43" s="62" t="s">
        <v>111</v>
      </c>
      <c r="B43" s="63" t="s">
        <v>607</v>
      </c>
      <c r="C43" s="64" t="s">
        <v>608</v>
      </c>
      <c r="D43" s="85">
        <v>73276776</v>
      </c>
      <c r="E43" s="86">
        <v>1154754</v>
      </c>
      <c r="F43" s="87">
        <f t="shared" si="0"/>
        <v>74431530</v>
      </c>
      <c r="G43" s="85">
        <v>73276776</v>
      </c>
      <c r="H43" s="86">
        <v>1154754</v>
      </c>
      <c r="I43" s="87">
        <f t="shared" si="1"/>
        <v>74431530</v>
      </c>
      <c r="J43" s="85">
        <v>22092860</v>
      </c>
      <c r="K43" s="86">
        <v>2314</v>
      </c>
      <c r="L43" s="86">
        <f t="shared" si="2"/>
        <v>22095174</v>
      </c>
      <c r="M43" s="104">
        <f t="shared" si="3"/>
        <v>0.29685234201151045</v>
      </c>
      <c r="N43" s="85">
        <v>0</v>
      </c>
      <c r="O43" s="86">
        <v>0</v>
      </c>
      <c r="P43" s="86">
        <f t="shared" si="4"/>
        <v>0</v>
      </c>
      <c r="Q43" s="104">
        <f t="shared" si="5"/>
        <v>0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v>22092860</v>
      </c>
      <c r="AA43" s="86">
        <v>2314</v>
      </c>
      <c r="AB43" s="86">
        <f t="shared" si="10"/>
        <v>22095174</v>
      </c>
      <c r="AC43" s="104">
        <f t="shared" si="11"/>
        <v>0.29685234201151045</v>
      </c>
      <c r="AD43" s="85">
        <v>11990146</v>
      </c>
      <c r="AE43" s="86">
        <v>0</v>
      </c>
      <c r="AF43" s="86">
        <f t="shared" si="12"/>
        <v>11990146</v>
      </c>
      <c r="AG43" s="86">
        <v>77290384</v>
      </c>
      <c r="AH43" s="86">
        <v>80444436</v>
      </c>
      <c r="AI43" s="87">
        <v>11990146</v>
      </c>
      <c r="AJ43" s="124">
        <f t="shared" si="13"/>
        <v>0.15513114800930475</v>
      </c>
      <c r="AK43" s="125">
        <f t="shared" si="14"/>
        <v>0.8427777276440169</v>
      </c>
    </row>
    <row r="44" spans="1:37" ht="16.5">
      <c r="A44" s="65"/>
      <c r="B44" s="66" t="s">
        <v>609</v>
      </c>
      <c r="C44" s="67"/>
      <c r="D44" s="88">
        <f>SUM(D40:D43)</f>
        <v>537050981</v>
      </c>
      <c r="E44" s="89">
        <f>SUM(E40:E43)</f>
        <v>34668300</v>
      </c>
      <c r="F44" s="90">
        <f t="shared" si="0"/>
        <v>571719281</v>
      </c>
      <c r="G44" s="88">
        <f>SUM(G40:G43)</f>
        <v>537050981</v>
      </c>
      <c r="H44" s="89">
        <f>SUM(H40:H43)</f>
        <v>34668300</v>
      </c>
      <c r="I44" s="90">
        <f t="shared" si="1"/>
        <v>571719281</v>
      </c>
      <c r="J44" s="88">
        <f>SUM(J40:J43)</f>
        <v>182011720</v>
      </c>
      <c r="K44" s="89">
        <f>SUM(K40:K43)</f>
        <v>20451569</v>
      </c>
      <c r="L44" s="89">
        <f t="shared" si="2"/>
        <v>202463289</v>
      </c>
      <c r="M44" s="105">
        <f t="shared" si="3"/>
        <v>0.35413059473150776</v>
      </c>
      <c r="N44" s="88">
        <f>SUM(N40:N43)</f>
        <v>0</v>
      </c>
      <c r="O44" s="89">
        <f>SUM(O40:O43)</f>
        <v>0</v>
      </c>
      <c r="P44" s="89">
        <f t="shared" si="4"/>
        <v>0</v>
      </c>
      <c r="Q44" s="105">
        <f t="shared" si="5"/>
        <v>0</v>
      </c>
      <c r="R44" s="88">
        <f>SUM(R40:R43)</f>
        <v>0</v>
      </c>
      <c r="S44" s="89">
        <f>SUM(S40:S43)</f>
        <v>0</v>
      </c>
      <c r="T44" s="89">
        <f t="shared" si="6"/>
        <v>0</v>
      </c>
      <c r="U44" s="105">
        <f t="shared" si="7"/>
        <v>0</v>
      </c>
      <c r="V44" s="88">
        <f>SUM(V40:V43)</f>
        <v>0</v>
      </c>
      <c r="W44" s="89">
        <f>SUM(W40:W43)</f>
        <v>0</v>
      </c>
      <c r="X44" s="89">
        <f t="shared" si="8"/>
        <v>0</v>
      </c>
      <c r="Y44" s="105">
        <f t="shared" si="9"/>
        <v>0</v>
      </c>
      <c r="Z44" s="88">
        <v>182011720</v>
      </c>
      <c r="AA44" s="89">
        <v>20451569</v>
      </c>
      <c r="AB44" s="89">
        <f t="shared" si="10"/>
        <v>202463289</v>
      </c>
      <c r="AC44" s="105">
        <f t="shared" si="11"/>
        <v>0.35413059473150776</v>
      </c>
      <c r="AD44" s="88">
        <f>SUM(AD40:AD43)</f>
        <v>149338182</v>
      </c>
      <c r="AE44" s="89">
        <f>SUM(AE40:AE43)</f>
        <v>9089457</v>
      </c>
      <c r="AF44" s="89">
        <f t="shared" si="12"/>
        <v>158427639</v>
      </c>
      <c r="AG44" s="89">
        <f>SUM(AG40:AG43)</f>
        <v>589247552</v>
      </c>
      <c r="AH44" s="89">
        <f>SUM(AH40:AH43)</f>
        <v>709799132</v>
      </c>
      <c r="AI44" s="90">
        <f>SUM(AI40:AI43)</f>
        <v>158427639</v>
      </c>
      <c r="AJ44" s="126">
        <f t="shared" si="13"/>
        <v>0.2688643142636255</v>
      </c>
      <c r="AK44" s="127">
        <f t="shared" si="14"/>
        <v>0.2779543410351524</v>
      </c>
    </row>
    <row r="45" spans="1:37" ht="16.5">
      <c r="A45" s="68"/>
      <c r="B45" s="69" t="s">
        <v>610</v>
      </c>
      <c r="C45" s="70"/>
      <c r="D45" s="91">
        <f>SUM(D9,D11:D16,D18:D23,D25:D29,D31:D38,D40:D43)</f>
        <v>58952587481</v>
      </c>
      <c r="E45" s="92">
        <f>SUM(E9,E11:E16,E18:E23,E25:E29,E31:E38,E40:E43)</f>
        <v>10092332675</v>
      </c>
      <c r="F45" s="93">
        <f t="shared" si="0"/>
        <v>69044920156</v>
      </c>
      <c r="G45" s="91">
        <f>SUM(G9,G11:G16,G18:G23,G25:G29,G31:G38,G40:G43)</f>
        <v>59090714310</v>
      </c>
      <c r="H45" s="92">
        <f>SUM(H9,H11:H16,H18:H23,H25:H29,H31:H38,H40:H43)</f>
        <v>10695100538</v>
      </c>
      <c r="I45" s="93">
        <f t="shared" si="1"/>
        <v>69785814848</v>
      </c>
      <c r="J45" s="91">
        <f>SUM(J9,J11:J16,J18:J23,J25:J29,J31:J38,J40:J43)</f>
        <v>15439396932</v>
      </c>
      <c r="K45" s="92">
        <f>SUM(K9,K11:K16,K18:K23,K25:K29,K31:K38,K40:K43)</f>
        <v>1087345958</v>
      </c>
      <c r="L45" s="92">
        <f t="shared" si="2"/>
        <v>16526742890</v>
      </c>
      <c r="M45" s="106">
        <f t="shared" si="3"/>
        <v>0.23936218410651355</v>
      </c>
      <c r="N45" s="91">
        <f>SUM(N9,N11:N16,N18:N23,N25:N29,N31:N38,N40:N43)</f>
        <v>0</v>
      </c>
      <c r="O45" s="92">
        <f>SUM(O9,O11:O16,O18:O23,O25:O29,O31:O38,O40:O43)</f>
        <v>0</v>
      </c>
      <c r="P45" s="92">
        <f t="shared" si="4"/>
        <v>0</v>
      </c>
      <c r="Q45" s="106">
        <f t="shared" si="5"/>
        <v>0</v>
      </c>
      <c r="R45" s="91">
        <f>SUM(R9,R11:R16,R18:R23,R25:R29,R31:R38,R40:R43)</f>
        <v>0</v>
      </c>
      <c r="S45" s="92">
        <f>SUM(S9,S11:S16,S18:S23,S25:S29,S31:S38,S40:S43)</f>
        <v>0</v>
      </c>
      <c r="T45" s="92">
        <f t="shared" si="6"/>
        <v>0</v>
      </c>
      <c r="U45" s="106">
        <f t="shared" si="7"/>
        <v>0</v>
      </c>
      <c r="V45" s="91">
        <f>SUM(V9,V11:V16,V18:V23,V25:V29,V31:V38,V40:V43)</f>
        <v>0</v>
      </c>
      <c r="W45" s="92">
        <f>SUM(W9,W11:W16,W18:W23,W25:W29,W31:W38,W40:W43)</f>
        <v>0</v>
      </c>
      <c r="X45" s="92">
        <f t="shared" si="8"/>
        <v>0</v>
      </c>
      <c r="Y45" s="106">
        <f t="shared" si="9"/>
        <v>0</v>
      </c>
      <c r="Z45" s="91">
        <v>15439396932</v>
      </c>
      <c r="AA45" s="92">
        <v>1087345958</v>
      </c>
      <c r="AB45" s="92">
        <f t="shared" si="10"/>
        <v>16526742890</v>
      </c>
      <c r="AC45" s="106">
        <f t="shared" si="11"/>
        <v>0.23936218410651355</v>
      </c>
      <c r="AD45" s="91">
        <f>SUM(AD9,AD11:AD16,AD18:AD23,AD25:AD29,AD31:AD38,AD40:AD43)</f>
        <v>14852914372</v>
      </c>
      <c r="AE45" s="92">
        <f>SUM(AE9,AE11:AE16,AE18:AE23,AE25:AE29,AE31:AE38,AE40:AE43)</f>
        <v>1140087198</v>
      </c>
      <c r="AF45" s="92">
        <f t="shared" si="12"/>
        <v>15993001570</v>
      </c>
      <c r="AG45" s="92">
        <f>SUM(AG9,AG11:AG16,AG18:AG23,AG25:AG29,AG31:AG38,AG40:AG43)</f>
        <v>63399088440</v>
      </c>
      <c r="AH45" s="92">
        <f>SUM(AH9,AH11:AH16,AH18:AH23,AH25:AH29,AH31:AH38,AH40:AH43)</f>
        <v>65510076070</v>
      </c>
      <c r="AI45" s="93">
        <f>SUM(AI9,AI11:AI16,AI18:AI23,AI25:AI29,AI31:AI38,AI40:AI43)</f>
        <v>15993001570</v>
      </c>
      <c r="AJ45" s="128">
        <f t="shared" si="13"/>
        <v>0.2522591722298271</v>
      </c>
      <c r="AK45" s="129">
        <f t="shared" si="14"/>
        <v>0.033373430100901214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37" ht="16.5" customHeight="1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s="13" customFormat="1" ht="16.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38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39</v>
      </c>
      <c r="C9" s="39" t="s">
        <v>40</v>
      </c>
      <c r="D9" s="72">
        <v>6995335645</v>
      </c>
      <c r="E9" s="73">
        <v>1646166419</v>
      </c>
      <c r="F9" s="74">
        <f>$D9+$E9</f>
        <v>8641502064</v>
      </c>
      <c r="G9" s="72">
        <v>6995335645</v>
      </c>
      <c r="H9" s="73">
        <v>1646166419</v>
      </c>
      <c r="I9" s="75">
        <f>$G9+$H9</f>
        <v>8641502064</v>
      </c>
      <c r="J9" s="72">
        <v>1739090629</v>
      </c>
      <c r="K9" s="73">
        <v>127625174</v>
      </c>
      <c r="L9" s="73">
        <f>$J9+$K9</f>
        <v>1866715803</v>
      </c>
      <c r="M9" s="99">
        <f>IF($F9=0,0,$L9/$F9)</f>
        <v>0.21601751514665843</v>
      </c>
      <c r="N9" s="110">
        <v>0</v>
      </c>
      <c r="O9" s="111">
        <v>0</v>
      </c>
      <c r="P9" s="112">
        <f>$N9+$O9</f>
        <v>0</v>
      </c>
      <c r="Q9" s="99">
        <f>IF($F9=0,0,$P9/$F9)</f>
        <v>0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v>1739090629</v>
      </c>
      <c r="AA9" s="73">
        <v>127625174</v>
      </c>
      <c r="AB9" s="73">
        <f>$Z9+$AA9</f>
        <v>1866715803</v>
      </c>
      <c r="AC9" s="99">
        <f>IF($F9=0,0,$AB9/$F9)</f>
        <v>0.21601751514665843</v>
      </c>
      <c r="AD9" s="72">
        <v>1540242714</v>
      </c>
      <c r="AE9" s="73">
        <v>127149725</v>
      </c>
      <c r="AF9" s="73">
        <f>$AD9+$AE9</f>
        <v>1667392439</v>
      </c>
      <c r="AG9" s="73">
        <v>8313442340</v>
      </c>
      <c r="AH9" s="73">
        <v>8165153240</v>
      </c>
      <c r="AI9" s="73">
        <v>1667392439</v>
      </c>
      <c r="AJ9" s="99">
        <f>IF($AG9=0,0,$AI9/$AG9)</f>
        <v>0.2005658271035774</v>
      </c>
      <c r="AK9" s="99">
        <f>IF($AF9=0,0,(($L9/$AF9)-1))</f>
        <v>0.1195419622506757</v>
      </c>
    </row>
    <row r="10" spans="1:37" s="13" customFormat="1" ht="12.75">
      <c r="A10" s="29"/>
      <c r="B10" s="38" t="s">
        <v>41</v>
      </c>
      <c r="C10" s="39" t="s">
        <v>42</v>
      </c>
      <c r="D10" s="72">
        <v>40646277302</v>
      </c>
      <c r="E10" s="73">
        <v>7023202807</v>
      </c>
      <c r="F10" s="75">
        <f aca="true" t="shared" si="0" ref="F10:F17">$D10+$E10</f>
        <v>47669480109</v>
      </c>
      <c r="G10" s="72">
        <v>40646277302</v>
      </c>
      <c r="H10" s="73">
        <v>7227760102</v>
      </c>
      <c r="I10" s="75">
        <f aca="true" t="shared" si="1" ref="I10:I17">$G10+$H10</f>
        <v>47874037404</v>
      </c>
      <c r="J10" s="72">
        <v>10170693763</v>
      </c>
      <c r="K10" s="73">
        <v>790648667</v>
      </c>
      <c r="L10" s="73">
        <f aca="true" t="shared" si="2" ref="L10:L17">$J10+$K10</f>
        <v>10961342430</v>
      </c>
      <c r="M10" s="99">
        <f aca="true" t="shared" si="3" ref="M10:M17">IF($F10=0,0,$L10/$F10)</f>
        <v>0.2299446607123894</v>
      </c>
      <c r="N10" s="110">
        <v>0</v>
      </c>
      <c r="O10" s="111">
        <v>0</v>
      </c>
      <c r="P10" s="112">
        <f aca="true" t="shared" si="4" ref="P10:P17">$N10+$O10</f>
        <v>0</v>
      </c>
      <c r="Q10" s="99">
        <f aca="true" t="shared" si="5" ref="Q10:Q17">IF($F10=0,0,$P10/$F10)</f>
        <v>0</v>
      </c>
      <c r="R10" s="110">
        <v>0</v>
      </c>
      <c r="S10" s="112">
        <v>0</v>
      </c>
      <c r="T10" s="112">
        <f aca="true" t="shared" si="6" ref="T10:T17">$R10+$S10</f>
        <v>0</v>
      </c>
      <c r="U10" s="99">
        <f aca="true" t="shared" si="7" ref="U10:U17">IF($I10=0,0,$T10/$I10)</f>
        <v>0</v>
      </c>
      <c r="V10" s="110">
        <v>0</v>
      </c>
      <c r="W10" s="112">
        <v>0</v>
      </c>
      <c r="X10" s="112">
        <f aca="true" t="shared" si="8" ref="X10:X17">$V10+$W10</f>
        <v>0</v>
      </c>
      <c r="Y10" s="99">
        <f aca="true" t="shared" si="9" ref="Y10:Y17">IF($I10=0,0,$X10/$I10)</f>
        <v>0</v>
      </c>
      <c r="Z10" s="72">
        <v>10170693763</v>
      </c>
      <c r="AA10" s="73">
        <v>790648667</v>
      </c>
      <c r="AB10" s="73">
        <f aca="true" t="shared" si="10" ref="AB10:AB17">$Z10+$AA10</f>
        <v>10961342430</v>
      </c>
      <c r="AC10" s="99">
        <f aca="true" t="shared" si="11" ref="AC10:AC17">IF($F10=0,0,$AB10/$F10)</f>
        <v>0.2299446607123894</v>
      </c>
      <c r="AD10" s="72">
        <v>9514490403</v>
      </c>
      <c r="AE10" s="73">
        <v>842593338</v>
      </c>
      <c r="AF10" s="73">
        <f aca="true" t="shared" si="12" ref="AF10:AF17">$AD10+$AE10</f>
        <v>10357083741</v>
      </c>
      <c r="AG10" s="73">
        <v>43472175581</v>
      </c>
      <c r="AH10" s="73">
        <v>44798452866</v>
      </c>
      <c r="AI10" s="73">
        <v>10357083741</v>
      </c>
      <c r="AJ10" s="99">
        <f aca="true" t="shared" si="13" ref="AJ10:AJ17">IF($AG10=0,0,$AI10/$AG10)</f>
        <v>0.23824627138115165</v>
      </c>
      <c r="AK10" s="99">
        <f aca="true" t="shared" si="14" ref="AK10:AK17">IF($AF10=0,0,(($L10/$AF10)-1))</f>
        <v>0.058342551253877994</v>
      </c>
    </row>
    <row r="11" spans="1:37" s="13" customFormat="1" ht="12.75">
      <c r="A11" s="29"/>
      <c r="B11" s="38" t="s">
        <v>43</v>
      </c>
      <c r="C11" s="39" t="s">
        <v>44</v>
      </c>
      <c r="D11" s="72">
        <v>34598562721</v>
      </c>
      <c r="E11" s="73">
        <v>6715955712</v>
      </c>
      <c r="F11" s="75">
        <f t="shared" si="0"/>
        <v>41314518433</v>
      </c>
      <c r="G11" s="72">
        <v>34598562721</v>
      </c>
      <c r="H11" s="73">
        <v>6715955712</v>
      </c>
      <c r="I11" s="75">
        <f t="shared" si="1"/>
        <v>41314518433</v>
      </c>
      <c r="J11" s="72">
        <v>8868863141</v>
      </c>
      <c r="K11" s="73">
        <v>364303747</v>
      </c>
      <c r="L11" s="73">
        <f t="shared" si="2"/>
        <v>9233166888</v>
      </c>
      <c r="M11" s="99">
        <f t="shared" si="3"/>
        <v>0.2234847999734883</v>
      </c>
      <c r="N11" s="110">
        <v>0</v>
      </c>
      <c r="O11" s="111">
        <v>0</v>
      </c>
      <c r="P11" s="112">
        <f t="shared" si="4"/>
        <v>0</v>
      </c>
      <c r="Q11" s="99">
        <f t="shared" si="5"/>
        <v>0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v>8868863141</v>
      </c>
      <c r="AA11" s="73">
        <v>364303747</v>
      </c>
      <c r="AB11" s="73">
        <f t="shared" si="10"/>
        <v>9233166888</v>
      </c>
      <c r="AC11" s="99">
        <f t="shared" si="11"/>
        <v>0.2234847999734883</v>
      </c>
      <c r="AD11" s="72">
        <v>9605197077</v>
      </c>
      <c r="AE11" s="73">
        <v>368806710</v>
      </c>
      <c r="AF11" s="73">
        <f t="shared" si="12"/>
        <v>9974003787</v>
      </c>
      <c r="AG11" s="73">
        <v>39386685992</v>
      </c>
      <c r="AH11" s="73">
        <v>39276075306</v>
      </c>
      <c r="AI11" s="73">
        <v>9974003787</v>
      </c>
      <c r="AJ11" s="99">
        <f t="shared" si="13"/>
        <v>0.2532328764350944</v>
      </c>
      <c r="AK11" s="99">
        <f t="shared" si="14"/>
        <v>-0.07427678140303073</v>
      </c>
    </row>
    <row r="12" spans="1:37" s="13" customFormat="1" ht="12.75">
      <c r="A12" s="29"/>
      <c r="B12" s="38" t="s">
        <v>45</v>
      </c>
      <c r="C12" s="39" t="s">
        <v>46</v>
      </c>
      <c r="D12" s="72">
        <v>37191691554</v>
      </c>
      <c r="E12" s="73">
        <v>7340084000</v>
      </c>
      <c r="F12" s="75">
        <f t="shared" si="0"/>
        <v>44531775554</v>
      </c>
      <c r="G12" s="72">
        <v>37191691554</v>
      </c>
      <c r="H12" s="73">
        <v>7340084000</v>
      </c>
      <c r="I12" s="75">
        <f t="shared" si="1"/>
        <v>44531775554</v>
      </c>
      <c r="J12" s="72">
        <v>9860507428</v>
      </c>
      <c r="K12" s="73">
        <v>891584000</v>
      </c>
      <c r="L12" s="73">
        <f t="shared" si="2"/>
        <v>10752091428</v>
      </c>
      <c r="M12" s="99">
        <f t="shared" si="3"/>
        <v>0.24144762462843702</v>
      </c>
      <c r="N12" s="110">
        <v>0</v>
      </c>
      <c r="O12" s="111">
        <v>0</v>
      </c>
      <c r="P12" s="112">
        <f t="shared" si="4"/>
        <v>0</v>
      </c>
      <c r="Q12" s="99">
        <f t="shared" si="5"/>
        <v>0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v>9860507428</v>
      </c>
      <c r="AA12" s="73">
        <v>891584000</v>
      </c>
      <c r="AB12" s="73">
        <f t="shared" si="10"/>
        <v>10752091428</v>
      </c>
      <c r="AC12" s="99">
        <f t="shared" si="11"/>
        <v>0.24144762462843702</v>
      </c>
      <c r="AD12" s="72">
        <v>9452528716</v>
      </c>
      <c r="AE12" s="73">
        <v>944963000</v>
      </c>
      <c r="AF12" s="73">
        <f t="shared" si="12"/>
        <v>10397491716</v>
      </c>
      <c r="AG12" s="73">
        <v>41682474436</v>
      </c>
      <c r="AH12" s="73">
        <v>41144523813</v>
      </c>
      <c r="AI12" s="73">
        <v>10397491716</v>
      </c>
      <c r="AJ12" s="99">
        <f t="shared" si="13"/>
        <v>0.24944516506486414</v>
      </c>
      <c r="AK12" s="99">
        <f t="shared" si="14"/>
        <v>0.034104351480687356</v>
      </c>
    </row>
    <row r="13" spans="1:37" s="13" customFormat="1" ht="12.75">
      <c r="A13" s="29"/>
      <c r="B13" s="38" t="s">
        <v>47</v>
      </c>
      <c r="C13" s="39" t="s">
        <v>48</v>
      </c>
      <c r="D13" s="72">
        <v>52214586000</v>
      </c>
      <c r="E13" s="73">
        <v>8589421000</v>
      </c>
      <c r="F13" s="75">
        <f t="shared" si="0"/>
        <v>60804007000</v>
      </c>
      <c r="G13" s="72">
        <v>52214586000</v>
      </c>
      <c r="H13" s="73">
        <v>8589421000</v>
      </c>
      <c r="I13" s="75">
        <f t="shared" si="1"/>
        <v>60804007000</v>
      </c>
      <c r="J13" s="72">
        <v>12289578979</v>
      </c>
      <c r="K13" s="73">
        <v>476036000</v>
      </c>
      <c r="L13" s="73">
        <f t="shared" si="2"/>
        <v>12765614979</v>
      </c>
      <c r="M13" s="99">
        <f t="shared" si="3"/>
        <v>0.20994693621096386</v>
      </c>
      <c r="N13" s="110">
        <v>0</v>
      </c>
      <c r="O13" s="111">
        <v>0</v>
      </c>
      <c r="P13" s="112">
        <f t="shared" si="4"/>
        <v>0</v>
      </c>
      <c r="Q13" s="99">
        <f t="shared" si="5"/>
        <v>0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v>12289578979</v>
      </c>
      <c r="AA13" s="73">
        <v>476036000</v>
      </c>
      <c r="AB13" s="73">
        <f t="shared" si="10"/>
        <v>12765614979</v>
      </c>
      <c r="AC13" s="99">
        <f t="shared" si="11"/>
        <v>0.20994693621096386</v>
      </c>
      <c r="AD13" s="72">
        <v>11634849889</v>
      </c>
      <c r="AE13" s="73">
        <v>1385080500</v>
      </c>
      <c r="AF13" s="73">
        <f t="shared" si="12"/>
        <v>13019930389</v>
      </c>
      <c r="AG13" s="73">
        <v>58475561000</v>
      </c>
      <c r="AH13" s="73">
        <v>58913275222</v>
      </c>
      <c r="AI13" s="73">
        <v>13019930389</v>
      </c>
      <c r="AJ13" s="99">
        <f t="shared" si="13"/>
        <v>0.2226559295258407</v>
      </c>
      <c r="AK13" s="99">
        <f t="shared" si="14"/>
        <v>-0.019532778010461604</v>
      </c>
    </row>
    <row r="14" spans="1:37" s="13" customFormat="1" ht="12.75">
      <c r="A14" s="29"/>
      <c r="B14" s="38" t="s">
        <v>49</v>
      </c>
      <c r="C14" s="39" t="s">
        <v>50</v>
      </c>
      <c r="D14" s="72">
        <v>7242450672</v>
      </c>
      <c r="E14" s="73">
        <v>1139436203</v>
      </c>
      <c r="F14" s="75">
        <f t="shared" si="0"/>
        <v>8381886875</v>
      </c>
      <c r="G14" s="72">
        <v>7242450672</v>
      </c>
      <c r="H14" s="73">
        <v>1139436203</v>
      </c>
      <c r="I14" s="75">
        <f t="shared" si="1"/>
        <v>8381886875</v>
      </c>
      <c r="J14" s="72">
        <v>1510198168</v>
      </c>
      <c r="K14" s="73">
        <v>123823860</v>
      </c>
      <c r="L14" s="73">
        <f t="shared" si="2"/>
        <v>1634022028</v>
      </c>
      <c r="M14" s="99">
        <f t="shared" si="3"/>
        <v>0.1949468004481986</v>
      </c>
      <c r="N14" s="110">
        <v>0</v>
      </c>
      <c r="O14" s="111">
        <v>0</v>
      </c>
      <c r="P14" s="112">
        <f t="shared" si="4"/>
        <v>0</v>
      </c>
      <c r="Q14" s="99">
        <f t="shared" si="5"/>
        <v>0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v>1510198168</v>
      </c>
      <c r="AA14" s="73">
        <v>123823860</v>
      </c>
      <c r="AB14" s="73">
        <f t="shared" si="10"/>
        <v>1634022028</v>
      </c>
      <c r="AC14" s="99">
        <f t="shared" si="11"/>
        <v>0.1949468004481986</v>
      </c>
      <c r="AD14" s="72">
        <v>1807181368</v>
      </c>
      <c r="AE14" s="73">
        <v>162708097</v>
      </c>
      <c r="AF14" s="73">
        <f t="shared" si="12"/>
        <v>1969889465</v>
      </c>
      <c r="AG14" s="73">
        <v>9398248636</v>
      </c>
      <c r="AH14" s="73">
        <v>9259843038</v>
      </c>
      <c r="AI14" s="73">
        <v>1969889465</v>
      </c>
      <c r="AJ14" s="99">
        <f t="shared" si="13"/>
        <v>0.20960176106155956</v>
      </c>
      <c r="AK14" s="99">
        <f t="shared" si="14"/>
        <v>-0.17050065141599202</v>
      </c>
    </row>
    <row r="15" spans="1:37" s="13" customFormat="1" ht="12.75">
      <c r="A15" s="29"/>
      <c r="B15" s="38" t="s">
        <v>51</v>
      </c>
      <c r="C15" s="39" t="s">
        <v>52</v>
      </c>
      <c r="D15" s="72">
        <v>10685202607</v>
      </c>
      <c r="E15" s="73">
        <v>1601891266</v>
      </c>
      <c r="F15" s="75">
        <f t="shared" si="0"/>
        <v>12287093873</v>
      </c>
      <c r="G15" s="72">
        <v>10685202607</v>
      </c>
      <c r="H15" s="73">
        <v>1601891266</v>
      </c>
      <c r="I15" s="75">
        <f t="shared" si="1"/>
        <v>12287093873</v>
      </c>
      <c r="J15" s="72">
        <v>2826484544</v>
      </c>
      <c r="K15" s="73">
        <v>231495787</v>
      </c>
      <c r="L15" s="73">
        <f t="shared" si="2"/>
        <v>3057980331</v>
      </c>
      <c r="M15" s="99">
        <f t="shared" si="3"/>
        <v>0.24887742883772465</v>
      </c>
      <c r="N15" s="110">
        <v>0</v>
      </c>
      <c r="O15" s="111">
        <v>0</v>
      </c>
      <c r="P15" s="112">
        <f t="shared" si="4"/>
        <v>0</v>
      </c>
      <c r="Q15" s="99">
        <f t="shared" si="5"/>
        <v>0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v>2826484544</v>
      </c>
      <c r="AA15" s="73">
        <v>231495787</v>
      </c>
      <c r="AB15" s="73">
        <f t="shared" si="10"/>
        <v>3057980331</v>
      </c>
      <c r="AC15" s="99">
        <f t="shared" si="11"/>
        <v>0.24887742883772465</v>
      </c>
      <c r="AD15" s="72">
        <v>2584965461</v>
      </c>
      <c r="AE15" s="73">
        <v>222186445</v>
      </c>
      <c r="AF15" s="73">
        <f t="shared" si="12"/>
        <v>2807151906</v>
      </c>
      <c r="AG15" s="73">
        <v>11782923657</v>
      </c>
      <c r="AH15" s="73">
        <v>11820285703</v>
      </c>
      <c r="AI15" s="73">
        <v>2807151906</v>
      </c>
      <c r="AJ15" s="99">
        <f t="shared" si="13"/>
        <v>0.2382389963404649</v>
      </c>
      <c r="AK15" s="99">
        <f t="shared" si="14"/>
        <v>0.0893533493730354</v>
      </c>
    </row>
    <row r="16" spans="1:37" s="13" customFormat="1" ht="12.75">
      <c r="A16" s="29"/>
      <c r="B16" s="38" t="s">
        <v>53</v>
      </c>
      <c r="C16" s="39" t="s">
        <v>54</v>
      </c>
      <c r="D16" s="72">
        <v>32675923819</v>
      </c>
      <c r="E16" s="73">
        <v>3860284040</v>
      </c>
      <c r="F16" s="75">
        <f t="shared" si="0"/>
        <v>36536207859</v>
      </c>
      <c r="G16" s="72">
        <v>32675923819</v>
      </c>
      <c r="H16" s="73">
        <v>3860284040</v>
      </c>
      <c r="I16" s="75">
        <f t="shared" si="1"/>
        <v>36536207859</v>
      </c>
      <c r="J16" s="72">
        <v>8127312453</v>
      </c>
      <c r="K16" s="73">
        <v>138599731</v>
      </c>
      <c r="L16" s="73">
        <f t="shared" si="2"/>
        <v>8265912184</v>
      </c>
      <c r="M16" s="99">
        <f t="shared" si="3"/>
        <v>0.22623891937279555</v>
      </c>
      <c r="N16" s="110">
        <v>0</v>
      </c>
      <c r="O16" s="111">
        <v>0</v>
      </c>
      <c r="P16" s="112">
        <f t="shared" si="4"/>
        <v>0</v>
      </c>
      <c r="Q16" s="99">
        <f t="shared" si="5"/>
        <v>0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v>8127312453</v>
      </c>
      <c r="AA16" s="73">
        <v>138599731</v>
      </c>
      <c r="AB16" s="73">
        <f t="shared" si="10"/>
        <v>8265912184</v>
      </c>
      <c r="AC16" s="99">
        <f t="shared" si="11"/>
        <v>0.22623891937279555</v>
      </c>
      <c r="AD16" s="72">
        <v>8630316291</v>
      </c>
      <c r="AE16" s="73">
        <v>280754795</v>
      </c>
      <c r="AF16" s="73">
        <f t="shared" si="12"/>
        <v>8911071086</v>
      </c>
      <c r="AG16" s="73">
        <v>37021078773</v>
      </c>
      <c r="AH16" s="73">
        <v>36706512876</v>
      </c>
      <c r="AI16" s="73">
        <v>8911071086</v>
      </c>
      <c r="AJ16" s="99">
        <f t="shared" si="13"/>
        <v>0.2407026316180438</v>
      </c>
      <c r="AK16" s="99">
        <f t="shared" si="14"/>
        <v>-0.07239970322014333</v>
      </c>
    </row>
    <row r="17" spans="1:37" s="13" customFormat="1" ht="12.75">
      <c r="A17" s="29"/>
      <c r="B17" s="47" t="s">
        <v>95</v>
      </c>
      <c r="C17" s="39"/>
      <c r="D17" s="76">
        <f>SUM(D9:D16)</f>
        <v>222250030320</v>
      </c>
      <c r="E17" s="77">
        <f>SUM(E9:E16)</f>
        <v>37916441447</v>
      </c>
      <c r="F17" s="78">
        <f t="shared" si="0"/>
        <v>260166471767</v>
      </c>
      <c r="G17" s="76">
        <f>SUM(G9:G16)</f>
        <v>222250030320</v>
      </c>
      <c r="H17" s="77">
        <f>SUM(H9:H16)</f>
        <v>38120998742</v>
      </c>
      <c r="I17" s="78">
        <f t="shared" si="1"/>
        <v>260371029062</v>
      </c>
      <c r="J17" s="76">
        <f>SUM(J9:J16)</f>
        <v>55392729105</v>
      </c>
      <c r="K17" s="77">
        <f>SUM(K9:K16)</f>
        <v>3144116966</v>
      </c>
      <c r="L17" s="77">
        <f t="shared" si="2"/>
        <v>58536846071</v>
      </c>
      <c r="M17" s="100">
        <f t="shared" si="3"/>
        <v>0.22499765505304795</v>
      </c>
      <c r="N17" s="116">
        <f>SUM(N9:N16)</f>
        <v>0</v>
      </c>
      <c r="O17" s="117">
        <f>SUM(O9:O16)</f>
        <v>0</v>
      </c>
      <c r="P17" s="118">
        <f t="shared" si="4"/>
        <v>0</v>
      </c>
      <c r="Q17" s="100">
        <f t="shared" si="5"/>
        <v>0</v>
      </c>
      <c r="R17" s="116">
        <f>SUM(R9:R16)</f>
        <v>0</v>
      </c>
      <c r="S17" s="118">
        <f>SUM(S9:S16)</f>
        <v>0</v>
      </c>
      <c r="T17" s="118">
        <f t="shared" si="6"/>
        <v>0</v>
      </c>
      <c r="U17" s="100">
        <f t="shared" si="7"/>
        <v>0</v>
      </c>
      <c r="V17" s="116">
        <f>SUM(V9:V16)</f>
        <v>0</v>
      </c>
      <c r="W17" s="118">
        <f>SUM(W9:W16)</f>
        <v>0</v>
      </c>
      <c r="X17" s="118">
        <f t="shared" si="8"/>
        <v>0</v>
      </c>
      <c r="Y17" s="100">
        <f t="shared" si="9"/>
        <v>0</v>
      </c>
      <c r="Z17" s="76">
        <v>55392729105</v>
      </c>
      <c r="AA17" s="77">
        <v>3144116966</v>
      </c>
      <c r="AB17" s="77">
        <f t="shared" si="10"/>
        <v>58536846071</v>
      </c>
      <c r="AC17" s="100">
        <f t="shared" si="11"/>
        <v>0.22499765505304795</v>
      </c>
      <c r="AD17" s="76">
        <f>SUM(AD9:AD16)</f>
        <v>54769771919</v>
      </c>
      <c r="AE17" s="77">
        <f>SUM(AE9:AE16)</f>
        <v>4334242610</v>
      </c>
      <c r="AF17" s="77">
        <f t="shared" si="12"/>
        <v>59104014529</v>
      </c>
      <c r="AG17" s="77">
        <f>SUM(AG9:AG16)</f>
        <v>249532590415</v>
      </c>
      <c r="AH17" s="77">
        <f>SUM(AH9:AH16)</f>
        <v>250084122064</v>
      </c>
      <c r="AI17" s="77">
        <f>SUM(AI9:AI16)</f>
        <v>59104014529</v>
      </c>
      <c r="AJ17" s="100">
        <f t="shared" si="13"/>
        <v>0.2368588985939815</v>
      </c>
      <c r="AK17" s="100">
        <f t="shared" si="14"/>
        <v>-0.009596107176809698</v>
      </c>
    </row>
    <row r="18" spans="1:37" s="13" customFormat="1" ht="12.75">
      <c r="A18" s="43"/>
      <c r="B18" s="48"/>
      <c r="C18" s="49"/>
      <c r="D18" s="95"/>
      <c r="E18" s="96"/>
      <c r="F18" s="97"/>
      <c r="G18" s="95"/>
      <c r="H18" s="96"/>
      <c r="I18" s="97"/>
      <c r="J18" s="95"/>
      <c r="K18" s="96"/>
      <c r="L18" s="96"/>
      <c r="M18" s="108"/>
      <c r="N18" s="119"/>
      <c r="O18" s="120"/>
      <c r="P18" s="121"/>
      <c r="Q18" s="108"/>
      <c r="R18" s="119"/>
      <c r="S18" s="121"/>
      <c r="T18" s="121"/>
      <c r="U18" s="108"/>
      <c r="V18" s="119"/>
      <c r="W18" s="121"/>
      <c r="X18" s="121"/>
      <c r="Y18" s="108"/>
      <c r="Z18" s="95"/>
      <c r="AA18" s="96"/>
      <c r="AB18" s="96"/>
      <c r="AC18" s="108"/>
      <c r="AD18" s="95"/>
      <c r="AE18" s="96"/>
      <c r="AF18" s="96"/>
      <c r="AG18" s="96"/>
      <c r="AH18" s="96"/>
      <c r="AI18" s="96"/>
      <c r="AJ18" s="108"/>
      <c r="AK18" s="108"/>
    </row>
    <row r="19" spans="1:37" ht="12.75">
      <c r="A19" s="50"/>
      <c r="B19" s="51"/>
      <c r="C19" s="52"/>
      <c r="D19" s="98"/>
      <c r="E19" s="98"/>
      <c r="F19" s="98"/>
      <c r="G19" s="98"/>
      <c r="H19" s="98"/>
      <c r="I19" s="98"/>
      <c r="J19" s="98"/>
      <c r="K19" s="98"/>
      <c r="L19" s="98"/>
      <c r="M19" s="109"/>
      <c r="N19" s="122"/>
      <c r="O19" s="122"/>
      <c r="P19" s="122"/>
      <c r="Q19" s="123"/>
      <c r="R19" s="122"/>
      <c r="S19" s="122"/>
      <c r="T19" s="122"/>
      <c r="U19" s="123"/>
      <c r="V19" s="122"/>
      <c r="W19" s="122"/>
      <c r="X19" s="122"/>
      <c r="Y19" s="123"/>
      <c r="Z19" s="98"/>
      <c r="AA19" s="98"/>
      <c r="AB19" s="98"/>
      <c r="AC19" s="109"/>
      <c r="AD19" s="98"/>
      <c r="AE19" s="98"/>
      <c r="AF19" s="98"/>
      <c r="AG19" s="98"/>
      <c r="AH19" s="98"/>
      <c r="AI19" s="98"/>
      <c r="AJ19" s="109"/>
      <c r="AK19" s="109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3"/>
      <c r="N20" s="84"/>
      <c r="O20" s="84"/>
      <c r="P20" s="84"/>
      <c r="Q20" s="103"/>
      <c r="R20" s="84"/>
      <c r="S20" s="84"/>
      <c r="T20" s="84"/>
      <c r="U20" s="103"/>
      <c r="V20" s="84"/>
      <c r="W20" s="84"/>
      <c r="X20" s="84"/>
      <c r="Y20" s="103"/>
      <c r="Z20" s="84"/>
      <c r="AA20" s="84"/>
      <c r="AB20" s="84"/>
      <c r="AC20" s="103"/>
      <c r="AD20" s="84"/>
      <c r="AE20" s="84"/>
      <c r="AF20" s="84"/>
      <c r="AG20" s="84"/>
      <c r="AH20" s="84"/>
      <c r="AI20" s="84"/>
      <c r="AJ20" s="103"/>
      <c r="AK20" s="103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56</v>
      </c>
      <c r="C9" s="39" t="s">
        <v>57</v>
      </c>
      <c r="D9" s="72">
        <v>3129521272</v>
      </c>
      <c r="E9" s="73">
        <v>213746949</v>
      </c>
      <c r="F9" s="74">
        <f>$D9+$E9</f>
        <v>3343268221</v>
      </c>
      <c r="G9" s="72">
        <v>3129521272</v>
      </c>
      <c r="H9" s="73">
        <v>213746949</v>
      </c>
      <c r="I9" s="75">
        <f>$G9+$H9</f>
        <v>3343268221</v>
      </c>
      <c r="J9" s="72">
        <v>803234149</v>
      </c>
      <c r="K9" s="73">
        <v>45501566</v>
      </c>
      <c r="L9" s="73">
        <f>$J9+$K9</f>
        <v>848735715</v>
      </c>
      <c r="M9" s="99">
        <f>IF($F9=0,0,$L9/$F9)</f>
        <v>0.2538640811613182</v>
      </c>
      <c r="N9" s="110">
        <v>0</v>
      </c>
      <c r="O9" s="111">
        <v>0</v>
      </c>
      <c r="P9" s="112">
        <f>$N9+$O9</f>
        <v>0</v>
      </c>
      <c r="Q9" s="99">
        <f>IF($F9=0,0,$P9/$F9)</f>
        <v>0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v>803234149</v>
      </c>
      <c r="AA9" s="73">
        <v>45501566</v>
      </c>
      <c r="AB9" s="73">
        <f>$Z9+$AA9</f>
        <v>848735715</v>
      </c>
      <c r="AC9" s="99">
        <f>IF($F9=0,0,$AB9/$F9)</f>
        <v>0.2538640811613182</v>
      </c>
      <c r="AD9" s="72">
        <v>732166163</v>
      </c>
      <c r="AE9" s="73">
        <v>16212285</v>
      </c>
      <c r="AF9" s="73">
        <f>$AD9+$AE9</f>
        <v>748378448</v>
      </c>
      <c r="AG9" s="73">
        <v>2793405124</v>
      </c>
      <c r="AH9" s="73">
        <v>2847159653</v>
      </c>
      <c r="AI9" s="73">
        <v>748378448</v>
      </c>
      <c r="AJ9" s="99">
        <f>IF($AG9=0,0,$AI9/$AG9)</f>
        <v>0.26790902671803074</v>
      </c>
      <c r="AK9" s="99">
        <f>IF($AF9=0,0,(($L9/$AF9)-1))</f>
        <v>0.13409962201370074</v>
      </c>
      <c r="AL9" s="12"/>
      <c r="AM9" s="12"/>
      <c r="AN9" s="12"/>
      <c r="AO9" s="12"/>
    </row>
    <row r="10" spans="1:41" s="13" customFormat="1" ht="12.75">
      <c r="A10" s="29"/>
      <c r="B10" s="38" t="s">
        <v>58</v>
      </c>
      <c r="C10" s="39" t="s">
        <v>59</v>
      </c>
      <c r="D10" s="72">
        <v>3331379510</v>
      </c>
      <c r="E10" s="73">
        <v>607133896</v>
      </c>
      <c r="F10" s="75">
        <f aca="true" t="shared" si="0" ref="F10:F28">$D10+$E10</f>
        <v>3938513406</v>
      </c>
      <c r="G10" s="72">
        <v>3331379510</v>
      </c>
      <c r="H10" s="73">
        <v>607133896</v>
      </c>
      <c r="I10" s="75">
        <f aca="true" t="shared" si="1" ref="I10:I28">$G10+$H10</f>
        <v>3938513406</v>
      </c>
      <c r="J10" s="72">
        <v>715698220</v>
      </c>
      <c r="K10" s="73">
        <v>13093122</v>
      </c>
      <c r="L10" s="73">
        <f aca="true" t="shared" si="2" ref="L10:L28">$J10+$K10</f>
        <v>728791342</v>
      </c>
      <c r="M10" s="99">
        <f aca="true" t="shared" si="3" ref="M10:M28">IF($F10=0,0,$L10/$F10)</f>
        <v>0.18504223976735654</v>
      </c>
      <c r="N10" s="110">
        <v>0</v>
      </c>
      <c r="O10" s="111">
        <v>0</v>
      </c>
      <c r="P10" s="112">
        <f aca="true" t="shared" si="4" ref="P10:P28">$N10+$O10</f>
        <v>0</v>
      </c>
      <c r="Q10" s="99">
        <f aca="true" t="shared" si="5" ref="Q10:Q28">IF($F10=0,0,$P10/$F10)</f>
        <v>0</v>
      </c>
      <c r="R10" s="110">
        <v>0</v>
      </c>
      <c r="S10" s="112">
        <v>0</v>
      </c>
      <c r="T10" s="112">
        <f aca="true" t="shared" si="6" ref="T10:T28">$R10+$S10</f>
        <v>0</v>
      </c>
      <c r="U10" s="99">
        <f aca="true" t="shared" si="7" ref="U10:U28">IF($I10=0,0,$T10/$I10)</f>
        <v>0</v>
      </c>
      <c r="V10" s="110">
        <v>0</v>
      </c>
      <c r="W10" s="112">
        <v>0</v>
      </c>
      <c r="X10" s="112">
        <f aca="true" t="shared" si="8" ref="X10:X28">$V10+$W10</f>
        <v>0</v>
      </c>
      <c r="Y10" s="99">
        <f aca="true" t="shared" si="9" ref="Y10:Y28">IF($I10=0,0,$X10/$I10)</f>
        <v>0</v>
      </c>
      <c r="Z10" s="72">
        <v>715698220</v>
      </c>
      <c r="AA10" s="73">
        <v>13093122</v>
      </c>
      <c r="AB10" s="73">
        <f aca="true" t="shared" si="10" ref="AB10:AB28">$Z10+$AA10</f>
        <v>728791342</v>
      </c>
      <c r="AC10" s="99">
        <f aca="true" t="shared" si="11" ref="AC10:AC28">IF($F10=0,0,$AB10/$F10)</f>
        <v>0.18504223976735654</v>
      </c>
      <c r="AD10" s="72">
        <v>653446009</v>
      </c>
      <c r="AE10" s="73">
        <v>75545660</v>
      </c>
      <c r="AF10" s="73">
        <f aca="true" t="shared" si="12" ref="AF10:AF28">$AD10+$AE10</f>
        <v>728991669</v>
      </c>
      <c r="AG10" s="73">
        <v>3958432134</v>
      </c>
      <c r="AH10" s="73">
        <v>3661598586</v>
      </c>
      <c r="AI10" s="73">
        <v>728991669</v>
      </c>
      <c r="AJ10" s="99">
        <f aca="true" t="shared" si="13" ref="AJ10:AJ28">IF($AG10=0,0,$AI10/$AG10)</f>
        <v>0.18416171967140765</v>
      </c>
      <c r="AK10" s="99">
        <f aca="true" t="shared" si="14" ref="AK10:AK28">IF($AF10=0,0,(($L10/$AF10)-1))</f>
        <v>-0.0002748001225786334</v>
      </c>
      <c r="AL10" s="12"/>
      <c r="AM10" s="12"/>
      <c r="AN10" s="12"/>
      <c r="AO10" s="12"/>
    </row>
    <row r="11" spans="1:41" s="13" customFormat="1" ht="12.75">
      <c r="A11" s="29"/>
      <c r="B11" s="38" t="s">
        <v>60</v>
      </c>
      <c r="C11" s="39" t="s">
        <v>61</v>
      </c>
      <c r="D11" s="72">
        <v>2201862847</v>
      </c>
      <c r="E11" s="73">
        <v>633141543</v>
      </c>
      <c r="F11" s="75">
        <f t="shared" si="0"/>
        <v>2835004390</v>
      </c>
      <c r="G11" s="72">
        <v>2202800152</v>
      </c>
      <c r="H11" s="73">
        <v>815135300</v>
      </c>
      <c r="I11" s="75">
        <f t="shared" si="1"/>
        <v>3017935452</v>
      </c>
      <c r="J11" s="72">
        <v>852128656</v>
      </c>
      <c r="K11" s="73">
        <v>66814606</v>
      </c>
      <c r="L11" s="73">
        <f t="shared" si="2"/>
        <v>918943262</v>
      </c>
      <c r="M11" s="99">
        <f t="shared" si="3"/>
        <v>0.3241417421579372</v>
      </c>
      <c r="N11" s="110">
        <v>0</v>
      </c>
      <c r="O11" s="111">
        <v>0</v>
      </c>
      <c r="P11" s="112">
        <f t="shared" si="4"/>
        <v>0</v>
      </c>
      <c r="Q11" s="99">
        <f t="shared" si="5"/>
        <v>0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v>852128656</v>
      </c>
      <c r="AA11" s="73">
        <v>66814606</v>
      </c>
      <c r="AB11" s="73">
        <f t="shared" si="10"/>
        <v>918943262</v>
      </c>
      <c r="AC11" s="99">
        <f t="shared" si="11"/>
        <v>0.3241417421579372</v>
      </c>
      <c r="AD11" s="72">
        <v>794912692</v>
      </c>
      <c r="AE11" s="73">
        <v>59223616</v>
      </c>
      <c r="AF11" s="73">
        <f t="shared" si="12"/>
        <v>854136308</v>
      </c>
      <c r="AG11" s="73">
        <v>2604461552</v>
      </c>
      <c r="AH11" s="73">
        <v>2771602618</v>
      </c>
      <c r="AI11" s="73">
        <v>854136308</v>
      </c>
      <c r="AJ11" s="99">
        <f t="shared" si="13"/>
        <v>0.32795120639968656</v>
      </c>
      <c r="AK11" s="99">
        <f t="shared" si="14"/>
        <v>0.07587425261402192</v>
      </c>
      <c r="AL11" s="12"/>
      <c r="AM11" s="12"/>
      <c r="AN11" s="12"/>
      <c r="AO11" s="12"/>
    </row>
    <row r="12" spans="1:41" s="13" customFormat="1" ht="12.75">
      <c r="A12" s="29"/>
      <c r="B12" s="38" t="s">
        <v>62</v>
      </c>
      <c r="C12" s="39" t="s">
        <v>63</v>
      </c>
      <c r="D12" s="72">
        <v>3103200629</v>
      </c>
      <c r="E12" s="73">
        <v>245502811</v>
      </c>
      <c r="F12" s="75">
        <f t="shared" si="0"/>
        <v>3348703440</v>
      </c>
      <c r="G12" s="72">
        <v>3103200629</v>
      </c>
      <c r="H12" s="73">
        <v>245502811</v>
      </c>
      <c r="I12" s="75">
        <f t="shared" si="1"/>
        <v>3348703440</v>
      </c>
      <c r="J12" s="72">
        <v>255710872</v>
      </c>
      <c r="K12" s="73">
        <v>0</v>
      </c>
      <c r="L12" s="73">
        <f t="shared" si="2"/>
        <v>255710872</v>
      </c>
      <c r="M12" s="99">
        <f t="shared" si="3"/>
        <v>0.07636115785756173</v>
      </c>
      <c r="N12" s="110">
        <v>0</v>
      </c>
      <c r="O12" s="111">
        <v>0</v>
      </c>
      <c r="P12" s="112">
        <f t="shared" si="4"/>
        <v>0</v>
      </c>
      <c r="Q12" s="99">
        <f t="shared" si="5"/>
        <v>0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v>255710872</v>
      </c>
      <c r="AA12" s="73">
        <v>0</v>
      </c>
      <c r="AB12" s="73">
        <f t="shared" si="10"/>
        <v>255710872</v>
      </c>
      <c r="AC12" s="99">
        <f t="shared" si="11"/>
        <v>0.07636115785756173</v>
      </c>
      <c r="AD12" s="72">
        <v>607632744</v>
      </c>
      <c r="AE12" s="73">
        <v>2367980</v>
      </c>
      <c r="AF12" s="73">
        <f t="shared" si="12"/>
        <v>610000724</v>
      </c>
      <c r="AG12" s="73">
        <v>3143623975</v>
      </c>
      <c r="AH12" s="73">
        <v>3223689268</v>
      </c>
      <c r="AI12" s="73">
        <v>610000724</v>
      </c>
      <c r="AJ12" s="99">
        <f t="shared" si="13"/>
        <v>0.19404379431226346</v>
      </c>
      <c r="AK12" s="99">
        <f t="shared" si="14"/>
        <v>-0.5808023467198377</v>
      </c>
      <c r="AL12" s="12"/>
      <c r="AM12" s="12"/>
      <c r="AN12" s="12"/>
      <c r="AO12" s="12"/>
    </row>
    <row r="13" spans="1:41" s="13" customFormat="1" ht="12.75">
      <c r="A13" s="29"/>
      <c r="B13" s="38" t="s">
        <v>64</v>
      </c>
      <c r="C13" s="39" t="s">
        <v>65</v>
      </c>
      <c r="D13" s="72">
        <v>6288085055</v>
      </c>
      <c r="E13" s="73">
        <v>423588837</v>
      </c>
      <c r="F13" s="75">
        <f t="shared" si="0"/>
        <v>6711673892</v>
      </c>
      <c r="G13" s="72">
        <v>6288085055</v>
      </c>
      <c r="H13" s="73">
        <v>423588837</v>
      </c>
      <c r="I13" s="75">
        <f t="shared" si="1"/>
        <v>6711673892</v>
      </c>
      <c r="J13" s="72">
        <v>1538346438</v>
      </c>
      <c r="K13" s="73">
        <v>32762067</v>
      </c>
      <c r="L13" s="73">
        <f t="shared" si="2"/>
        <v>1571108505</v>
      </c>
      <c r="M13" s="99">
        <f t="shared" si="3"/>
        <v>0.23408594193956406</v>
      </c>
      <c r="N13" s="110">
        <v>0</v>
      </c>
      <c r="O13" s="111">
        <v>0</v>
      </c>
      <c r="P13" s="112">
        <f t="shared" si="4"/>
        <v>0</v>
      </c>
      <c r="Q13" s="99">
        <f t="shared" si="5"/>
        <v>0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v>1538346438</v>
      </c>
      <c r="AA13" s="73">
        <v>32762067</v>
      </c>
      <c r="AB13" s="73">
        <f t="shared" si="10"/>
        <v>1571108505</v>
      </c>
      <c r="AC13" s="99">
        <f t="shared" si="11"/>
        <v>0.23408594193956406</v>
      </c>
      <c r="AD13" s="72">
        <v>1555811865</v>
      </c>
      <c r="AE13" s="73">
        <v>12512117</v>
      </c>
      <c r="AF13" s="73">
        <f t="shared" si="12"/>
        <v>1568323982</v>
      </c>
      <c r="AG13" s="73">
        <v>6628576019</v>
      </c>
      <c r="AH13" s="73">
        <v>6660021581</v>
      </c>
      <c r="AI13" s="73">
        <v>1568323982</v>
      </c>
      <c r="AJ13" s="99">
        <f t="shared" si="13"/>
        <v>0.23660043688185695</v>
      </c>
      <c r="AK13" s="99">
        <f t="shared" si="14"/>
        <v>0.00177547689887958</v>
      </c>
      <c r="AL13" s="12"/>
      <c r="AM13" s="12"/>
      <c r="AN13" s="12"/>
      <c r="AO13" s="12"/>
    </row>
    <row r="14" spans="1:41" s="13" customFormat="1" ht="12.75">
      <c r="A14" s="29"/>
      <c r="B14" s="38" t="s">
        <v>66</v>
      </c>
      <c r="C14" s="39" t="s">
        <v>67</v>
      </c>
      <c r="D14" s="72">
        <v>1935233069</v>
      </c>
      <c r="E14" s="73">
        <v>340931872</v>
      </c>
      <c r="F14" s="75">
        <f t="shared" si="0"/>
        <v>2276164941</v>
      </c>
      <c r="G14" s="72">
        <v>1935233069</v>
      </c>
      <c r="H14" s="73">
        <v>340931872</v>
      </c>
      <c r="I14" s="75">
        <f t="shared" si="1"/>
        <v>2276164941</v>
      </c>
      <c r="J14" s="72">
        <v>350046938</v>
      </c>
      <c r="K14" s="73">
        <v>24913681</v>
      </c>
      <c r="L14" s="73">
        <f t="shared" si="2"/>
        <v>374960619</v>
      </c>
      <c r="M14" s="99">
        <f t="shared" si="3"/>
        <v>0.16473350074325743</v>
      </c>
      <c r="N14" s="110">
        <v>0</v>
      </c>
      <c r="O14" s="111">
        <v>0</v>
      </c>
      <c r="P14" s="112">
        <f t="shared" si="4"/>
        <v>0</v>
      </c>
      <c r="Q14" s="99">
        <f t="shared" si="5"/>
        <v>0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v>350046938</v>
      </c>
      <c r="AA14" s="73">
        <v>24913681</v>
      </c>
      <c r="AB14" s="73">
        <f t="shared" si="10"/>
        <v>374960619</v>
      </c>
      <c r="AC14" s="99">
        <f t="shared" si="11"/>
        <v>0.16473350074325743</v>
      </c>
      <c r="AD14" s="72">
        <v>279324511</v>
      </c>
      <c r="AE14" s="73">
        <v>24042930</v>
      </c>
      <c r="AF14" s="73">
        <f t="shared" si="12"/>
        <v>303367441</v>
      </c>
      <c r="AG14" s="73">
        <v>1888238787</v>
      </c>
      <c r="AH14" s="73">
        <v>2040746560</v>
      </c>
      <c r="AI14" s="73">
        <v>303367441</v>
      </c>
      <c r="AJ14" s="99">
        <f t="shared" si="13"/>
        <v>0.16066158744783798</v>
      </c>
      <c r="AK14" s="99">
        <f t="shared" si="14"/>
        <v>0.2359949299898667</v>
      </c>
      <c r="AL14" s="12"/>
      <c r="AM14" s="12"/>
      <c r="AN14" s="12"/>
      <c r="AO14" s="12"/>
    </row>
    <row r="15" spans="1:41" s="13" customFormat="1" ht="12.75">
      <c r="A15" s="29"/>
      <c r="B15" s="38" t="s">
        <v>68</v>
      </c>
      <c r="C15" s="39" t="s">
        <v>69</v>
      </c>
      <c r="D15" s="72">
        <v>1760267796</v>
      </c>
      <c r="E15" s="73">
        <v>104396000</v>
      </c>
      <c r="F15" s="75">
        <f t="shared" si="0"/>
        <v>1864663796</v>
      </c>
      <c r="G15" s="72">
        <v>1760267796</v>
      </c>
      <c r="H15" s="73">
        <v>104396000</v>
      </c>
      <c r="I15" s="75">
        <f t="shared" si="1"/>
        <v>1864663796</v>
      </c>
      <c r="J15" s="72">
        <v>366986634</v>
      </c>
      <c r="K15" s="73">
        <v>2764465</v>
      </c>
      <c r="L15" s="73">
        <f t="shared" si="2"/>
        <v>369751099</v>
      </c>
      <c r="M15" s="99">
        <f t="shared" si="3"/>
        <v>0.19829370838495114</v>
      </c>
      <c r="N15" s="110">
        <v>0</v>
      </c>
      <c r="O15" s="111">
        <v>0</v>
      </c>
      <c r="P15" s="112">
        <f t="shared" si="4"/>
        <v>0</v>
      </c>
      <c r="Q15" s="99">
        <f t="shared" si="5"/>
        <v>0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v>366986634</v>
      </c>
      <c r="AA15" s="73">
        <v>2764465</v>
      </c>
      <c r="AB15" s="73">
        <f t="shared" si="10"/>
        <v>369751099</v>
      </c>
      <c r="AC15" s="99">
        <f t="shared" si="11"/>
        <v>0.19829370838495114</v>
      </c>
      <c r="AD15" s="72">
        <v>522698367</v>
      </c>
      <c r="AE15" s="73">
        <v>7527206</v>
      </c>
      <c r="AF15" s="73">
        <f t="shared" si="12"/>
        <v>530225573</v>
      </c>
      <c r="AG15" s="73">
        <v>1893066564</v>
      </c>
      <c r="AH15" s="73">
        <v>1893431798</v>
      </c>
      <c r="AI15" s="73">
        <v>530225573</v>
      </c>
      <c r="AJ15" s="99">
        <f t="shared" si="13"/>
        <v>0.28008818236145233</v>
      </c>
      <c r="AK15" s="99">
        <f t="shared" si="14"/>
        <v>-0.3026532143518472</v>
      </c>
      <c r="AL15" s="12"/>
      <c r="AM15" s="12"/>
      <c r="AN15" s="12"/>
      <c r="AO15" s="12"/>
    </row>
    <row r="16" spans="1:41" s="13" customFormat="1" ht="12.75">
      <c r="A16" s="29"/>
      <c r="B16" s="38" t="s">
        <v>70</v>
      </c>
      <c r="C16" s="39" t="s">
        <v>71</v>
      </c>
      <c r="D16" s="72">
        <v>1572913140</v>
      </c>
      <c r="E16" s="73">
        <v>241497885</v>
      </c>
      <c r="F16" s="75">
        <f t="shared" si="0"/>
        <v>1814411025</v>
      </c>
      <c r="G16" s="72">
        <v>1572913140</v>
      </c>
      <c r="H16" s="73">
        <v>241497885</v>
      </c>
      <c r="I16" s="75">
        <f t="shared" si="1"/>
        <v>1814411025</v>
      </c>
      <c r="J16" s="72">
        <v>143680990</v>
      </c>
      <c r="K16" s="73">
        <v>19917912</v>
      </c>
      <c r="L16" s="73">
        <f t="shared" si="2"/>
        <v>163598902</v>
      </c>
      <c r="M16" s="99">
        <f t="shared" si="3"/>
        <v>0.09016639545606818</v>
      </c>
      <c r="N16" s="110">
        <v>0</v>
      </c>
      <c r="O16" s="111">
        <v>0</v>
      </c>
      <c r="P16" s="112">
        <f t="shared" si="4"/>
        <v>0</v>
      </c>
      <c r="Q16" s="99">
        <f t="shared" si="5"/>
        <v>0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v>143680990</v>
      </c>
      <c r="AA16" s="73">
        <v>19917912</v>
      </c>
      <c r="AB16" s="73">
        <f t="shared" si="10"/>
        <v>163598902</v>
      </c>
      <c r="AC16" s="99">
        <f t="shared" si="11"/>
        <v>0.09016639545606818</v>
      </c>
      <c r="AD16" s="72">
        <v>394060224</v>
      </c>
      <c r="AE16" s="73">
        <v>39137931</v>
      </c>
      <c r="AF16" s="73">
        <f t="shared" si="12"/>
        <v>433198155</v>
      </c>
      <c r="AG16" s="73">
        <v>0</v>
      </c>
      <c r="AH16" s="73">
        <v>1784855436</v>
      </c>
      <c r="AI16" s="73">
        <v>433198155</v>
      </c>
      <c r="AJ16" s="99">
        <f t="shared" si="13"/>
        <v>0</v>
      </c>
      <c r="AK16" s="99">
        <f t="shared" si="14"/>
        <v>-0.6223462632245051</v>
      </c>
      <c r="AL16" s="12"/>
      <c r="AM16" s="12"/>
      <c r="AN16" s="12"/>
      <c r="AO16" s="12"/>
    </row>
    <row r="17" spans="1:41" s="13" customFormat="1" ht="12.75">
      <c r="A17" s="29"/>
      <c r="B17" s="38" t="s">
        <v>72</v>
      </c>
      <c r="C17" s="39" t="s">
        <v>73</v>
      </c>
      <c r="D17" s="72">
        <v>1989189792</v>
      </c>
      <c r="E17" s="73">
        <v>301005000</v>
      </c>
      <c r="F17" s="75">
        <f t="shared" si="0"/>
        <v>2290194792</v>
      </c>
      <c r="G17" s="72">
        <v>1989189792</v>
      </c>
      <c r="H17" s="73">
        <v>301005000</v>
      </c>
      <c r="I17" s="75">
        <f t="shared" si="1"/>
        <v>2290194792</v>
      </c>
      <c r="J17" s="72">
        <v>507869649</v>
      </c>
      <c r="K17" s="73">
        <v>12861696</v>
      </c>
      <c r="L17" s="73">
        <f t="shared" si="2"/>
        <v>520731345</v>
      </c>
      <c r="M17" s="99">
        <f t="shared" si="3"/>
        <v>0.22737425952543167</v>
      </c>
      <c r="N17" s="110">
        <v>0</v>
      </c>
      <c r="O17" s="111">
        <v>0</v>
      </c>
      <c r="P17" s="112">
        <f t="shared" si="4"/>
        <v>0</v>
      </c>
      <c r="Q17" s="99">
        <f t="shared" si="5"/>
        <v>0</v>
      </c>
      <c r="R17" s="110">
        <v>0</v>
      </c>
      <c r="S17" s="112">
        <v>0</v>
      </c>
      <c r="T17" s="112">
        <f t="shared" si="6"/>
        <v>0</v>
      </c>
      <c r="U17" s="99">
        <f t="shared" si="7"/>
        <v>0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v>507869649</v>
      </c>
      <c r="AA17" s="73">
        <v>12861696</v>
      </c>
      <c r="AB17" s="73">
        <f t="shared" si="10"/>
        <v>520731345</v>
      </c>
      <c r="AC17" s="99">
        <f t="shared" si="11"/>
        <v>0.22737425952543167</v>
      </c>
      <c r="AD17" s="72">
        <v>491740624</v>
      </c>
      <c r="AE17" s="73">
        <v>32412619</v>
      </c>
      <c r="AF17" s="73">
        <f t="shared" si="12"/>
        <v>524153243</v>
      </c>
      <c r="AG17" s="73">
        <v>2104422000</v>
      </c>
      <c r="AH17" s="73">
        <v>2126856851</v>
      </c>
      <c r="AI17" s="73">
        <v>524153243</v>
      </c>
      <c r="AJ17" s="99">
        <f t="shared" si="13"/>
        <v>0.2490723072653679</v>
      </c>
      <c r="AK17" s="99">
        <f t="shared" si="14"/>
        <v>-0.006528430465134072</v>
      </c>
      <c r="AL17" s="12"/>
      <c r="AM17" s="12"/>
      <c r="AN17" s="12"/>
      <c r="AO17" s="12"/>
    </row>
    <row r="18" spans="1:41" s="13" customFormat="1" ht="12.75">
      <c r="A18" s="29"/>
      <c r="B18" s="38" t="s">
        <v>74</v>
      </c>
      <c r="C18" s="39" t="s">
        <v>75</v>
      </c>
      <c r="D18" s="72">
        <v>2480389359</v>
      </c>
      <c r="E18" s="73">
        <v>181215135</v>
      </c>
      <c r="F18" s="75">
        <f t="shared" si="0"/>
        <v>2661604494</v>
      </c>
      <c r="G18" s="72">
        <v>2480389359</v>
      </c>
      <c r="H18" s="73">
        <v>181215135</v>
      </c>
      <c r="I18" s="75">
        <f t="shared" si="1"/>
        <v>2661604494</v>
      </c>
      <c r="J18" s="72">
        <v>728904255</v>
      </c>
      <c r="K18" s="73">
        <v>38068541</v>
      </c>
      <c r="L18" s="73">
        <f t="shared" si="2"/>
        <v>766972796</v>
      </c>
      <c r="M18" s="99">
        <f t="shared" si="3"/>
        <v>0.28816182033392673</v>
      </c>
      <c r="N18" s="110">
        <v>0</v>
      </c>
      <c r="O18" s="111">
        <v>0</v>
      </c>
      <c r="P18" s="112">
        <f t="shared" si="4"/>
        <v>0</v>
      </c>
      <c r="Q18" s="99">
        <f t="shared" si="5"/>
        <v>0</v>
      </c>
      <c r="R18" s="110">
        <v>0</v>
      </c>
      <c r="S18" s="112">
        <v>0</v>
      </c>
      <c r="T18" s="112">
        <f t="shared" si="6"/>
        <v>0</v>
      </c>
      <c r="U18" s="99">
        <f t="shared" si="7"/>
        <v>0</v>
      </c>
      <c r="V18" s="110">
        <v>0</v>
      </c>
      <c r="W18" s="112">
        <v>0</v>
      </c>
      <c r="X18" s="112">
        <f t="shared" si="8"/>
        <v>0</v>
      </c>
      <c r="Y18" s="99">
        <f t="shared" si="9"/>
        <v>0</v>
      </c>
      <c r="Z18" s="72">
        <v>728904255</v>
      </c>
      <c r="AA18" s="73">
        <v>38068541</v>
      </c>
      <c r="AB18" s="73">
        <f t="shared" si="10"/>
        <v>766972796</v>
      </c>
      <c r="AC18" s="99">
        <f t="shared" si="11"/>
        <v>0.28816182033392673</v>
      </c>
      <c r="AD18" s="72">
        <v>655806890</v>
      </c>
      <c r="AE18" s="73">
        <v>18090816</v>
      </c>
      <c r="AF18" s="73">
        <f t="shared" si="12"/>
        <v>673897706</v>
      </c>
      <c r="AG18" s="73">
        <v>2288198842</v>
      </c>
      <c r="AH18" s="73">
        <v>2328199201</v>
      </c>
      <c r="AI18" s="73">
        <v>673897706</v>
      </c>
      <c r="AJ18" s="99">
        <f t="shared" si="13"/>
        <v>0.2945101158302221</v>
      </c>
      <c r="AK18" s="99">
        <f t="shared" si="14"/>
        <v>0.1381145671981261</v>
      </c>
      <c r="AL18" s="12"/>
      <c r="AM18" s="12"/>
      <c r="AN18" s="12"/>
      <c r="AO18" s="12"/>
    </row>
    <row r="19" spans="1:41" s="13" customFormat="1" ht="12.75">
      <c r="A19" s="29"/>
      <c r="B19" s="38" t="s">
        <v>76</v>
      </c>
      <c r="C19" s="39" t="s">
        <v>77</v>
      </c>
      <c r="D19" s="72">
        <v>2773768320</v>
      </c>
      <c r="E19" s="73">
        <v>293878065</v>
      </c>
      <c r="F19" s="75">
        <f t="shared" si="0"/>
        <v>3067646385</v>
      </c>
      <c r="G19" s="72">
        <v>2773768320</v>
      </c>
      <c r="H19" s="73">
        <v>293878065</v>
      </c>
      <c r="I19" s="75">
        <f t="shared" si="1"/>
        <v>3067646385</v>
      </c>
      <c r="J19" s="72">
        <v>734934900</v>
      </c>
      <c r="K19" s="73">
        <v>48529834</v>
      </c>
      <c r="L19" s="73">
        <f t="shared" si="2"/>
        <v>783464734</v>
      </c>
      <c r="M19" s="99">
        <f t="shared" si="3"/>
        <v>0.2553960384192065</v>
      </c>
      <c r="N19" s="110">
        <v>0</v>
      </c>
      <c r="O19" s="111">
        <v>0</v>
      </c>
      <c r="P19" s="112">
        <f t="shared" si="4"/>
        <v>0</v>
      </c>
      <c r="Q19" s="99">
        <f t="shared" si="5"/>
        <v>0</v>
      </c>
      <c r="R19" s="110">
        <v>0</v>
      </c>
      <c r="S19" s="112">
        <v>0</v>
      </c>
      <c r="T19" s="112">
        <f t="shared" si="6"/>
        <v>0</v>
      </c>
      <c r="U19" s="99">
        <f t="shared" si="7"/>
        <v>0</v>
      </c>
      <c r="V19" s="110">
        <v>0</v>
      </c>
      <c r="W19" s="112">
        <v>0</v>
      </c>
      <c r="X19" s="112">
        <f t="shared" si="8"/>
        <v>0</v>
      </c>
      <c r="Y19" s="99">
        <f t="shared" si="9"/>
        <v>0</v>
      </c>
      <c r="Z19" s="72">
        <v>734934900</v>
      </c>
      <c r="AA19" s="73">
        <v>48529834</v>
      </c>
      <c r="AB19" s="73">
        <f t="shared" si="10"/>
        <v>783464734</v>
      </c>
      <c r="AC19" s="99">
        <f t="shared" si="11"/>
        <v>0.2553960384192065</v>
      </c>
      <c r="AD19" s="72">
        <v>685437855</v>
      </c>
      <c r="AE19" s="73">
        <v>34754344</v>
      </c>
      <c r="AF19" s="73">
        <f t="shared" si="12"/>
        <v>720192199</v>
      </c>
      <c r="AG19" s="73">
        <v>3071614933</v>
      </c>
      <c r="AH19" s="73">
        <v>2746188760</v>
      </c>
      <c r="AI19" s="73">
        <v>720192199</v>
      </c>
      <c r="AJ19" s="99">
        <f t="shared" si="13"/>
        <v>0.23446695458554734</v>
      </c>
      <c r="AK19" s="99">
        <f t="shared" si="14"/>
        <v>0.08785506853289315</v>
      </c>
      <c r="AL19" s="12"/>
      <c r="AM19" s="12"/>
      <c r="AN19" s="12"/>
      <c r="AO19" s="12"/>
    </row>
    <row r="20" spans="1:41" s="13" customFormat="1" ht="12.75">
      <c r="A20" s="29"/>
      <c r="B20" s="38" t="s">
        <v>78</v>
      </c>
      <c r="C20" s="39" t="s">
        <v>79</v>
      </c>
      <c r="D20" s="72">
        <v>5398139727</v>
      </c>
      <c r="E20" s="73">
        <v>698424000</v>
      </c>
      <c r="F20" s="75">
        <f t="shared" si="0"/>
        <v>6096563727</v>
      </c>
      <c r="G20" s="72">
        <v>5398139727</v>
      </c>
      <c r="H20" s="73">
        <v>698424000</v>
      </c>
      <c r="I20" s="75">
        <f t="shared" si="1"/>
        <v>6096563727</v>
      </c>
      <c r="J20" s="72">
        <v>1221398482</v>
      </c>
      <c r="K20" s="73">
        <v>39307238</v>
      </c>
      <c r="L20" s="73">
        <f t="shared" si="2"/>
        <v>1260705720</v>
      </c>
      <c r="M20" s="99">
        <f t="shared" si="3"/>
        <v>0.20678955825831558</v>
      </c>
      <c r="N20" s="110">
        <v>0</v>
      </c>
      <c r="O20" s="111">
        <v>0</v>
      </c>
      <c r="P20" s="112">
        <f t="shared" si="4"/>
        <v>0</v>
      </c>
      <c r="Q20" s="99">
        <f t="shared" si="5"/>
        <v>0</v>
      </c>
      <c r="R20" s="110">
        <v>0</v>
      </c>
      <c r="S20" s="112">
        <v>0</v>
      </c>
      <c r="T20" s="112">
        <f t="shared" si="6"/>
        <v>0</v>
      </c>
      <c r="U20" s="99">
        <f t="shared" si="7"/>
        <v>0</v>
      </c>
      <c r="V20" s="110">
        <v>0</v>
      </c>
      <c r="W20" s="112">
        <v>0</v>
      </c>
      <c r="X20" s="112">
        <f t="shared" si="8"/>
        <v>0</v>
      </c>
      <c r="Y20" s="99">
        <f t="shared" si="9"/>
        <v>0</v>
      </c>
      <c r="Z20" s="72">
        <v>1221398482</v>
      </c>
      <c r="AA20" s="73">
        <v>39307238</v>
      </c>
      <c r="AB20" s="73">
        <f t="shared" si="10"/>
        <v>1260705720</v>
      </c>
      <c r="AC20" s="99">
        <f t="shared" si="11"/>
        <v>0.20678955825831558</v>
      </c>
      <c r="AD20" s="72">
        <v>1156353354</v>
      </c>
      <c r="AE20" s="73">
        <v>40648414</v>
      </c>
      <c r="AF20" s="73">
        <f t="shared" si="12"/>
        <v>1197001768</v>
      </c>
      <c r="AG20" s="73">
        <v>5647220703</v>
      </c>
      <c r="AH20" s="73">
        <v>6768814570</v>
      </c>
      <c r="AI20" s="73">
        <v>1197001768</v>
      </c>
      <c r="AJ20" s="99">
        <f t="shared" si="13"/>
        <v>0.2119629869192311</v>
      </c>
      <c r="AK20" s="99">
        <f t="shared" si="14"/>
        <v>0.053219597249583916</v>
      </c>
      <c r="AL20" s="12"/>
      <c r="AM20" s="12"/>
      <c r="AN20" s="12"/>
      <c r="AO20" s="12"/>
    </row>
    <row r="21" spans="1:41" s="13" customFormat="1" ht="12.75">
      <c r="A21" s="29"/>
      <c r="B21" s="38" t="s">
        <v>80</v>
      </c>
      <c r="C21" s="39" t="s">
        <v>81</v>
      </c>
      <c r="D21" s="72">
        <v>1976765778</v>
      </c>
      <c r="E21" s="73">
        <v>252778405</v>
      </c>
      <c r="F21" s="75">
        <f t="shared" si="0"/>
        <v>2229544183</v>
      </c>
      <c r="G21" s="72">
        <v>1976765778</v>
      </c>
      <c r="H21" s="73">
        <v>252778405</v>
      </c>
      <c r="I21" s="75">
        <f t="shared" si="1"/>
        <v>2229544183</v>
      </c>
      <c r="J21" s="72">
        <v>552117263</v>
      </c>
      <c r="K21" s="73">
        <v>24726269</v>
      </c>
      <c r="L21" s="73">
        <f t="shared" si="2"/>
        <v>576843532</v>
      </c>
      <c r="M21" s="99">
        <f t="shared" si="3"/>
        <v>0.25872711399861953</v>
      </c>
      <c r="N21" s="110">
        <v>0</v>
      </c>
      <c r="O21" s="111">
        <v>0</v>
      </c>
      <c r="P21" s="112">
        <f t="shared" si="4"/>
        <v>0</v>
      </c>
      <c r="Q21" s="99">
        <f t="shared" si="5"/>
        <v>0</v>
      </c>
      <c r="R21" s="110">
        <v>0</v>
      </c>
      <c r="S21" s="112">
        <v>0</v>
      </c>
      <c r="T21" s="112">
        <f t="shared" si="6"/>
        <v>0</v>
      </c>
      <c r="U21" s="99">
        <f t="shared" si="7"/>
        <v>0</v>
      </c>
      <c r="V21" s="110">
        <v>0</v>
      </c>
      <c r="W21" s="112">
        <v>0</v>
      </c>
      <c r="X21" s="112">
        <f t="shared" si="8"/>
        <v>0</v>
      </c>
      <c r="Y21" s="99">
        <f t="shared" si="9"/>
        <v>0</v>
      </c>
      <c r="Z21" s="72">
        <v>552117263</v>
      </c>
      <c r="AA21" s="73">
        <v>24726269</v>
      </c>
      <c r="AB21" s="73">
        <f t="shared" si="10"/>
        <v>576843532</v>
      </c>
      <c r="AC21" s="99">
        <f t="shared" si="11"/>
        <v>0.25872711399861953</v>
      </c>
      <c r="AD21" s="72">
        <v>504932014</v>
      </c>
      <c r="AE21" s="73">
        <v>40163721</v>
      </c>
      <c r="AF21" s="73">
        <f t="shared" si="12"/>
        <v>545095735</v>
      </c>
      <c r="AG21" s="73">
        <v>1985340665</v>
      </c>
      <c r="AH21" s="73">
        <v>1940383512</v>
      </c>
      <c r="AI21" s="73">
        <v>545095735</v>
      </c>
      <c r="AJ21" s="99">
        <f t="shared" si="13"/>
        <v>0.27456030323138525</v>
      </c>
      <c r="AK21" s="99">
        <f t="shared" si="14"/>
        <v>0.05824260760359823</v>
      </c>
      <c r="AL21" s="12"/>
      <c r="AM21" s="12"/>
      <c r="AN21" s="12"/>
      <c r="AO21" s="12"/>
    </row>
    <row r="22" spans="1:41" s="13" customFormat="1" ht="12.75">
      <c r="A22" s="29"/>
      <c r="B22" s="38" t="s">
        <v>82</v>
      </c>
      <c r="C22" s="39" t="s">
        <v>83</v>
      </c>
      <c r="D22" s="72">
        <v>3943217001</v>
      </c>
      <c r="E22" s="73">
        <v>1230118000</v>
      </c>
      <c r="F22" s="75">
        <f t="shared" si="0"/>
        <v>5173335001</v>
      </c>
      <c r="G22" s="72">
        <v>3943217001</v>
      </c>
      <c r="H22" s="73">
        <v>1230118000</v>
      </c>
      <c r="I22" s="75">
        <f t="shared" si="1"/>
        <v>5173335001</v>
      </c>
      <c r="J22" s="72">
        <v>837938771</v>
      </c>
      <c r="K22" s="73">
        <v>206746265</v>
      </c>
      <c r="L22" s="73">
        <f t="shared" si="2"/>
        <v>1044685036</v>
      </c>
      <c r="M22" s="99">
        <f t="shared" si="3"/>
        <v>0.20193647536802922</v>
      </c>
      <c r="N22" s="110">
        <v>0</v>
      </c>
      <c r="O22" s="111">
        <v>0</v>
      </c>
      <c r="P22" s="112">
        <f t="shared" si="4"/>
        <v>0</v>
      </c>
      <c r="Q22" s="99">
        <f t="shared" si="5"/>
        <v>0</v>
      </c>
      <c r="R22" s="110">
        <v>0</v>
      </c>
      <c r="S22" s="112">
        <v>0</v>
      </c>
      <c r="T22" s="112">
        <f t="shared" si="6"/>
        <v>0</v>
      </c>
      <c r="U22" s="99">
        <f t="shared" si="7"/>
        <v>0</v>
      </c>
      <c r="V22" s="110">
        <v>0</v>
      </c>
      <c r="W22" s="112">
        <v>0</v>
      </c>
      <c r="X22" s="112">
        <f t="shared" si="8"/>
        <v>0</v>
      </c>
      <c r="Y22" s="99">
        <f t="shared" si="9"/>
        <v>0</v>
      </c>
      <c r="Z22" s="72">
        <v>837938771</v>
      </c>
      <c r="AA22" s="73">
        <v>206746265</v>
      </c>
      <c r="AB22" s="73">
        <f t="shared" si="10"/>
        <v>1044685036</v>
      </c>
      <c r="AC22" s="99">
        <f t="shared" si="11"/>
        <v>0.20193647536802922</v>
      </c>
      <c r="AD22" s="72">
        <v>722506802</v>
      </c>
      <c r="AE22" s="73">
        <v>72211105</v>
      </c>
      <c r="AF22" s="73">
        <f t="shared" si="12"/>
        <v>794717907</v>
      </c>
      <c r="AG22" s="73">
        <v>4536817997</v>
      </c>
      <c r="AH22" s="73">
        <v>4543846802</v>
      </c>
      <c r="AI22" s="73">
        <v>794717907</v>
      </c>
      <c r="AJ22" s="99">
        <f t="shared" si="13"/>
        <v>0.17517077112758597</v>
      </c>
      <c r="AK22" s="99">
        <f t="shared" si="14"/>
        <v>0.31453566957312806</v>
      </c>
      <c r="AL22" s="12"/>
      <c r="AM22" s="12"/>
      <c r="AN22" s="12"/>
      <c r="AO22" s="12"/>
    </row>
    <row r="23" spans="1:41" s="13" customFormat="1" ht="12.75">
      <c r="A23" s="29"/>
      <c r="B23" s="38" t="s">
        <v>84</v>
      </c>
      <c r="C23" s="39" t="s">
        <v>85</v>
      </c>
      <c r="D23" s="72">
        <v>5229996117</v>
      </c>
      <c r="E23" s="73">
        <v>581218800</v>
      </c>
      <c r="F23" s="75">
        <f t="shared" si="0"/>
        <v>5811214917</v>
      </c>
      <c r="G23" s="72">
        <v>5229996117</v>
      </c>
      <c r="H23" s="73">
        <v>581218800</v>
      </c>
      <c r="I23" s="75">
        <f t="shared" si="1"/>
        <v>5811214917</v>
      </c>
      <c r="J23" s="72">
        <v>1032225813</v>
      </c>
      <c r="K23" s="73">
        <v>78089235</v>
      </c>
      <c r="L23" s="73">
        <f t="shared" si="2"/>
        <v>1110315048</v>
      </c>
      <c r="M23" s="99">
        <f t="shared" si="3"/>
        <v>0.19106418603653924</v>
      </c>
      <c r="N23" s="110">
        <v>0</v>
      </c>
      <c r="O23" s="111">
        <v>0</v>
      </c>
      <c r="P23" s="112">
        <f t="shared" si="4"/>
        <v>0</v>
      </c>
      <c r="Q23" s="99">
        <f t="shared" si="5"/>
        <v>0</v>
      </c>
      <c r="R23" s="110">
        <v>0</v>
      </c>
      <c r="S23" s="112">
        <v>0</v>
      </c>
      <c r="T23" s="112">
        <f t="shared" si="6"/>
        <v>0</v>
      </c>
      <c r="U23" s="99">
        <f t="shared" si="7"/>
        <v>0</v>
      </c>
      <c r="V23" s="110">
        <v>0</v>
      </c>
      <c r="W23" s="112">
        <v>0</v>
      </c>
      <c r="X23" s="112">
        <f t="shared" si="8"/>
        <v>0</v>
      </c>
      <c r="Y23" s="99">
        <f t="shared" si="9"/>
        <v>0</v>
      </c>
      <c r="Z23" s="72">
        <v>1032225813</v>
      </c>
      <c r="AA23" s="73">
        <v>78089235</v>
      </c>
      <c r="AB23" s="73">
        <f t="shared" si="10"/>
        <v>1110315048</v>
      </c>
      <c r="AC23" s="99">
        <f t="shared" si="11"/>
        <v>0.19106418603653924</v>
      </c>
      <c r="AD23" s="72">
        <v>962462104</v>
      </c>
      <c r="AE23" s="73">
        <v>98237040</v>
      </c>
      <c r="AF23" s="73">
        <f t="shared" si="12"/>
        <v>1060699144</v>
      </c>
      <c r="AG23" s="73">
        <v>4942649905</v>
      </c>
      <c r="AH23" s="73">
        <v>5395460906</v>
      </c>
      <c r="AI23" s="73">
        <v>1060699144</v>
      </c>
      <c r="AJ23" s="99">
        <f t="shared" si="13"/>
        <v>0.21460130990200083</v>
      </c>
      <c r="AK23" s="99">
        <f t="shared" si="14"/>
        <v>0.046776604167788394</v>
      </c>
      <c r="AL23" s="12"/>
      <c r="AM23" s="12"/>
      <c r="AN23" s="12"/>
      <c r="AO23" s="12"/>
    </row>
    <row r="24" spans="1:41" s="13" customFormat="1" ht="12.75">
      <c r="A24" s="29"/>
      <c r="B24" s="38" t="s">
        <v>86</v>
      </c>
      <c r="C24" s="39" t="s">
        <v>87</v>
      </c>
      <c r="D24" s="72">
        <v>2104317855</v>
      </c>
      <c r="E24" s="73">
        <v>232065602</v>
      </c>
      <c r="F24" s="75">
        <f t="shared" si="0"/>
        <v>2336383457</v>
      </c>
      <c r="G24" s="72">
        <v>2104317855</v>
      </c>
      <c r="H24" s="73">
        <v>232065602</v>
      </c>
      <c r="I24" s="75">
        <f t="shared" si="1"/>
        <v>2336383457</v>
      </c>
      <c r="J24" s="72">
        <v>639221402</v>
      </c>
      <c r="K24" s="73">
        <v>17876270</v>
      </c>
      <c r="L24" s="73">
        <f t="shared" si="2"/>
        <v>657097672</v>
      </c>
      <c r="M24" s="99">
        <f t="shared" si="3"/>
        <v>0.28124564485820186</v>
      </c>
      <c r="N24" s="110">
        <v>0</v>
      </c>
      <c r="O24" s="111">
        <v>0</v>
      </c>
      <c r="P24" s="112">
        <f t="shared" si="4"/>
        <v>0</v>
      </c>
      <c r="Q24" s="99">
        <f t="shared" si="5"/>
        <v>0</v>
      </c>
      <c r="R24" s="110">
        <v>0</v>
      </c>
      <c r="S24" s="112">
        <v>0</v>
      </c>
      <c r="T24" s="112">
        <f t="shared" si="6"/>
        <v>0</v>
      </c>
      <c r="U24" s="99">
        <f t="shared" si="7"/>
        <v>0</v>
      </c>
      <c r="V24" s="110">
        <v>0</v>
      </c>
      <c r="W24" s="112">
        <v>0</v>
      </c>
      <c r="X24" s="112">
        <f t="shared" si="8"/>
        <v>0</v>
      </c>
      <c r="Y24" s="99">
        <f t="shared" si="9"/>
        <v>0</v>
      </c>
      <c r="Z24" s="72">
        <v>639221402</v>
      </c>
      <c r="AA24" s="73">
        <v>17876270</v>
      </c>
      <c r="AB24" s="73">
        <f t="shared" si="10"/>
        <v>657097672</v>
      </c>
      <c r="AC24" s="99">
        <f t="shared" si="11"/>
        <v>0.28124564485820186</v>
      </c>
      <c r="AD24" s="72">
        <v>604299327</v>
      </c>
      <c r="AE24" s="73">
        <v>16452139</v>
      </c>
      <c r="AF24" s="73">
        <f t="shared" si="12"/>
        <v>620751466</v>
      </c>
      <c r="AG24" s="73">
        <v>2106320000</v>
      </c>
      <c r="AH24" s="73">
        <v>2156082002</v>
      </c>
      <c r="AI24" s="73">
        <v>620751466</v>
      </c>
      <c r="AJ24" s="99">
        <f t="shared" si="13"/>
        <v>0.29470900243077974</v>
      </c>
      <c r="AK24" s="99">
        <f t="shared" si="14"/>
        <v>0.05855194548988796</v>
      </c>
      <c r="AL24" s="12"/>
      <c r="AM24" s="12"/>
      <c r="AN24" s="12"/>
      <c r="AO24" s="12"/>
    </row>
    <row r="25" spans="1:41" s="13" customFormat="1" ht="12.75">
      <c r="A25" s="29"/>
      <c r="B25" s="38" t="s">
        <v>88</v>
      </c>
      <c r="C25" s="39" t="s">
        <v>89</v>
      </c>
      <c r="D25" s="72">
        <v>1488082886</v>
      </c>
      <c r="E25" s="73">
        <v>418056510</v>
      </c>
      <c r="F25" s="75">
        <f t="shared" si="0"/>
        <v>1906139396</v>
      </c>
      <c r="G25" s="72">
        <v>1532643454</v>
      </c>
      <c r="H25" s="73">
        <v>530758894</v>
      </c>
      <c r="I25" s="75">
        <f t="shared" si="1"/>
        <v>2063402348</v>
      </c>
      <c r="J25" s="72">
        <v>449845688</v>
      </c>
      <c r="K25" s="73">
        <v>14474166</v>
      </c>
      <c r="L25" s="73">
        <f t="shared" si="2"/>
        <v>464319854</v>
      </c>
      <c r="M25" s="99">
        <f t="shared" si="3"/>
        <v>0.24359176195317458</v>
      </c>
      <c r="N25" s="110">
        <v>0</v>
      </c>
      <c r="O25" s="111">
        <v>0</v>
      </c>
      <c r="P25" s="112">
        <f t="shared" si="4"/>
        <v>0</v>
      </c>
      <c r="Q25" s="99">
        <f t="shared" si="5"/>
        <v>0</v>
      </c>
      <c r="R25" s="110">
        <v>0</v>
      </c>
      <c r="S25" s="112">
        <v>0</v>
      </c>
      <c r="T25" s="112">
        <f t="shared" si="6"/>
        <v>0</v>
      </c>
      <c r="U25" s="99">
        <f t="shared" si="7"/>
        <v>0</v>
      </c>
      <c r="V25" s="110">
        <v>0</v>
      </c>
      <c r="W25" s="112">
        <v>0</v>
      </c>
      <c r="X25" s="112">
        <f t="shared" si="8"/>
        <v>0</v>
      </c>
      <c r="Y25" s="99">
        <f t="shared" si="9"/>
        <v>0</v>
      </c>
      <c r="Z25" s="72">
        <v>449845688</v>
      </c>
      <c r="AA25" s="73">
        <v>14474166</v>
      </c>
      <c r="AB25" s="73">
        <f t="shared" si="10"/>
        <v>464319854</v>
      </c>
      <c r="AC25" s="99">
        <f t="shared" si="11"/>
        <v>0.24359176195317458</v>
      </c>
      <c r="AD25" s="72">
        <v>602281260</v>
      </c>
      <c r="AE25" s="73">
        <v>29314385</v>
      </c>
      <c r="AF25" s="73">
        <f t="shared" si="12"/>
        <v>631595645</v>
      </c>
      <c r="AG25" s="73">
        <v>1900429117</v>
      </c>
      <c r="AH25" s="73">
        <v>1973075469</v>
      </c>
      <c r="AI25" s="73">
        <v>631595645</v>
      </c>
      <c r="AJ25" s="99">
        <f t="shared" si="13"/>
        <v>0.33234370035175587</v>
      </c>
      <c r="AK25" s="99">
        <f t="shared" si="14"/>
        <v>-0.26484633376469846</v>
      </c>
      <c r="AL25" s="12"/>
      <c r="AM25" s="12"/>
      <c r="AN25" s="12"/>
      <c r="AO25" s="12"/>
    </row>
    <row r="26" spans="1:41" s="13" customFormat="1" ht="12.75">
      <c r="A26" s="29"/>
      <c r="B26" s="38" t="s">
        <v>90</v>
      </c>
      <c r="C26" s="39" t="s">
        <v>91</v>
      </c>
      <c r="D26" s="72">
        <v>1409507065</v>
      </c>
      <c r="E26" s="73">
        <v>282174770</v>
      </c>
      <c r="F26" s="75">
        <f t="shared" si="0"/>
        <v>1691681835</v>
      </c>
      <c r="G26" s="72">
        <v>1409507065</v>
      </c>
      <c r="H26" s="73">
        <v>316639100</v>
      </c>
      <c r="I26" s="75">
        <f t="shared" si="1"/>
        <v>1726146165</v>
      </c>
      <c r="J26" s="72">
        <v>465505182</v>
      </c>
      <c r="K26" s="73">
        <v>26135859</v>
      </c>
      <c r="L26" s="73">
        <f t="shared" si="2"/>
        <v>491641041</v>
      </c>
      <c r="M26" s="99">
        <f t="shared" si="3"/>
        <v>0.29062264004271227</v>
      </c>
      <c r="N26" s="110">
        <v>0</v>
      </c>
      <c r="O26" s="111">
        <v>0</v>
      </c>
      <c r="P26" s="112">
        <f t="shared" si="4"/>
        <v>0</v>
      </c>
      <c r="Q26" s="99">
        <f t="shared" si="5"/>
        <v>0</v>
      </c>
      <c r="R26" s="110">
        <v>0</v>
      </c>
      <c r="S26" s="112">
        <v>0</v>
      </c>
      <c r="T26" s="112">
        <f t="shared" si="6"/>
        <v>0</v>
      </c>
      <c r="U26" s="99">
        <f t="shared" si="7"/>
        <v>0</v>
      </c>
      <c r="V26" s="110">
        <v>0</v>
      </c>
      <c r="W26" s="112">
        <v>0</v>
      </c>
      <c r="X26" s="112">
        <f t="shared" si="8"/>
        <v>0</v>
      </c>
      <c r="Y26" s="99">
        <f t="shared" si="9"/>
        <v>0</v>
      </c>
      <c r="Z26" s="72">
        <v>465505182</v>
      </c>
      <c r="AA26" s="73">
        <v>26135859</v>
      </c>
      <c r="AB26" s="73">
        <f t="shared" si="10"/>
        <v>491641041</v>
      </c>
      <c r="AC26" s="99">
        <f t="shared" si="11"/>
        <v>0.29062264004271227</v>
      </c>
      <c r="AD26" s="72">
        <v>370646723</v>
      </c>
      <c r="AE26" s="73">
        <v>17417838</v>
      </c>
      <c r="AF26" s="73">
        <f t="shared" si="12"/>
        <v>388064561</v>
      </c>
      <c r="AG26" s="73">
        <v>1704033428</v>
      </c>
      <c r="AH26" s="73">
        <v>1727533289</v>
      </c>
      <c r="AI26" s="73">
        <v>388064561</v>
      </c>
      <c r="AJ26" s="99">
        <f t="shared" si="13"/>
        <v>0.2277329509054678</v>
      </c>
      <c r="AK26" s="99">
        <f t="shared" si="14"/>
        <v>0.2669052791965716</v>
      </c>
      <c r="AL26" s="12"/>
      <c r="AM26" s="12"/>
      <c r="AN26" s="12"/>
      <c r="AO26" s="12"/>
    </row>
    <row r="27" spans="1:41" s="13" customFormat="1" ht="12.75">
      <c r="A27" s="29"/>
      <c r="B27" s="40" t="s">
        <v>92</v>
      </c>
      <c r="C27" s="39" t="s">
        <v>93</v>
      </c>
      <c r="D27" s="72">
        <v>3042745400</v>
      </c>
      <c r="E27" s="73">
        <v>521255100</v>
      </c>
      <c r="F27" s="75">
        <f t="shared" si="0"/>
        <v>3564000500</v>
      </c>
      <c r="G27" s="72">
        <v>3042745400</v>
      </c>
      <c r="H27" s="73">
        <v>521255100</v>
      </c>
      <c r="I27" s="75">
        <f t="shared" si="1"/>
        <v>3564000500</v>
      </c>
      <c r="J27" s="72">
        <v>899836701</v>
      </c>
      <c r="K27" s="73">
        <v>33520468</v>
      </c>
      <c r="L27" s="73">
        <f t="shared" si="2"/>
        <v>933357169</v>
      </c>
      <c r="M27" s="99">
        <f t="shared" si="3"/>
        <v>0.2618846908130344</v>
      </c>
      <c r="N27" s="110">
        <v>0</v>
      </c>
      <c r="O27" s="111">
        <v>0</v>
      </c>
      <c r="P27" s="112">
        <f t="shared" si="4"/>
        <v>0</v>
      </c>
      <c r="Q27" s="99">
        <f t="shared" si="5"/>
        <v>0</v>
      </c>
      <c r="R27" s="110">
        <v>0</v>
      </c>
      <c r="S27" s="112">
        <v>0</v>
      </c>
      <c r="T27" s="112">
        <f t="shared" si="6"/>
        <v>0</v>
      </c>
      <c r="U27" s="99">
        <f t="shared" si="7"/>
        <v>0</v>
      </c>
      <c r="V27" s="110">
        <v>0</v>
      </c>
      <c r="W27" s="112">
        <v>0</v>
      </c>
      <c r="X27" s="112">
        <f t="shared" si="8"/>
        <v>0</v>
      </c>
      <c r="Y27" s="99">
        <f t="shared" si="9"/>
        <v>0</v>
      </c>
      <c r="Z27" s="72">
        <v>899836701</v>
      </c>
      <c r="AA27" s="73">
        <v>33520468</v>
      </c>
      <c r="AB27" s="73">
        <f t="shared" si="10"/>
        <v>933357169</v>
      </c>
      <c r="AC27" s="99">
        <f t="shared" si="11"/>
        <v>0.2618846908130344</v>
      </c>
      <c r="AD27" s="72">
        <v>751795887</v>
      </c>
      <c r="AE27" s="73">
        <v>43242002</v>
      </c>
      <c r="AF27" s="73">
        <f t="shared" si="12"/>
        <v>795037889</v>
      </c>
      <c r="AG27" s="73">
        <v>3260980700</v>
      </c>
      <c r="AH27" s="73">
        <v>3516930200</v>
      </c>
      <c r="AI27" s="73">
        <v>795037889</v>
      </c>
      <c r="AJ27" s="99">
        <f t="shared" si="13"/>
        <v>0.2438033101514523</v>
      </c>
      <c r="AK27" s="99">
        <f t="shared" si="14"/>
        <v>0.17397822407429953</v>
      </c>
      <c r="AL27" s="12"/>
      <c r="AM27" s="12"/>
      <c r="AN27" s="12"/>
      <c r="AO27" s="12"/>
    </row>
    <row r="28" spans="1:41" s="13" customFormat="1" ht="12.75">
      <c r="A28" s="41"/>
      <c r="B28" s="42" t="s">
        <v>613</v>
      </c>
      <c r="C28" s="41"/>
      <c r="D28" s="76">
        <f>SUM(D9:D27)</f>
        <v>55158582618</v>
      </c>
      <c r="E28" s="77">
        <f>SUM(E9:E27)</f>
        <v>7802129180</v>
      </c>
      <c r="F28" s="78">
        <f t="shared" si="0"/>
        <v>62960711798</v>
      </c>
      <c r="G28" s="76">
        <f>SUM(G9:G27)</f>
        <v>55204080491</v>
      </c>
      <c r="H28" s="77">
        <f>SUM(H9:H27)</f>
        <v>8131289651</v>
      </c>
      <c r="I28" s="78">
        <f t="shared" si="1"/>
        <v>63335370142</v>
      </c>
      <c r="J28" s="76">
        <f>SUM(J9:J27)</f>
        <v>13095631003</v>
      </c>
      <c r="K28" s="77">
        <f>SUM(K9:K27)</f>
        <v>746103260</v>
      </c>
      <c r="L28" s="77">
        <f t="shared" si="2"/>
        <v>13841734263</v>
      </c>
      <c r="M28" s="100">
        <f t="shared" si="3"/>
        <v>0.2198471692538853</v>
      </c>
      <c r="N28" s="113">
        <f>SUM(N9:N27)</f>
        <v>0</v>
      </c>
      <c r="O28" s="114">
        <f>SUM(O9:O27)</f>
        <v>0</v>
      </c>
      <c r="P28" s="115">
        <f t="shared" si="4"/>
        <v>0</v>
      </c>
      <c r="Q28" s="100">
        <f t="shared" si="5"/>
        <v>0</v>
      </c>
      <c r="R28" s="113">
        <f>SUM(R9:R27)</f>
        <v>0</v>
      </c>
      <c r="S28" s="115">
        <f>SUM(S9:S27)</f>
        <v>0</v>
      </c>
      <c r="T28" s="115">
        <f t="shared" si="6"/>
        <v>0</v>
      </c>
      <c r="U28" s="100">
        <f t="shared" si="7"/>
        <v>0</v>
      </c>
      <c r="V28" s="113">
        <f>SUM(V9:V27)</f>
        <v>0</v>
      </c>
      <c r="W28" s="115">
        <f>SUM(W9:W27)</f>
        <v>0</v>
      </c>
      <c r="X28" s="115">
        <f t="shared" si="8"/>
        <v>0</v>
      </c>
      <c r="Y28" s="100">
        <f t="shared" si="9"/>
        <v>0</v>
      </c>
      <c r="Z28" s="76">
        <v>13095631003</v>
      </c>
      <c r="AA28" s="77">
        <v>746103260</v>
      </c>
      <c r="AB28" s="77">
        <f t="shared" si="10"/>
        <v>13841734263</v>
      </c>
      <c r="AC28" s="100">
        <f t="shared" si="11"/>
        <v>0.2198471692538853</v>
      </c>
      <c r="AD28" s="76">
        <f>SUM(AD9:AD27)</f>
        <v>13048315415</v>
      </c>
      <c r="AE28" s="77">
        <f>SUM(AE9:AE27)</f>
        <v>679514148</v>
      </c>
      <c r="AF28" s="77">
        <f t="shared" si="12"/>
        <v>13727829563</v>
      </c>
      <c r="AG28" s="77">
        <f>SUM(AG9:AG27)</f>
        <v>56457832445</v>
      </c>
      <c r="AH28" s="77">
        <f>SUM(AH9:AH27)</f>
        <v>60106477062</v>
      </c>
      <c r="AI28" s="77">
        <f>SUM(AI9:AI27)</f>
        <v>13727829563</v>
      </c>
      <c r="AJ28" s="100">
        <f t="shared" si="13"/>
        <v>0.243151905917985</v>
      </c>
      <c r="AK28" s="100">
        <f t="shared" si="14"/>
        <v>0.008297356801908684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1"/>
      <c r="N29" s="82"/>
      <c r="O29" s="81"/>
      <c r="P29" s="80"/>
      <c r="Q29" s="101"/>
      <c r="R29" s="82"/>
      <c r="S29" s="80"/>
      <c r="T29" s="80"/>
      <c r="U29" s="101"/>
      <c r="V29" s="82"/>
      <c r="W29" s="80"/>
      <c r="X29" s="80"/>
      <c r="Y29" s="101"/>
      <c r="Z29" s="82"/>
      <c r="AA29" s="80"/>
      <c r="AB29" s="81"/>
      <c r="AC29" s="101"/>
      <c r="AD29" s="82"/>
      <c r="AE29" s="80"/>
      <c r="AF29" s="80"/>
      <c r="AG29" s="80"/>
      <c r="AH29" s="80"/>
      <c r="AI29" s="80"/>
      <c r="AJ29" s="101"/>
      <c r="AK29" s="101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2"/>
      <c r="N30" s="83"/>
      <c r="O30" s="83"/>
      <c r="P30" s="83"/>
      <c r="Q30" s="102"/>
      <c r="R30" s="83"/>
      <c r="S30" s="83"/>
      <c r="T30" s="83"/>
      <c r="U30" s="102"/>
      <c r="V30" s="83"/>
      <c r="W30" s="83"/>
      <c r="X30" s="83"/>
      <c r="Y30" s="102"/>
      <c r="Z30" s="83"/>
      <c r="AA30" s="83"/>
      <c r="AB30" s="83"/>
      <c r="AC30" s="102"/>
      <c r="AD30" s="83"/>
      <c r="AE30" s="83"/>
      <c r="AF30" s="83"/>
      <c r="AG30" s="83"/>
      <c r="AH30" s="83"/>
      <c r="AI30" s="83"/>
      <c r="AJ30" s="102"/>
      <c r="AK30" s="102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94</v>
      </c>
      <c r="B9" s="63" t="s">
        <v>39</v>
      </c>
      <c r="C9" s="64" t="s">
        <v>40</v>
      </c>
      <c r="D9" s="85">
        <v>6995335645</v>
      </c>
      <c r="E9" s="86">
        <v>1646166419</v>
      </c>
      <c r="F9" s="87">
        <f>$D9+$E9</f>
        <v>8641502064</v>
      </c>
      <c r="G9" s="85">
        <v>6995335645</v>
      </c>
      <c r="H9" s="86">
        <v>1646166419</v>
      </c>
      <c r="I9" s="87">
        <f>$G9+$H9</f>
        <v>8641502064</v>
      </c>
      <c r="J9" s="85">
        <v>1739090629</v>
      </c>
      <c r="K9" s="86">
        <v>127625174</v>
      </c>
      <c r="L9" s="86">
        <f>$J9+$K9</f>
        <v>1866715803</v>
      </c>
      <c r="M9" s="104">
        <f>IF($F9=0,0,$L9/$F9)</f>
        <v>0.21601751514665843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1739090629</v>
      </c>
      <c r="AA9" s="86">
        <v>127625174</v>
      </c>
      <c r="AB9" s="86">
        <f>$Z9+$AA9</f>
        <v>1866715803</v>
      </c>
      <c r="AC9" s="104">
        <f>IF($F9=0,0,$AB9/$F9)</f>
        <v>0.21601751514665843</v>
      </c>
      <c r="AD9" s="85">
        <v>1540242714</v>
      </c>
      <c r="AE9" s="86">
        <v>127149725</v>
      </c>
      <c r="AF9" s="86">
        <f>$AD9+$AE9</f>
        <v>1667392439</v>
      </c>
      <c r="AG9" s="86">
        <v>8313442340</v>
      </c>
      <c r="AH9" s="86">
        <v>8165153240</v>
      </c>
      <c r="AI9" s="87">
        <v>1667392439</v>
      </c>
      <c r="AJ9" s="124">
        <f>IF($AG9=0,0,$AI9/$AG9)</f>
        <v>0.2005658271035774</v>
      </c>
      <c r="AK9" s="125">
        <f>IF($AF9=0,0,(($L9/$AF9)-1))</f>
        <v>0.1195419622506757</v>
      </c>
    </row>
    <row r="10" spans="1:37" ht="12.75">
      <c r="A10" s="62" t="s">
        <v>94</v>
      </c>
      <c r="B10" s="63" t="s">
        <v>51</v>
      </c>
      <c r="C10" s="64" t="s">
        <v>52</v>
      </c>
      <c r="D10" s="85">
        <v>10685202607</v>
      </c>
      <c r="E10" s="86">
        <v>1601891266</v>
      </c>
      <c r="F10" s="87">
        <f aca="true" t="shared" si="0" ref="F10:F55">$D10+$E10</f>
        <v>12287093873</v>
      </c>
      <c r="G10" s="85">
        <v>10685202607</v>
      </c>
      <c r="H10" s="86">
        <v>1601891266</v>
      </c>
      <c r="I10" s="87">
        <f aca="true" t="shared" si="1" ref="I10:I55">$G10+$H10</f>
        <v>12287093873</v>
      </c>
      <c r="J10" s="85">
        <v>2826484544</v>
      </c>
      <c r="K10" s="86">
        <v>231495787</v>
      </c>
      <c r="L10" s="86">
        <f aca="true" t="shared" si="2" ref="L10:L55">$J10+$K10</f>
        <v>3057980331</v>
      </c>
      <c r="M10" s="104">
        <f aca="true" t="shared" si="3" ref="M10:M55">IF($F10=0,0,$L10/$F10)</f>
        <v>0.24887742883772465</v>
      </c>
      <c r="N10" s="85">
        <v>0</v>
      </c>
      <c r="O10" s="86">
        <v>0</v>
      </c>
      <c r="P10" s="86">
        <f aca="true" t="shared" si="4" ref="P10:P55">$N10+$O10</f>
        <v>0</v>
      </c>
      <c r="Q10" s="104">
        <f aca="true" t="shared" si="5" ref="Q10:Q55">IF($F10=0,0,$P10/$F10)</f>
        <v>0</v>
      </c>
      <c r="R10" s="85">
        <v>0</v>
      </c>
      <c r="S10" s="86">
        <v>0</v>
      </c>
      <c r="T10" s="86">
        <f aca="true" t="shared" si="6" ref="T10:T55">$R10+$S10</f>
        <v>0</v>
      </c>
      <c r="U10" s="104">
        <f aca="true" t="shared" si="7" ref="U10:U55">IF($I10=0,0,$T10/$I10)</f>
        <v>0</v>
      </c>
      <c r="V10" s="85">
        <v>0</v>
      </c>
      <c r="W10" s="86">
        <v>0</v>
      </c>
      <c r="X10" s="86">
        <f aca="true" t="shared" si="8" ref="X10:X55">$V10+$W10</f>
        <v>0</v>
      </c>
      <c r="Y10" s="104">
        <f aca="true" t="shared" si="9" ref="Y10:Y55">IF($I10=0,0,$X10/$I10)</f>
        <v>0</v>
      </c>
      <c r="Z10" s="85">
        <v>2826484544</v>
      </c>
      <c r="AA10" s="86">
        <v>231495787</v>
      </c>
      <c r="AB10" s="86">
        <f aca="true" t="shared" si="10" ref="AB10:AB55">$Z10+$AA10</f>
        <v>3057980331</v>
      </c>
      <c r="AC10" s="104">
        <f aca="true" t="shared" si="11" ref="AC10:AC55">IF($F10=0,0,$AB10/$F10)</f>
        <v>0.24887742883772465</v>
      </c>
      <c r="AD10" s="85">
        <v>2584965461</v>
      </c>
      <c r="AE10" s="86">
        <v>222186445</v>
      </c>
      <c r="AF10" s="86">
        <f aca="true" t="shared" si="12" ref="AF10:AF55">$AD10+$AE10</f>
        <v>2807151906</v>
      </c>
      <c r="AG10" s="86">
        <v>11782923657</v>
      </c>
      <c r="AH10" s="86">
        <v>11820285703</v>
      </c>
      <c r="AI10" s="87">
        <v>2807151906</v>
      </c>
      <c r="AJ10" s="124">
        <f aca="true" t="shared" si="13" ref="AJ10:AJ55">IF($AG10=0,0,$AI10/$AG10)</f>
        <v>0.2382389963404649</v>
      </c>
      <c r="AK10" s="125">
        <f aca="true" t="shared" si="14" ref="AK10:AK55">IF($AF10=0,0,(($L10/$AF10)-1))</f>
        <v>0.0893533493730354</v>
      </c>
    </row>
    <row r="11" spans="1:37" ht="16.5">
      <c r="A11" s="65"/>
      <c r="B11" s="66" t="s">
        <v>95</v>
      </c>
      <c r="C11" s="67"/>
      <c r="D11" s="88">
        <f>SUM(D9:D10)</f>
        <v>17680538252</v>
      </c>
      <c r="E11" s="89">
        <f>SUM(E9:E10)</f>
        <v>3248057685</v>
      </c>
      <c r="F11" s="90">
        <f t="shared" si="0"/>
        <v>20928595937</v>
      </c>
      <c r="G11" s="88">
        <f>SUM(G9:G10)</f>
        <v>17680538252</v>
      </c>
      <c r="H11" s="89">
        <f>SUM(H9:H10)</f>
        <v>3248057685</v>
      </c>
      <c r="I11" s="90">
        <f t="shared" si="1"/>
        <v>20928595937</v>
      </c>
      <c r="J11" s="88">
        <f>SUM(J9:J10)</f>
        <v>4565575173</v>
      </c>
      <c r="K11" s="89">
        <f>SUM(K9:K10)</f>
        <v>359120961</v>
      </c>
      <c r="L11" s="89">
        <f t="shared" si="2"/>
        <v>4924696134</v>
      </c>
      <c r="M11" s="105">
        <f t="shared" si="3"/>
        <v>0.23530943732797435</v>
      </c>
      <c r="N11" s="88">
        <f>SUM(N9:N10)</f>
        <v>0</v>
      </c>
      <c r="O11" s="89">
        <f>SUM(O9:O10)</f>
        <v>0</v>
      </c>
      <c r="P11" s="89">
        <f t="shared" si="4"/>
        <v>0</v>
      </c>
      <c r="Q11" s="105">
        <f t="shared" si="5"/>
        <v>0</v>
      </c>
      <c r="R11" s="88">
        <f>SUM(R9:R10)</f>
        <v>0</v>
      </c>
      <c r="S11" s="89">
        <f>SUM(S9:S10)</f>
        <v>0</v>
      </c>
      <c r="T11" s="89">
        <f t="shared" si="6"/>
        <v>0</v>
      </c>
      <c r="U11" s="105">
        <f t="shared" si="7"/>
        <v>0</v>
      </c>
      <c r="V11" s="88">
        <f>SUM(V9:V10)</f>
        <v>0</v>
      </c>
      <c r="W11" s="89">
        <f>SUM(W9:W10)</f>
        <v>0</v>
      </c>
      <c r="X11" s="89">
        <f t="shared" si="8"/>
        <v>0</v>
      </c>
      <c r="Y11" s="105">
        <f t="shared" si="9"/>
        <v>0</v>
      </c>
      <c r="Z11" s="88">
        <v>4565575173</v>
      </c>
      <c r="AA11" s="89">
        <v>359120961</v>
      </c>
      <c r="AB11" s="89">
        <f t="shared" si="10"/>
        <v>4924696134</v>
      </c>
      <c r="AC11" s="105">
        <f t="shared" si="11"/>
        <v>0.23530943732797435</v>
      </c>
      <c r="AD11" s="88">
        <f>SUM(AD9:AD10)</f>
        <v>4125208175</v>
      </c>
      <c r="AE11" s="89">
        <f>SUM(AE9:AE10)</f>
        <v>349336170</v>
      </c>
      <c r="AF11" s="89">
        <f t="shared" si="12"/>
        <v>4474544345</v>
      </c>
      <c r="AG11" s="89">
        <f>SUM(AG9:AG10)</f>
        <v>20096365997</v>
      </c>
      <c r="AH11" s="89">
        <f>SUM(AH9:AH10)</f>
        <v>19985438943</v>
      </c>
      <c r="AI11" s="90">
        <f>SUM(AI9:AI10)</f>
        <v>4474544345</v>
      </c>
      <c r="AJ11" s="126">
        <f t="shared" si="13"/>
        <v>0.22265440158026398</v>
      </c>
      <c r="AK11" s="127">
        <f t="shared" si="14"/>
        <v>0.10060282216289007</v>
      </c>
    </row>
    <row r="12" spans="1:37" ht="12.75">
      <c r="A12" s="62" t="s">
        <v>96</v>
      </c>
      <c r="B12" s="63" t="s">
        <v>97</v>
      </c>
      <c r="C12" s="64" t="s">
        <v>98</v>
      </c>
      <c r="D12" s="85">
        <v>381681547</v>
      </c>
      <c r="E12" s="86">
        <v>64760430</v>
      </c>
      <c r="F12" s="87">
        <f t="shared" si="0"/>
        <v>446441977</v>
      </c>
      <c r="G12" s="85">
        <v>381681547</v>
      </c>
      <c r="H12" s="86">
        <v>64760430</v>
      </c>
      <c r="I12" s="87">
        <f t="shared" si="1"/>
        <v>446441977</v>
      </c>
      <c r="J12" s="85">
        <v>143653021</v>
      </c>
      <c r="K12" s="86">
        <v>13618236</v>
      </c>
      <c r="L12" s="86">
        <f t="shared" si="2"/>
        <v>157271257</v>
      </c>
      <c r="M12" s="104">
        <f t="shared" si="3"/>
        <v>0.3522770373360299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143653021</v>
      </c>
      <c r="AA12" s="86">
        <v>13618236</v>
      </c>
      <c r="AB12" s="86">
        <f t="shared" si="10"/>
        <v>157271257</v>
      </c>
      <c r="AC12" s="104">
        <f t="shared" si="11"/>
        <v>0.3522770373360299</v>
      </c>
      <c r="AD12" s="85">
        <v>116353450</v>
      </c>
      <c r="AE12" s="86">
        <v>4812492</v>
      </c>
      <c r="AF12" s="86">
        <f t="shared" si="12"/>
        <v>121165942</v>
      </c>
      <c r="AG12" s="86">
        <v>567079585</v>
      </c>
      <c r="AH12" s="86">
        <v>567079585</v>
      </c>
      <c r="AI12" s="87">
        <v>121165942</v>
      </c>
      <c r="AJ12" s="124">
        <f t="shared" si="13"/>
        <v>0.21366655616777316</v>
      </c>
      <c r="AK12" s="125">
        <f t="shared" si="14"/>
        <v>0.29798237362773117</v>
      </c>
    </row>
    <row r="13" spans="1:37" ht="12.75">
      <c r="A13" s="62" t="s">
        <v>96</v>
      </c>
      <c r="B13" s="63" t="s">
        <v>99</v>
      </c>
      <c r="C13" s="64" t="s">
        <v>100</v>
      </c>
      <c r="D13" s="85">
        <v>229877610</v>
      </c>
      <c r="E13" s="86">
        <v>33150200</v>
      </c>
      <c r="F13" s="87">
        <f t="shared" si="0"/>
        <v>263027810</v>
      </c>
      <c r="G13" s="85">
        <v>229877610</v>
      </c>
      <c r="H13" s="86">
        <v>33150200</v>
      </c>
      <c r="I13" s="87">
        <f t="shared" si="1"/>
        <v>263027810</v>
      </c>
      <c r="J13" s="85">
        <v>24371573</v>
      </c>
      <c r="K13" s="86">
        <v>678089</v>
      </c>
      <c r="L13" s="86">
        <f t="shared" si="2"/>
        <v>25049662</v>
      </c>
      <c r="M13" s="104">
        <f t="shared" si="3"/>
        <v>0.09523579274754256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24371573</v>
      </c>
      <c r="AA13" s="86">
        <v>678089</v>
      </c>
      <c r="AB13" s="86">
        <f t="shared" si="10"/>
        <v>25049662</v>
      </c>
      <c r="AC13" s="104">
        <f t="shared" si="11"/>
        <v>0.09523579274754256</v>
      </c>
      <c r="AD13" s="85">
        <v>62517906</v>
      </c>
      <c r="AE13" s="86">
        <v>3584205</v>
      </c>
      <c r="AF13" s="86">
        <f t="shared" si="12"/>
        <v>66102111</v>
      </c>
      <c r="AG13" s="86">
        <v>239997750</v>
      </c>
      <c r="AH13" s="86">
        <v>236596580</v>
      </c>
      <c r="AI13" s="87">
        <v>66102111</v>
      </c>
      <c r="AJ13" s="124">
        <f t="shared" si="13"/>
        <v>0.2754280446379185</v>
      </c>
      <c r="AK13" s="125">
        <f t="shared" si="14"/>
        <v>-0.6210459602417235</v>
      </c>
    </row>
    <row r="14" spans="1:37" ht="12.75">
      <c r="A14" s="62" t="s">
        <v>96</v>
      </c>
      <c r="B14" s="63" t="s">
        <v>101</v>
      </c>
      <c r="C14" s="64" t="s">
        <v>102</v>
      </c>
      <c r="D14" s="85">
        <v>663516000</v>
      </c>
      <c r="E14" s="86">
        <v>149402625</v>
      </c>
      <c r="F14" s="87">
        <f t="shared" si="0"/>
        <v>812918625</v>
      </c>
      <c r="G14" s="85">
        <v>663516000</v>
      </c>
      <c r="H14" s="86">
        <v>149402625</v>
      </c>
      <c r="I14" s="87">
        <f t="shared" si="1"/>
        <v>812918625</v>
      </c>
      <c r="J14" s="85">
        <v>144855425</v>
      </c>
      <c r="K14" s="86">
        <v>0</v>
      </c>
      <c r="L14" s="86">
        <f t="shared" si="2"/>
        <v>144855425</v>
      </c>
      <c r="M14" s="104">
        <f t="shared" si="3"/>
        <v>0.1781917901069126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144855425</v>
      </c>
      <c r="AA14" s="86">
        <v>0</v>
      </c>
      <c r="AB14" s="86">
        <f t="shared" si="10"/>
        <v>144855425</v>
      </c>
      <c r="AC14" s="104">
        <f t="shared" si="11"/>
        <v>0.1781917901069126</v>
      </c>
      <c r="AD14" s="85">
        <v>150081080</v>
      </c>
      <c r="AE14" s="86">
        <v>3249298</v>
      </c>
      <c r="AF14" s="86">
        <f t="shared" si="12"/>
        <v>153330378</v>
      </c>
      <c r="AG14" s="86">
        <v>826277476</v>
      </c>
      <c r="AH14" s="86">
        <v>508546851</v>
      </c>
      <c r="AI14" s="87">
        <v>153330378</v>
      </c>
      <c r="AJ14" s="124">
        <f t="shared" si="13"/>
        <v>0.1855676603243146</v>
      </c>
      <c r="AK14" s="125">
        <f t="shared" si="14"/>
        <v>-0.05527249792601441</v>
      </c>
    </row>
    <row r="15" spans="1:37" ht="12.75">
      <c r="A15" s="62" t="s">
        <v>96</v>
      </c>
      <c r="B15" s="63" t="s">
        <v>103</v>
      </c>
      <c r="C15" s="64" t="s">
        <v>104</v>
      </c>
      <c r="D15" s="85">
        <v>350247801</v>
      </c>
      <c r="E15" s="86">
        <v>46013710</v>
      </c>
      <c r="F15" s="87">
        <f t="shared" si="0"/>
        <v>396261511</v>
      </c>
      <c r="G15" s="85">
        <v>350247801</v>
      </c>
      <c r="H15" s="86">
        <v>46013710</v>
      </c>
      <c r="I15" s="87">
        <f t="shared" si="1"/>
        <v>396261511</v>
      </c>
      <c r="J15" s="85">
        <v>63482741</v>
      </c>
      <c r="K15" s="86">
        <v>4051792</v>
      </c>
      <c r="L15" s="86">
        <f t="shared" si="2"/>
        <v>67534533</v>
      </c>
      <c r="M15" s="104">
        <f t="shared" si="3"/>
        <v>0.17042920173995904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63482741</v>
      </c>
      <c r="AA15" s="86">
        <v>4051792</v>
      </c>
      <c r="AB15" s="86">
        <f t="shared" si="10"/>
        <v>67534533</v>
      </c>
      <c r="AC15" s="104">
        <f t="shared" si="11"/>
        <v>0.17042920173995904</v>
      </c>
      <c r="AD15" s="85">
        <v>96729909</v>
      </c>
      <c r="AE15" s="86">
        <v>5843217</v>
      </c>
      <c r="AF15" s="86">
        <f t="shared" si="12"/>
        <v>102573126</v>
      </c>
      <c r="AG15" s="86">
        <v>443567105</v>
      </c>
      <c r="AH15" s="86">
        <v>395874164</v>
      </c>
      <c r="AI15" s="87">
        <v>102573126</v>
      </c>
      <c r="AJ15" s="124">
        <f t="shared" si="13"/>
        <v>0.23124601631584019</v>
      </c>
      <c r="AK15" s="125">
        <f t="shared" si="14"/>
        <v>-0.34159622862619976</v>
      </c>
    </row>
    <row r="16" spans="1:37" ht="12.75">
      <c r="A16" s="62" t="s">
        <v>96</v>
      </c>
      <c r="B16" s="63" t="s">
        <v>105</v>
      </c>
      <c r="C16" s="64" t="s">
        <v>106</v>
      </c>
      <c r="D16" s="85">
        <v>232821917</v>
      </c>
      <c r="E16" s="86">
        <v>78155048</v>
      </c>
      <c r="F16" s="87">
        <f t="shared" si="0"/>
        <v>310976965</v>
      </c>
      <c r="G16" s="85">
        <v>232821917</v>
      </c>
      <c r="H16" s="86">
        <v>78155048</v>
      </c>
      <c r="I16" s="87">
        <f t="shared" si="1"/>
        <v>310976965</v>
      </c>
      <c r="J16" s="85">
        <v>48963212</v>
      </c>
      <c r="K16" s="86">
        <v>7587310</v>
      </c>
      <c r="L16" s="86">
        <f t="shared" si="2"/>
        <v>56550522</v>
      </c>
      <c r="M16" s="104">
        <f t="shared" si="3"/>
        <v>0.1818479449112895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48963212</v>
      </c>
      <c r="AA16" s="86">
        <v>7587310</v>
      </c>
      <c r="AB16" s="86">
        <f t="shared" si="10"/>
        <v>56550522</v>
      </c>
      <c r="AC16" s="104">
        <f t="shared" si="11"/>
        <v>0.1818479449112895</v>
      </c>
      <c r="AD16" s="85">
        <v>77737499</v>
      </c>
      <c r="AE16" s="86">
        <v>2576624</v>
      </c>
      <c r="AF16" s="86">
        <f t="shared" si="12"/>
        <v>80314123</v>
      </c>
      <c r="AG16" s="86">
        <v>256990956</v>
      </c>
      <c r="AH16" s="86">
        <v>270226584</v>
      </c>
      <c r="AI16" s="87">
        <v>80314123</v>
      </c>
      <c r="AJ16" s="124">
        <f t="shared" si="13"/>
        <v>0.31251731286606055</v>
      </c>
      <c r="AK16" s="125">
        <f t="shared" si="14"/>
        <v>-0.2958832159569246</v>
      </c>
    </row>
    <row r="17" spans="1:37" ht="12.75">
      <c r="A17" s="62" t="s">
        <v>96</v>
      </c>
      <c r="B17" s="63" t="s">
        <v>107</v>
      </c>
      <c r="C17" s="64" t="s">
        <v>108</v>
      </c>
      <c r="D17" s="85">
        <v>718999420</v>
      </c>
      <c r="E17" s="86">
        <v>59679721</v>
      </c>
      <c r="F17" s="87">
        <f t="shared" si="0"/>
        <v>778679141</v>
      </c>
      <c r="G17" s="85">
        <v>718999420</v>
      </c>
      <c r="H17" s="86">
        <v>59679721</v>
      </c>
      <c r="I17" s="87">
        <f t="shared" si="1"/>
        <v>778679141</v>
      </c>
      <c r="J17" s="85">
        <v>244596200</v>
      </c>
      <c r="K17" s="86">
        <v>397755</v>
      </c>
      <c r="L17" s="86">
        <f t="shared" si="2"/>
        <v>244993955</v>
      </c>
      <c r="M17" s="104">
        <f t="shared" si="3"/>
        <v>0.31462760731637474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244596200</v>
      </c>
      <c r="AA17" s="86">
        <v>397755</v>
      </c>
      <c r="AB17" s="86">
        <f t="shared" si="10"/>
        <v>244993955</v>
      </c>
      <c r="AC17" s="104">
        <f t="shared" si="11"/>
        <v>0.31462760731637474</v>
      </c>
      <c r="AD17" s="85">
        <v>236131534</v>
      </c>
      <c r="AE17" s="86">
        <v>4961485</v>
      </c>
      <c r="AF17" s="86">
        <f t="shared" si="12"/>
        <v>241093019</v>
      </c>
      <c r="AG17" s="86">
        <v>738626142</v>
      </c>
      <c r="AH17" s="86">
        <v>746164760</v>
      </c>
      <c r="AI17" s="87">
        <v>241093019</v>
      </c>
      <c r="AJ17" s="124">
        <f t="shared" si="13"/>
        <v>0.3264073734882782</v>
      </c>
      <c r="AK17" s="125">
        <f t="shared" si="14"/>
        <v>0.016180211339922757</v>
      </c>
    </row>
    <row r="18" spans="1:37" ht="12.75">
      <c r="A18" s="62" t="s">
        <v>96</v>
      </c>
      <c r="B18" s="63" t="s">
        <v>109</v>
      </c>
      <c r="C18" s="64" t="s">
        <v>110</v>
      </c>
      <c r="D18" s="85">
        <v>120803673</v>
      </c>
      <c r="E18" s="86">
        <v>19943892</v>
      </c>
      <c r="F18" s="87">
        <f t="shared" si="0"/>
        <v>140747565</v>
      </c>
      <c r="G18" s="85">
        <v>120803673</v>
      </c>
      <c r="H18" s="86">
        <v>19943892</v>
      </c>
      <c r="I18" s="87">
        <f t="shared" si="1"/>
        <v>140747565</v>
      </c>
      <c r="J18" s="85">
        <v>40750759</v>
      </c>
      <c r="K18" s="86">
        <v>4002011</v>
      </c>
      <c r="L18" s="86">
        <f t="shared" si="2"/>
        <v>44752770</v>
      </c>
      <c r="M18" s="104">
        <f t="shared" si="3"/>
        <v>0.31796479036777653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40750759</v>
      </c>
      <c r="AA18" s="86">
        <v>4002011</v>
      </c>
      <c r="AB18" s="86">
        <f t="shared" si="10"/>
        <v>44752770</v>
      </c>
      <c r="AC18" s="104">
        <f t="shared" si="11"/>
        <v>0.31796479036777653</v>
      </c>
      <c r="AD18" s="85">
        <v>47645895</v>
      </c>
      <c r="AE18" s="86">
        <v>2530395</v>
      </c>
      <c r="AF18" s="86">
        <f t="shared" si="12"/>
        <v>50176290</v>
      </c>
      <c r="AG18" s="86">
        <v>159656499</v>
      </c>
      <c r="AH18" s="86">
        <v>165202037</v>
      </c>
      <c r="AI18" s="87">
        <v>50176290</v>
      </c>
      <c r="AJ18" s="124">
        <f t="shared" si="13"/>
        <v>0.31427652688288</v>
      </c>
      <c r="AK18" s="125">
        <f t="shared" si="14"/>
        <v>-0.10808929875046558</v>
      </c>
    </row>
    <row r="19" spans="1:37" ht="12.75">
      <c r="A19" s="62" t="s">
        <v>111</v>
      </c>
      <c r="B19" s="63" t="s">
        <v>112</v>
      </c>
      <c r="C19" s="64" t="s">
        <v>113</v>
      </c>
      <c r="D19" s="85">
        <v>140353500</v>
      </c>
      <c r="E19" s="86">
        <v>1012000</v>
      </c>
      <c r="F19" s="87">
        <f t="shared" si="0"/>
        <v>141365500</v>
      </c>
      <c r="G19" s="85">
        <v>140353500</v>
      </c>
      <c r="H19" s="86">
        <v>1012000</v>
      </c>
      <c r="I19" s="87">
        <f t="shared" si="1"/>
        <v>141365500</v>
      </c>
      <c r="J19" s="85">
        <v>6134199</v>
      </c>
      <c r="K19" s="86">
        <v>109853</v>
      </c>
      <c r="L19" s="86">
        <f t="shared" si="2"/>
        <v>6244052</v>
      </c>
      <c r="M19" s="104">
        <f t="shared" si="3"/>
        <v>0.04416956046560158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6134199</v>
      </c>
      <c r="AA19" s="86">
        <v>109853</v>
      </c>
      <c r="AB19" s="86">
        <f t="shared" si="10"/>
        <v>6244052</v>
      </c>
      <c r="AC19" s="104">
        <f t="shared" si="11"/>
        <v>0.04416956046560158</v>
      </c>
      <c r="AD19" s="85">
        <v>38270474</v>
      </c>
      <c r="AE19" s="86">
        <v>4501</v>
      </c>
      <c r="AF19" s="86">
        <f t="shared" si="12"/>
        <v>38274975</v>
      </c>
      <c r="AG19" s="86">
        <v>146610800</v>
      </c>
      <c r="AH19" s="86">
        <v>166242700</v>
      </c>
      <c r="AI19" s="87">
        <v>38274975</v>
      </c>
      <c r="AJ19" s="124">
        <f t="shared" si="13"/>
        <v>0.26106518073702617</v>
      </c>
      <c r="AK19" s="125">
        <f t="shared" si="14"/>
        <v>-0.8368633291073345</v>
      </c>
    </row>
    <row r="20" spans="1:37" ht="16.5">
      <c r="A20" s="65"/>
      <c r="B20" s="66" t="s">
        <v>114</v>
      </c>
      <c r="C20" s="67"/>
      <c r="D20" s="88">
        <f>SUM(D12:D19)</f>
        <v>2838301468</v>
      </c>
      <c r="E20" s="89">
        <f>SUM(E12:E19)</f>
        <v>452117626</v>
      </c>
      <c r="F20" s="90">
        <f t="shared" si="0"/>
        <v>3290419094</v>
      </c>
      <c r="G20" s="88">
        <f>SUM(G12:G19)</f>
        <v>2838301468</v>
      </c>
      <c r="H20" s="89">
        <f>SUM(H12:H19)</f>
        <v>452117626</v>
      </c>
      <c r="I20" s="90">
        <f t="shared" si="1"/>
        <v>3290419094</v>
      </c>
      <c r="J20" s="88">
        <f>SUM(J12:J19)</f>
        <v>716807130</v>
      </c>
      <c r="K20" s="89">
        <f>SUM(K12:K19)</f>
        <v>30445046</v>
      </c>
      <c r="L20" s="89">
        <f t="shared" si="2"/>
        <v>747252176</v>
      </c>
      <c r="M20" s="105">
        <f t="shared" si="3"/>
        <v>0.22709939209950378</v>
      </c>
      <c r="N20" s="88">
        <f>SUM(N12:N19)</f>
        <v>0</v>
      </c>
      <c r="O20" s="89">
        <f>SUM(O12:O19)</f>
        <v>0</v>
      </c>
      <c r="P20" s="89">
        <f t="shared" si="4"/>
        <v>0</v>
      </c>
      <c r="Q20" s="105">
        <f t="shared" si="5"/>
        <v>0</v>
      </c>
      <c r="R20" s="88">
        <f>SUM(R12:R19)</f>
        <v>0</v>
      </c>
      <c r="S20" s="89">
        <f>SUM(S12:S19)</f>
        <v>0</v>
      </c>
      <c r="T20" s="89">
        <f t="shared" si="6"/>
        <v>0</v>
      </c>
      <c r="U20" s="105">
        <f t="shared" si="7"/>
        <v>0</v>
      </c>
      <c r="V20" s="88">
        <f>SUM(V12:V19)</f>
        <v>0</v>
      </c>
      <c r="W20" s="89">
        <f>SUM(W12:W19)</f>
        <v>0</v>
      </c>
      <c r="X20" s="89">
        <f t="shared" si="8"/>
        <v>0</v>
      </c>
      <c r="Y20" s="105">
        <f t="shared" si="9"/>
        <v>0</v>
      </c>
      <c r="Z20" s="88">
        <v>716807130</v>
      </c>
      <c r="AA20" s="89">
        <v>30445046</v>
      </c>
      <c r="AB20" s="89">
        <f t="shared" si="10"/>
        <v>747252176</v>
      </c>
      <c r="AC20" s="105">
        <f t="shared" si="11"/>
        <v>0.22709939209950378</v>
      </c>
      <c r="AD20" s="88">
        <f>SUM(AD12:AD19)</f>
        <v>825467747</v>
      </c>
      <c r="AE20" s="89">
        <f>SUM(AE12:AE19)</f>
        <v>27562217</v>
      </c>
      <c r="AF20" s="89">
        <f t="shared" si="12"/>
        <v>853029964</v>
      </c>
      <c r="AG20" s="89">
        <f>SUM(AG12:AG19)</f>
        <v>3378806313</v>
      </c>
      <c r="AH20" s="89">
        <f>SUM(AH12:AH19)</f>
        <v>3055933261</v>
      </c>
      <c r="AI20" s="90">
        <f>SUM(AI12:AI19)</f>
        <v>853029964</v>
      </c>
      <c r="AJ20" s="126">
        <f t="shared" si="13"/>
        <v>0.2524648899577216</v>
      </c>
      <c r="AK20" s="127">
        <f t="shared" si="14"/>
        <v>-0.12400242953247542</v>
      </c>
    </row>
    <row r="21" spans="1:37" ht="12.75">
      <c r="A21" s="62" t="s">
        <v>96</v>
      </c>
      <c r="B21" s="63" t="s">
        <v>115</v>
      </c>
      <c r="C21" s="64" t="s">
        <v>116</v>
      </c>
      <c r="D21" s="85">
        <v>420131108</v>
      </c>
      <c r="E21" s="86">
        <v>77867140</v>
      </c>
      <c r="F21" s="87">
        <f t="shared" si="0"/>
        <v>497998248</v>
      </c>
      <c r="G21" s="85">
        <v>420131108</v>
      </c>
      <c r="H21" s="86">
        <v>77867140</v>
      </c>
      <c r="I21" s="87">
        <f t="shared" si="1"/>
        <v>497998248</v>
      </c>
      <c r="J21" s="85">
        <v>149539045</v>
      </c>
      <c r="K21" s="86">
        <v>11573875</v>
      </c>
      <c r="L21" s="86">
        <f t="shared" si="2"/>
        <v>161112920</v>
      </c>
      <c r="M21" s="104">
        <f t="shared" si="3"/>
        <v>0.32352105784918345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149539045</v>
      </c>
      <c r="AA21" s="86">
        <v>11573875</v>
      </c>
      <c r="AB21" s="86">
        <f t="shared" si="10"/>
        <v>161112920</v>
      </c>
      <c r="AC21" s="104">
        <f t="shared" si="11"/>
        <v>0.32352105784918345</v>
      </c>
      <c r="AD21" s="85">
        <v>110293365</v>
      </c>
      <c r="AE21" s="86">
        <v>28559834</v>
      </c>
      <c r="AF21" s="86">
        <f t="shared" si="12"/>
        <v>138853199</v>
      </c>
      <c r="AG21" s="86">
        <v>543550957</v>
      </c>
      <c r="AH21" s="86">
        <v>535997207</v>
      </c>
      <c r="AI21" s="87">
        <v>138853199</v>
      </c>
      <c r="AJ21" s="124">
        <f t="shared" si="13"/>
        <v>0.2554557161786029</v>
      </c>
      <c r="AK21" s="125">
        <f t="shared" si="14"/>
        <v>0.16031118591657356</v>
      </c>
    </row>
    <row r="22" spans="1:37" ht="12.75">
      <c r="A22" s="62" t="s">
        <v>96</v>
      </c>
      <c r="B22" s="63" t="s">
        <v>117</v>
      </c>
      <c r="C22" s="64" t="s">
        <v>118</v>
      </c>
      <c r="D22" s="85">
        <v>353923512</v>
      </c>
      <c r="E22" s="86">
        <v>68776000</v>
      </c>
      <c r="F22" s="87">
        <f t="shared" si="0"/>
        <v>422699512</v>
      </c>
      <c r="G22" s="85">
        <v>353923512</v>
      </c>
      <c r="H22" s="86">
        <v>68776000</v>
      </c>
      <c r="I22" s="87">
        <f t="shared" si="1"/>
        <v>422699512</v>
      </c>
      <c r="J22" s="85">
        <v>5838578</v>
      </c>
      <c r="K22" s="86">
        <v>2779063</v>
      </c>
      <c r="L22" s="86">
        <f t="shared" si="2"/>
        <v>8617641</v>
      </c>
      <c r="M22" s="104">
        <f t="shared" si="3"/>
        <v>0.020387156254866933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5838578</v>
      </c>
      <c r="AA22" s="86">
        <v>2779063</v>
      </c>
      <c r="AB22" s="86">
        <f t="shared" si="10"/>
        <v>8617641</v>
      </c>
      <c r="AC22" s="104">
        <f t="shared" si="11"/>
        <v>0.020387156254866933</v>
      </c>
      <c r="AD22" s="85">
        <v>134541284</v>
      </c>
      <c r="AE22" s="86">
        <v>2530757</v>
      </c>
      <c r="AF22" s="86">
        <f t="shared" si="12"/>
        <v>137072041</v>
      </c>
      <c r="AG22" s="86">
        <v>409592463</v>
      </c>
      <c r="AH22" s="86">
        <v>406927814</v>
      </c>
      <c r="AI22" s="87">
        <v>137072041</v>
      </c>
      <c r="AJ22" s="124">
        <f t="shared" si="13"/>
        <v>0.3346546955381843</v>
      </c>
      <c r="AK22" s="125">
        <f t="shared" si="14"/>
        <v>-0.9371305706318329</v>
      </c>
    </row>
    <row r="23" spans="1:37" ht="12.75">
      <c r="A23" s="62" t="s">
        <v>96</v>
      </c>
      <c r="B23" s="63" t="s">
        <v>119</v>
      </c>
      <c r="C23" s="64" t="s">
        <v>120</v>
      </c>
      <c r="D23" s="85">
        <v>124757508</v>
      </c>
      <c r="E23" s="86">
        <v>17714250</v>
      </c>
      <c r="F23" s="87">
        <f t="shared" si="0"/>
        <v>142471758</v>
      </c>
      <c r="G23" s="85">
        <v>124757508</v>
      </c>
      <c r="H23" s="86">
        <v>17714250</v>
      </c>
      <c r="I23" s="87">
        <f t="shared" si="1"/>
        <v>142471758</v>
      </c>
      <c r="J23" s="85">
        <v>31849309</v>
      </c>
      <c r="K23" s="86">
        <v>2714583</v>
      </c>
      <c r="L23" s="86">
        <f t="shared" si="2"/>
        <v>34563892</v>
      </c>
      <c r="M23" s="104">
        <f t="shared" si="3"/>
        <v>0.24260170917523177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31849309</v>
      </c>
      <c r="AA23" s="86">
        <v>2714583</v>
      </c>
      <c r="AB23" s="86">
        <f t="shared" si="10"/>
        <v>34563892</v>
      </c>
      <c r="AC23" s="104">
        <f t="shared" si="11"/>
        <v>0.24260170917523177</v>
      </c>
      <c r="AD23" s="85">
        <v>30948224</v>
      </c>
      <c r="AE23" s="86">
        <v>939521</v>
      </c>
      <c r="AF23" s="86">
        <f t="shared" si="12"/>
        <v>31887745</v>
      </c>
      <c r="AG23" s="86">
        <v>141988020</v>
      </c>
      <c r="AH23" s="86">
        <v>147353072</v>
      </c>
      <c r="AI23" s="87">
        <v>31887745</v>
      </c>
      <c r="AJ23" s="124">
        <f t="shared" si="13"/>
        <v>0.2245805315124473</v>
      </c>
      <c r="AK23" s="125">
        <f t="shared" si="14"/>
        <v>0.08392399650712212</v>
      </c>
    </row>
    <row r="24" spans="1:37" ht="12.75">
      <c r="A24" s="62" t="s">
        <v>96</v>
      </c>
      <c r="B24" s="63" t="s">
        <v>121</v>
      </c>
      <c r="C24" s="64" t="s">
        <v>122</v>
      </c>
      <c r="D24" s="85">
        <v>257765819</v>
      </c>
      <c r="E24" s="86">
        <v>32145300</v>
      </c>
      <c r="F24" s="87">
        <f t="shared" si="0"/>
        <v>289911119</v>
      </c>
      <c r="G24" s="85">
        <v>257765819</v>
      </c>
      <c r="H24" s="86">
        <v>32145300</v>
      </c>
      <c r="I24" s="87">
        <f t="shared" si="1"/>
        <v>289911119</v>
      </c>
      <c r="J24" s="85">
        <v>59420043</v>
      </c>
      <c r="K24" s="86">
        <v>1053314</v>
      </c>
      <c r="L24" s="86">
        <f t="shared" si="2"/>
        <v>60473357</v>
      </c>
      <c r="M24" s="104">
        <f t="shared" si="3"/>
        <v>0.20859274804151268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59420043</v>
      </c>
      <c r="AA24" s="86">
        <v>1053314</v>
      </c>
      <c r="AB24" s="86">
        <f t="shared" si="10"/>
        <v>60473357</v>
      </c>
      <c r="AC24" s="104">
        <f t="shared" si="11"/>
        <v>0.20859274804151268</v>
      </c>
      <c r="AD24" s="85">
        <v>74686698</v>
      </c>
      <c r="AE24" s="86">
        <v>4181637</v>
      </c>
      <c r="AF24" s="86">
        <f t="shared" si="12"/>
        <v>78868335</v>
      </c>
      <c r="AG24" s="86">
        <v>314423108</v>
      </c>
      <c r="AH24" s="86">
        <v>310625159</v>
      </c>
      <c r="AI24" s="87">
        <v>78868335</v>
      </c>
      <c r="AJ24" s="124">
        <f t="shared" si="13"/>
        <v>0.25083504676761864</v>
      </c>
      <c r="AK24" s="125">
        <f t="shared" si="14"/>
        <v>-0.2332365454399411</v>
      </c>
    </row>
    <row r="25" spans="1:37" ht="12.75">
      <c r="A25" s="62" t="s">
        <v>96</v>
      </c>
      <c r="B25" s="63" t="s">
        <v>123</v>
      </c>
      <c r="C25" s="64" t="s">
        <v>124</v>
      </c>
      <c r="D25" s="85">
        <v>138739968</v>
      </c>
      <c r="E25" s="86">
        <v>30401022</v>
      </c>
      <c r="F25" s="87">
        <f t="shared" si="0"/>
        <v>169140990</v>
      </c>
      <c r="G25" s="85">
        <v>138739968</v>
      </c>
      <c r="H25" s="86">
        <v>30401022</v>
      </c>
      <c r="I25" s="87">
        <f t="shared" si="1"/>
        <v>169140990</v>
      </c>
      <c r="J25" s="85">
        <v>55088601</v>
      </c>
      <c r="K25" s="86">
        <v>2891841</v>
      </c>
      <c r="L25" s="86">
        <f t="shared" si="2"/>
        <v>57980442</v>
      </c>
      <c r="M25" s="104">
        <f t="shared" si="3"/>
        <v>0.34279355938498407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55088601</v>
      </c>
      <c r="AA25" s="86">
        <v>2891841</v>
      </c>
      <c r="AB25" s="86">
        <f t="shared" si="10"/>
        <v>57980442</v>
      </c>
      <c r="AC25" s="104">
        <f t="shared" si="11"/>
        <v>0.34279355938498407</v>
      </c>
      <c r="AD25" s="85">
        <v>51959410</v>
      </c>
      <c r="AE25" s="86">
        <v>3814697</v>
      </c>
      <c r="AF25" s="86">
        <f t="shared" si="12"/>
        <v>55774107</v>
      </c>
      <c r="AG25" s="86">
        <v>198936383</v>
      </c>
      <c r="AH25" s="86">
        <v>199477329</v>
      </c>
      <c r="AI25" s="87">
        <v>55774107</v>
      </c>
      <c r="AJ25" s="124">
        <f t="shared" si="13"/>
        <v>0.28036152140154275</v>
      </c>
      <c r="AK25" s="125">
        <f t="shared" si="14"/>
        <v>0.039558410141824485</v>
      </c>
    </row>
    <row r="26" spans="1:37" ht="12.75">
      <c r="A26" s="62" t="s">
        <v>96</v>
      </c>
      <c r="B26" s="63" t="s">
        <v>125</v>
      </c>
      <c r="C26" s="64" t="s">
        <v>126</v>
      </c>
      <c r="D26" s="85">
        <v>410036365</v>
      </c>
      <c r="E26" s="86">
        <v>45389300</v>
      </c>
      <c r="F26" s="87">
        <f t="shared" si="0"/>
        <v>455425665</v>
      </c>
      <c r="G26" s="85">
        <v>410036365</v>
      </c>
      <c r="H26" s="86">
        <v>45389300</v>
      </c>
      <c r="I26" s="87">
        <f t="shared" si="1"/>
        <v>455425665</v>
      </c>
      <c r="J26" s="85">
        <v>223496605</v>
      </c>
      <c r="K26" s="86">
        <v>10054120</v>
      </c>
      <c r="L26" s="86">
        <f t="shared" si="2"/>
        <v>233550725</v>
      </c>
      <c r="M26" s="104">
        <f t="shared" si="3"/>
        <v>0.5128185408698914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223496605</v>
      </c>
      <c r="AA26" s="86">
        <v>10054120</v>
      </c>
      <c r="AB26" s="86">
        <f t="shared" si="10"/>
        <v>233550725</v>
      </c>
      <c r="AC26" s="104">
        <f t="shared" si="11"/>
        <v>0.5128185408698914</v>
      </c>
      <c r="AD26" s="85">
        <v>34599907</v>
      </c>
      <c r="AE26" s="86">
        <v>8418828</v>
      </c>
      <c r="AF26" s="86">
        <f t="shared" si="12"/>
        <v>43018735</v>
      </c>
      <c r="AG26" s="86">
        <v>368782010</v>
      </c>
      <c r="AH26" s="86">
        <v>431495413</v>
      </c>
      <c r="AI26" s="87">
        <v>43018735</v>
      </c>
      <c r="AJ26" s="124">
        <f t="shared" si="13"/>
        <v>0.11665085018653702</v>
      </c>
      <c r="AK26" s="125">
        <f t="shared" si="14"/>
        <v>4.42904678624325</v>
      </c>
    </row>
    <row r="27" spans="1:37" ht="12.75">
      <c r="A27" s="62" t="s">
        <v>111</v>
      </c>
      <c r="B27" s="63" t="s">
        <v>127</v>
      </c>
      <c r="C27" s="64" t="s">
        <v>128</v>
      </c>
      <c r="D27" s="85">
        <v>1871980389</v>
      </c>
      <c r="E27" s="86">
        <v>537521028</v>
      </c>
      <c r="F27" s="87">
        <f t="shared" si="0"/>
        <v>2409501417</v>
      </c>
      <c r="G27" s="85">
        <v>1871980389</v>
      </c>
      <c r="H27" s="86">
        <v>537521028</v>
      </c>
      <c r="I27" s="87">
        <f t="shared" si="1"/>
        <v>2409501417</v>
      </c>
      <c r="J27" s="85">
        <v>396524412</v>
      </c>
      <c r="K27" s="86">
        <v>55122322</v>
      </c>
      <c r="L27" s="86">
        <f t="shared" si="2"/>
        <v>451646734</v>
      </c>
      <c r="M27" s="104">
        <f t="shared" si="3"/>
        <v>0.18744406241617081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396524412</v>
      </c>
      <c r="AA27" s="86">
        <v>55122322</v>
      </c>
      <c r="AB27" s="86">
        <f t="shared" si="10"/>
        <v>451646734</v>
      </c>
      <c r="AC27" s="104">
        <f t="shared" si="11"/>
        <v>0.18744406241617081</v>
      </c>
      <c r="AD27" s="85">
        <v>120602478</v>
      </c>
      <c r="AE27" s="86">
        <v>87602734</v>
      </c>
      <c r="AF27" s="86">
        <f t="shared" si="12"/>
        <v>208205212</v>
      </c>
      <c r="AG27" s="86">
        <v>2382192125</v>
      </c>
      <c r="AH27" s="86">
        <v>2382192125</v>
      </c>
      <c r="AI27" s="87">
        <v>208205212</v>
      </c>
      <c r="AJ27" s="124">
        <f t="shared" si="13"/>
        <v>0.08740068016134508</v>
      </c>
      <c r="AK27" s="125">
        <f t="shared" si="14"/>
        <v>1.1692383666168742</v>
      </c>
    </row>
    <row r="28" spans="1:37" ht="16.5">
      <c r="A28" s="65"/>
      <c r="B28" s="66" t="s">
        <v>129</v>
      </c>
      <c r="C28" s="67"/>
      <c r="D28" s="88">
        <f>SUM(D21:D27)</f>
        <v>3577334669</v>
      </c>
      <c r="E28" s="89">
        <f>SUM(E21:E27)</f>
        <v>809814040</v>
      </c>
      <c r="F28" s="90">
        <f t="shared" si="0"/>
        <v>4387148709</v>
      </c>
      <c r="G28" s="88">
        <f>SUM(G21:G27)</f>
        <v>3577334669</v>
      </c>
      <c r="H28" s="89">
        <f>SUM(H21:H27)</f>
        <v>809814040</v>
      </c>
      <c r="I28" s="90">
        <f t="shared" si="1"/>
        <v>4387148709</v>
      </c>
      <c r="J28" s="88">
        <f>SUM(J21:J27)</f>
        <v>921756593</v>
      </c>
      <c r="K28" s="89">
        <f>SUM(K21:K27)</f>
        <v>86189118</v>
      </c>
      <c r="L28" s="89">
        <f t="shared" si="2"/>
        <v>1007945711</v>
      </c>
      <c r="M28" s="105">
        <f t="shared" si="3"/>
        <v>0.22974961138934122</v>
      </c>
      <c r="N28" s="88">
        <f>SUM(N21:N27)</f>
        <v>0</v>
      </c>
      <c r="O28" s="89">
        <f>SUM(O21:O27)</f>
        <v>0</v>
      </c>
      <c r="P28" s="89">
        <f t="shared" si="4"/>
        <v>0</v>
      </c>
      <c r="Q28" s="105">
        <f t="shared" si="5"/>
        <v>0</v>
      </c>
      <c r="R28" s="88">
        <f>SUM(R21:R27)</f>
        <v>0</v>
      </c>
      <c r="S28" s="89">
        <f>SUM(S21:S27)</f>
        <v>0</v>
      </c>
      <c r="T28" s="89">
        <f t="shared" si="6"/>
        <v>0</v>
      </c>
      <c r="U28" s="105">
        <f t="shared" si="7"/>
        <v>0</v>
      </c>
      <c r="V28" s="88">
        <f>SUM(V21:V27)</f>
        <v>0</v>
      </c>
      <c r="W28" s="89">
        <f>SUM(W21:W27)</f>
        <v>0</v>
      </c>
      <c r="X28" s="89">
        <f t="shared" si="8"/>
        <v>0</v>
      </c>
      <c r="Y28" s="105">
        <f t="shared" si="9"/>
        <v>0</v>
      </c>
      <c r="Z28" s="88">
        <v>921756593</v>
      </c>
      <c r="AA28" s="89">
        <v>86189118</v>
      </c>
      <c r="AB28" s="89">
        <f t="shared" si="10"/>
        <v>1007945711</v>
      </c>
      <c r="AC28" s="105">
        <f t="shared" si="11"/>
        <v>0.22974961138934122</v>
      </c>
      <c r="AD28" s="88">
        <f>SUM(AD21:AD27)</f>
        <v>557631366</v>
      </c>
      <c r="AE28" s="89">
        <f>SUM(AE21:AE27)</f>
        <v>136048008</v>
      </c>
      <c r="AF28" s="89">
        <f t="shared" si="12"/>
        <v>693679374</v>
      </c>
      <c r="AG28" s="89">
        <f>SUM(AG21:AG27)</f>
        <v>4359465066</v>
      </c>
      <c r="AH28" s="89">
        <f>SUM(AH21:AH27)</f>
        <v>4414068119</v>
      </c>
      <c r="AI28" s="90">
        <f>SUM(AI21:AI27)</f>
        <v>693679374</v>
      </c>
      <c r="AJ28" s="126">
        <f t="shared" si="13"/>
        <v>0.15912029652676657</v>
      </c>
      <c r="AK28" s="127">
        <f t="shared" si="14"/>
        <v>0.4530426430121879</v>
      </c>
    </row>
    <row r="29" spans="1:37" ht="12.75">
      <c r="A29" s="62" t="s">
        <v>96</v>
      </c>
      <c r="B29" s="63" t="s">
        <v>130</v>
      </c>
      <c r="C29" s="64" t="s">
        <v>131</v>
      </c>
      <c r="D29" s="85">
        <v>331221860</v>
      </c>
      <c r="E29" s="86">
        <v>34343509</v>
      </c>
      <c r="F29" s="87">
        <f t="shared" si="0"/>
        <v>365565369</v>
      </c>
      <c r="G29" s="85">
        <v>331221860</v>
      </c>
      <c r="H29" s="86">
        <v>34343509</v>
      </c>
      <c r="I29" s="87">
        <f t="shared" si="1"/>
        <v>365565369</v>
      </c>
      <c r="J29" s="85">
        <v>34306645</v>
      </c>
      <c r="K29" s="86">
        <v>3329971</v>
      </c>
      <c r="L29" s="86">
        <f t="shared" si="2"/>
        <v>37636616</v>
      </c>
      <c r="M29" s="104">
        <f t="shared" si="3"/>
        <v>0.10295454436221502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34306645</v>
      </c>
      <c r="AA29" s="86">
        <v>3329971</v>
      </c>
      <c r="AB29" s="86">
        <f t="shared" si="10"/>
        <v>37636616</v>
      </c>
      <c r="AC29" s="104">
        <f t="shared" si="11"/>
        <v>0.10295454436221502</v>
      </c>
      <c r="AD29" s="85">
        <v>90374644</v>
      </c>
      <c r="AE29" s="86">
        <v>4811825</v>
      </c>
      <c r="AF29" s="86">
        <f t="shared" si="12"/>
        <v>95186469</v>
      </c>
      <c r="AG29" s="86">
        <v>327948495</v>
      </c>
      <c r="AH29" s="86">
        <v>328869427</v>
      </c>
      <c r="AI29" s="87">
        <v>95186469</v>
      </c>
      <c r="AJ29" s="124">
        <f t="shared" si="13"/>
        <v>0.29024822632590525</v>
      </c>
      <c r="AK29" s="125">
        <f t="shared" si="14"/>
        <v>-0.6046011959956199</v>
      </c>
    </row>
    <row r="30" spans="1:37" ht="12.75">
      <c r="A30" s="62" t="s">
        <v>96</v>
      </c>
      <c r="B30" s="63" t="s">
        <v>132</v>
      </c>
      <c r="C30" s="64" t="s">
        <v>133</v>
      </c>
      <c r="D30" s="85">
        <v>213633000</v>
      </c>
      <c r="E30" s="86">
        <v>47930046</v>
      </c>
      <c r="F30" s="87">
        <f t="shared" si="0"/>
        <v>261563046</v>
      </c>
      <c r="G30" s="85">
        <v>213633000</v>
      </c>
      <c r="H30" s="86">
        <v>47930046</v>
      </c>
      <c r="I30" s="87">
        <f t="shared" si="1"/>
        <v>261563046</v>
      </c>
      <c r="J30" s="85">
        <v>82081556</v>
      </c>
      <c r="K30" s="86">
        <v>4842466</v>
      </c>
      <c r="L30" s="86">
        <f t="shared" si="2"/>
        <v>86924022</v>
      </c>
      <c r="M30" s="104">
        <f t="shared" si="3"/>
        <v>0.3323253163216336</v>
      </c>
      <c r="N30" s="85">
        <v>0</v>
      </c>
      <c r="O30" s="86">
        <v>0</v>
      </c>
      <c r="P30" s="86">
        <f t="shared" si="4"/>
        <v>0</v>
      </c>
      <c r="Q30" s="104">
        <f t="shared" si="5"/>
        <v>0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v>82081556</v>
      </c>
      <c r="AA30" s="86">
        <v>4842466</v>
      </c>
      <c r="AB30" s="86">
        <f t="shared" si="10"/>
        <v>86924022</v>
      </c>
      <c r="AC30" s="104">
        <f t="shared" si="11"/>
        <v>0.3323253163216336</v>
      </c>
      <c r="AD30" s="85">
        <v>0</v>
      </c>
      <c r="AE30" s="86">
        <v>8214798</v>
      </c>
      <c r="AF30" s="86">
        <f t="shared" si="12"/>
        <v>8214798</v>
      </c>
      <c r="AG30" s="86">
        <v>260594719</v>
      </c>
      <c r="AH30" s="86">
        <v>260594719</v>
      </c>
      <c r="AI30" s="87">
        <v>8214798</v>
      </c>
      <c r="AJ30" s="124">
        <f t="shared" si="13"/>
        <v>0.03152327119875365</v>
      </c>
      <c r="AK30" s="125">
        <f t="shared" si="14"/>
        <v>9.581394941178104</v>
      </c>
    </row>
    <row r="31" spans="1:37" ht="12.75">
      <c r="A31" s="62" t="s">
        <v>96</v>
      </c>
      <c r="B31" s="63" t="s">
        <v>134</v>
      </c>
      <c r="C31" s="64" t="s">
        <v>135</v>
      </c>
      <c r="D31" s="85">
        <v>186926044</v>
      </c>
      <c r="E31" s="86">
        <v>40357950</v>
      </c>
      <c r="F31" s="87">
        <f t="shared" si="0"/>
        <v>227283994</v>
      </c>
      <c r="G31" s="85">
        <v>186926044</v>
      </c>
      <c r="H31" s="86">
        <v>40357950</v>
      </c>
      <c r="I31" s="87">
        <f t="shared" si="1"/>
        <v>227283994</v>
      </c>
      <c r="J31" s="85">
        <v>65560118</v>
      </c>
      <c r="K31" s="86">
        <v>5556972</v>
      </c>
      <c r="L31" s="86">
        <f t="shared" si="2"/>
        <v>71117090</v>
      </c>
      <c r="M31" s="104">
        <f t="shared" si="3"/>
        <v>0.31289968443620364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65560118</v>
      </c>
      <c r="AA31" s="86">
        <v>5556972</v>
      </c>
      <c r="AB31" s="86">
        <f t="shared" si="10"/>
        <v>71117090</v>
      </c>
      <c r="AC31" s="104">
        <f t="shared" si="11"/>
        <v>0.31289968443620364</v>
      </c>
      <c r="AD31" s="85">
        <v>60743213</v>
      </c>
      <c r="AE31" s="86">
        <v>1310495</v>
      </c>
      <c r="AF31" s="86">
        <f t="shared" si="12"/>
        <v>62053708</v>
      </c>
      <c r="AG31" s="86">
        <v>230782028</v>
      </c>
      <c r="AH31" s="86">
        <v>224773805</v>
      </c>
      <c r="AI31" s="87">
        <v>62053708</v>
      </c>
      <c r="AJ31" s="124">
        <f t="shared" si="13"/>
        <v>0.2688844904335445</v>
      </c>
      <c r="AK31" s="125">
        <f t="shared" si="14"/>
        <v>0.1460570575411868</v>
      </c>
    </row>
    <row r="32" spans="1:37" ht="12.75">
      <c r="A32" s="62" t="s">
        <v>96</v>
      </c>
      <c r="B32" s="63" t="s">
        <v>136</v>
      </c>
      <c r="C32" s="64" t="s">
        <v>137</v>
      </c>
      <c r="D32" s="85">
        <v>216603300</v>
      </c>
      <c r="E32" s="86">
        <v>66641500</v>
      </c>
      <c r="F32" s="87">
        <f t="shared" si="0"/>
        <v>283244800</v>
      </c>
      <c r="G32" s="85">
        <v>216603300</v>
      </c>
      <c r="H32" s="86">
        <v>66641500</v>
      </c>
      <c r="I32" s="87">
        <f t="shared" si="1"/>
        <v>283244800</v>
      </c>
      <c r="J32" s="85">
        <v>88514721</v>
      </c>
      <c r="K32" s="86">
        <v>9172876</v>
      </c>
      <c r="L32" s="86">
        <f t="shared" si="2"/>
        <v>97687597</v>
      </c>
      <c r="M32" s="104">
        <f t="shared" si="3"/>
        <v>0.3448875213243103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88514721</v>
      </c>
      <c r="AA32" s="86">
        <v>9172876</v>
      </c>
      <c r="AB32" s="86">
        <f t="shared" si="10"/>
        <v>97687597</v>
      </c>
      <c r="AC32" s="104">
        <f t="shared" si="11"/>
        <v>0.3448875213243103</v>
      </c>
      <c r="AD32" s="85">
        <v>73168873</v>
      </c>
      <c r="AE32" s="86">
        <v>15110849</v>
      </c>
      <c r="AF32" s="86">
        <f t="shared" si="12"/>
        <v>88279722</v>
      </c>
      <c r="AG32" s="86">
        <v>339380142</v>
      </c>
      <c r="AH32" s="86">
        <v>82495920</v>
      </c>
      <c r="AI32" s="87">
        <v>88279722</v>
      </c>
      <c r="AJ32" s="124">
        <f t="shared" si="13"/>
        <v>0.2601204698653229</v>
      </c>
      <c r="AK32" s="125">
        <f t="shared" si="14"/>
        <v>0.10656892417490837</v>
      </c>
    </row>
    <row r="33" spans="1:37" ht="12.75">
      <c r="A33" s="62" t="s">
        <v>96</v>
      </c>
      <c r="B33" s="63" t="s">
        <v>138</v>
      </c>
      <c r="C33" s="64" t="s">
        <v>139</v>
      </c>
      <c r="D33" s="85">
        <v>125344584</v>
      </c>
      <c r="E33" s="86">
        <v>31850000</v>
      </c>
      <c r="F33" s="87">
        <f t="shared" si="0"/>
        <v>157194584</v>
      </c>
      <c r="G33" s="85">
        <v>125344584</v>
      </c>
      <c r="H33" s="86">
        <v>31850000</v>
      </c>
      <c r="I33" s="87">
        <f t="shared" si="1"/>
        <v>157194584</v>
      </c>
      <c r="J33" s="85">
        <v>43992738</v>
      </c>
      <c r="K33" s="86">
        <v>4906090</v>
      </c>
      <c r="L33" s="86">
        <f t="shared" si="2"/>
        <v>48898828</v>
      </c>
      <c r="M33" s="104">
        <f t="shared" si="3"/>
        <v>0.31107196415876515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43992738</v>
      </c>
      <c r="AA33" s="86">
        <v>4906090</v>
      </c>
      <c r="AB33" s="86">
        <f t="shared" si="10"/>
        <v>48898828</v>
      </c>
      <c r="AC33" s="104">
        <f t="shared" si="11"/>
        <v>0.31107196415876515</v>
      </c>
      <c r="AD33" s="85">
        <v>40554168</v>
      </c>
      <c r="AE33" s="86">
        <v>758190</v>
      </c>
      <c r="AF33" s="86">
        <f t="shared" si="12"/>
        <v>41312358</v>
      </c>
      <c r="AG33" s="86">
        <v>128790494</v>
      </c>
      <c r="AH33" s="86">
        <v>125640494</v>
      </c>
      <c r="AI33" s="87">
        <v>41312358</v>
      </c>
      <c r="AJ33" s="124">
        <f t="shared" si="13"/>
        <v>0.3207717954711782</v>
      </c>
      <c r="AK33" s="125">
        <f t="shared" si="14"/>
        <v>0.1836368187940276</v>
      </c>
    </row>
    <row r="34" spans="1:37" ht="12.75">
      <c r="A34" s="62" t="s">
        <v>96</v>
      </c>
      <c r="B34" s="63" t="s">
        <v>140</v>
      </c>
      <c r="C34" s="64" t="s">
        <v>141</v>
      </c>
      <c r="D34" s="85">
        <v>734236747</v>
      </c>
      <c r="E34" s="86">
        <v>67784200</v>
      </c>
      <c r="F34" s="87">
        <f t="shared" si="0"/>
        <v>802020947</v>
      </c>
      <c r="G34" s="85">
        <v>734236747</v>
      </c>
      <c r="H34" s="86">
        <v>67784200</v>
      </c>
      <c r="I34" s="87">
        <f t="shared" si="1"/>
        <v>802020947</v>
      </c>
      <c r="J34" s="85">
        <v>0</v>
      </c>
      <c r="K34" s="86">
        <v>0</v>
      </c>
      <c r="L34" s="86">
        <f t="shared" si="2"/>
        <v>0</v>
      </c>
      <c r="M34" s="104">
        <f t="shared" si="3"/>
        <v>0</v>
      </c>
      <c r="N34" s="85">
        <v>0</v>
      </c>
      <c r="O34" s="86">
        <v>0</v>
      </c>
      <c r="P34" s="86">
        <f t="shared" si="4"/>
        <v>0</v>
      </c>
      <c r="Q34" s="104">
        <f t="shared" si="5"/>
        <v>0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v>0</v>
      </c>
      <c r="AA34" s="86">
        <v>0</v>
      </c>
      <c r="AB34" s="86">
        <f t="shared" si="10"/>
        <v>0</v>
      </c>
      <c r="AC34" s="104">
        <f t="shared" si="11"/>
        <v>0</v>
      </c>
      <c r="AD34" s="85">
        <v>68665224</v>
      </c>
      <c r="AE34" s="86">
        <v>17504964</v>
      </c>
      <c r="AF34" s="86">
        <f t="shared" si="12"/>
        <v>86170188</v>
      </c>
      <c r="AG34" s="86">
        <v>961278373</v>
      </c>
      <c r="AH34" s="86">
        <v>1037283464</v>
      </c>
      <c r="AI34" s="87">
        <v>86170188</v>
      </c>
      <c r="AJ34" s="124">
        <f t="shared" si="13"/>
        <v>0.08964124276620962</v>
      </c>
      <c r="AK34" s="125">
        <f t="shared" si="14"/>
        <v>-1</v>
      </c>
    </row>
    <row r="35" spans="1:37" ht="12.75">
      <c r="A35" s="62" t="s">
        <v>111</v>
      </c>
      <c r="B35" s="63" t="s">
        <v>142</v>
      </c>
      <c r="C35" s="64" t="s">
        <v>143</v>
      </c>
      <c r="D35" s="85">
        <v>1553647579</v>
      </c>
      <c r="E35" s="86">
        <v>611254155</v>
      </c>
      <c r="F35" s="87">
        <f t="shared" si="0"/>
        <v>2164901734</v>
      </c>
      <c r="G35" s="85">
        <v>1553647579</v>
      </c>
      <c r="H35" s="86">
        <v>611254155</v>
      </c>
      <c r="I35" s="87">
        <f t="shared" si="1"/>
        <v>2164901734</v>
      </c>
      <c r="J35" s="85">
        <v>326188799</v>
      </c>
      <c r="K35" s="86">
        <v>39093522</v>
      </c>
      <c r="L35" s="86">
        <f t="shared" si="2"/>
        <v>365282321</v>
      </c>
      <c r="M35" s="104">
        <f t="shared" si="3"/>
        <v>0.16872928468909434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326188799</v>
      </c>
      <c r="AA35" s="86">
        <v>39093522</v>
      </c>
      <c r="AB35" s="86">
        <f t="shared" si="10"/>
        <v>365282321</v>
      </c>
      <c r="AC35" s="104">
        <f t="shared" si="11"/>
        <v>0.16872928468909434</v>
      </c>
      <c r="AD35" s="85">
        <v>390344306</v>
      </c>
      <c r="AE35" s="86">
        <v>155437009</v>
      </c>
      <c r="AF35" s="86">
        <f t="shared" si="12"/>
        <v>545781315</v>
      </c>
      <c r="AG35" s="86">
        <v>2033426230</v>
      </c>
      <c r="AH35" s="86">
        <v>2425360937</v>
      </c>
      <c r="AI35" s="87">
        <v>545781315</v>
      </c>
      <c r="AJ35" s="124">
        <f t="shared" si="13"/>
        <v>0.2684047775856614</v>
      </c>
      <c r="AK35" s="125">
        <f t="shared" si="14"/>
        <v>-0.33071669740104603</v>
      </c>
    </row>
    <row r="36" spans="1:37" ht="16.5">
      <c r="A36" s="65"/>
      <c r="B36" s="66" t="s">
        <v>144</v>
      </c>
      <c r="C36" s="67"/>
      <c r="D36" s="88">
        <f>SUM(D29:D35)</f>
        <v>3361613114</v>
      </c>
      <c r="E36" s="89">
        <f>SUM(E29:E35)</f>
        <v>900161360</v>
      </c>
      <c r="F36" s="90">
        <f t="shared" si="0"/>
        <v>4261774474</v>
      </c>
      <c r="G36" s="88">
        <f>SUM(G29:G35)</f>
        <v>3361613114</v>
      </c>
      <c r="H36" s="89">
        <f>SUM(H29:H35)</f>
        <v>900161360</v>
      </c>
      <c r="I36" s="90">
        <f t="shared" si="1"/>
        <v>4261774474</v>
      </c>
      <c r="J36" s="88">
        <f>SUM(J29:J35)</f>
        <v>640644577</v>
      </c>
      <c r="K36" s="89">
        <f>SUM(K29:K35)</f>
        <v>66901897</v>
      </c>
      <c r="L36" s="89">
        <f t="shared" si="2"/>
        <v>707546474</v>
      </c>
      <c r="M36" s="105">
        <f t="shared" si="3"/>
        <v>0.16602156644293609</v>
      </c>
      <c r="N36" s="88">
        <f>SUM(N29:N35)</f>
        <v>0</v>
      </c>
      <c r="O36" s="89">
        <f>SUM(O29:O35)</f>
        <v>0</v>
      </c>
      <c r="P36" s="89">
        <f t="shared" si="4"/>
        <v>0</v>
      </c>
      <c r="Q36" s="105">
        <f t="shared" si="5"/>
        <v>0</v>
      </c>
      <c r="R36" s="88">
        <f>SUM(R29:R35)</f>
        <v>0</v>
      </c>
      <c r="S36" s="89">
        <f>SUM(S29:S35)</f>
        <v>0</v>
      </c>
      <c r="T36" s="89">
        <f t="shared" si="6"/>
        <v>0</v>
      </c>
      <c r="U36" s="105">
        <f t="shared" si="7"/>
        <v>0</v>
      </c>
      <c r="V36" s="88">
        <f>SUM(V29:V35)</f>
        <v>0</v>
      </c>
      <c r="W36" s="89">
        <f>SUM(W29:W35)</f>
        <v>0</v>
      </c>
      <c r="X36" s="89">
        <f t="shared" si="8"/>
        <v>0</v>
      </c>
      <c r="Y36" s="105">
        <f t="shared" si="9"/>
        <v>0</v>
      </c>
      <c r="Z36" s="88">
        <v>640644577</v>
      </c>
      <c r="AA36" s="89">
        <v>66901897</v>
      </c>
      <c r="AB36" s="89">
        <f t="shared" si="10"/>
        <v>707546474</v>
      </c>
      <c r="AC36" s="105">
        <f t="shared" si="11"/>
        <v>0.16602156644293609</v>
      </c>
      <c r="AD36" s="88">
        <f>SUM(AD29:AD35)</f>
        <v>723850428</v>
      </c>
      <c r="AE36" s="89">
        <f>SUM(AE29:AE35)</f>
        <v>203148130</v>
      </c>
      <c r="AF36" s="89">
        <f t="shared" si="12"/>
        <v>926998558</v>
      </c>
      <c r="AG36" s="89">
        <f>SUM(AG29:AG35)</f>
        <v>4282200481</v>
      </c>
      <c r="AH36" s="89">
        <f>SUM(AH29:AH35)</f>
        <v>4485018766</v>
      </c>
      <c r="AI36" s="90">
        <f>SUM(AI29:AI35)</f>
        <v>926998558</v>
      </c>
      <c r="AJ36" s="126">
        <f t="shared" si="13"/>
        <v>0.2164771505007918</v>
      </c>
      <c r="AK36" s="127">
        <f t="shared" si="14"/>
        <v>-0.23673400795085164</v>
      </c>
    </row>
    <row r="37" spans="1:37" ht="12.75">
      <c r="A37" s="62" t="s">
        <v>96</v>
      </c>
      <c r="B37" s="63" t="s">
        <v>145</v>
      </c>
      <c r="C37" s="64" t="s">
        <v>146</v>
      </c>
      <c r="D37" s="85">
        <v>417143058</v>
      </c>
      <c r="E37" s="86">
        <v>88177500</v>
      </c>
      <c r="F37" s="87">
        <f t="shared" si="0"/>
        <v>505320558</v>
      </c>
      <c r="G37" s="85">
        <v>417143058</v>
      </c>
      <c r="H37" s="86">
        <v>88177500</v>
      </c>
      <c r="I37" s="87">
        <f t="shared" si="1"/>
        <v>505320558</v>
      </c>
      <c r="J37" s="85">
        <v>91985967</v>
      </c>
      <c r="K37" s="86">
        <v>14792027</v>
      </c>
      <c r="L37" s="86">
        <f t="shared" si="2"/>
        <v>106777994</v>
      </c>
      <c r="M37" s="104">
        <f t="shared" si="3"/>
        <v>0.21130744100856472</v>
      </c>
      <c r="N37" s="85">
        <v>0</v>
      </c>
      <c r="O37" s="86">
        <v>0</v>
      </c>
      <c r="P37" s="86">
        <f t="shared" si="4"/>
        <v>0</v>
      </c>
      <c r="Q37" s="104">
        <f t="shared" si="5"/>
        <v>0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v>91985967</v>
      </c>
      <c r="AA37" s="86">
        <v>14792027</v>
      </c>
      <c r="AB37" s="86">
        <f t="shared" si="10"/>
        <v>106777994</v>
      </c>
      <c r="AC37" s="104">
        <f t="shared" si="11"/>
        <v>0.21130744100856472</v>
      </c>
      <c r="AD37" s="85">
        <v>84105228</v>
      </c>
      <c r="AE37" s="86">
        <v>7168622</v>
      </c>
      <c r="AF37" s="86">
        <f t="shared" si="12"/>
        <v>91273850</v>
      </c>
      <c r="AG37" s="86">
        <v>385422465</v>
      </c>
      <c r="AH37" s="86">
        <v>432799289</v>
      </c>
      <c r="AI37" s="87">
        <v>91273850</v>
      </c>
      <c r="AJ37" s="124">
        <f t="shared" si="13"/>
        <v>0.2368150751150429</v>
      </c>
      <c r="AK37" s="125">
        <f t="shared" si="14"/>
        <v>0.16986403005899287</v>
      </c>
    </row>
    <row r="38" spans="1:37" ht="12.75">
      <c r="A38" s="62" t="s">
        <v>96</v>
      </c>
      <c r="B38" s="63" t="s">
        <v>147</v>
      </c>
      <c r="C38" s="64" t="s">
        <v>148</v>
      </c>
      <c r="D38" s="85">
        <v>248061274</v>
      </c>
      <c r="E38" s="86">
        <v>79628421</v>
      </c>
      <c r="F38" s="87">
        <f t="shared" si="0"/>
        <v>327689695</v>
      </c>
      <c r="G38" s="85">
        <v>248061274</v>
      </c>
      <c r="H38" s="86">
        <v>79628421</v>
      </c>
      <c r="I38" s="87">
        <f t="shared" si="1"/>
        <v>327689695</v>
      </c>
      <c r="J38" s="85">
        <v>78844138</v>
      </c>
      <c r="K38" s="86">
        <v>6575427</v>
      </c>
      <c r="L38" s="86">
        <f t="shared" si="2"/>
        <v>85419565</v>
      </c>
      <c r="M38" s="104">
        <f t="shared" si="3"/>
        <v>0.26067211237753446</v>
      </c>
      <c r="N38" s="85">
        <v>0</v>
      </c>
      <c r="O38" s="86">
        <v>0</v>
      </c>
      <c r="P38" s="86">
        <f t="shared" si="4"/>
        <v>0</v>
      </c>
      <c r="Q38" s="104">
        <f t="shared" si="5"/>
        <v>0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v>78844138</v>
      </c>
      <c r="AA38" s="86">
        <v>6575427</v>
      </c>
      <c r="AB38" s="86">
        <f t="shared" si="10"/>
        <v>85419565</v>
      </c>
      <c r="AC38" s="104">
        <f t="shared" si="11"/>
        <v>0.26067211237753446</v>
      </c>
      <c r="AD38" s="85">
        <v>81315227</v>
      </c>
      <c r="AE38" s="86">
        <v>4239495</v>
      </c>
      <c r="AF38" s="86">
        <f t="shared" si="12"/>
        <v>85554722</v>
      </c>
      <c r="AG38" s="86">
        <v>314790830</v>
      </c>
      <c r="AH38" s="86">
        <v>314790830</v>
      </c>
      <c r="AI38" s="87">
        <v>85554722</v>
      </c>
      <c r="AJ38" s="124">
        <f t="shared" si="13"/>
        <v>0.2717827644471092</v>
      </c>
      <c r="AK38" s="125">
        <f t="shared" si="14"/>
        <v>-0.0015797725343552615</v>
      </c>
    </row>
    <row r="39" spans="1:37" ht="12.75">
      <c r="A39" s="62" t="s">
        <v>96</v>
      </c>
      <c r="B39" s="63" t="s">
        <v>149</v>
      </c>
      <c r="C39" s="64" t="s">
        <v>150</v>
      </c>
      <c r="D39" s="85">
        <v>256411496</v>
      </c>
      <c r="E39" s="86">
        <v>37556300</v>
      </c>
      <c r="F39" s="87">
        <f t="shared" si="0"/>
        <v>293967796</v>
      </c>
      <c r="G39" s="85">
        <v>256411496</v>
      </c>
      <c r="H39" s="86">
        <v>37556300</v>
      </c>
      <c r="I39" s="87">
        <f t="shared" si="1"/>
        <v>293967796</v>
      </c>
      <c r="J39" s="85">
        <v>66359987</v>
      </c>
      <c r="K39" s="86">
        <v>0</v>
      </c>
      <c r="L39" s="86">
        <f t="shared" si="2"/>
        <v>66359987</v>
      </c>
      <c r="M39" s="104">
        <f t="shared" si="3"/>
        <v>0.22573896835964985</v>
      </c>
      <c r="N39" s="85">
        <v>0</v>
      </c>
      <c r="O39" s="86">
        <v>0</v>
      </c>
      <c r="P39" s="86">
        <f t="shared" si="4"/>
        <v>0</v>
      </c>
      <c r="Q39" s="104">
        <f t="shared" si="5"/>
        <v>0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v>66359987</v>
      </c>
      <c r="AA39" s="86">
        <v>0</v>
      </c>
      <c r="AB39" s="86">
        <f t="shared" si="10"/>
        <v>66359987</v>
      </c>
      <c r="AC39" s="104">
        <f t="shared" si="11"/>
        <v>0.22573896835964985</v>
      </c>
      <c r="AD39" s="85">
        <v>8284056</v>
      </c>
      <c r="AE39" s="86">
        <v>5210771</v>
      </c>
      <c r="AF39" s="86">
        <f t="shared" si="12"/>
        <v>13494827</v>
      </c>
      <c r="AG39" s="86">
        <v>257612328</v>
      </c>
      <c r="AH39" s="86">
        <v>264726058</v>
      </c>
      <c r="AI39" s="87">
        <v>13494827</v>
      </c>
      <c r="AJ39" s="124">
        <f t="shared" si="13"/>
        <v>0.05238424381615774</v>
      </c>
      <c r="AK39" s="125">
        <f t="shared" si="14"/>
        <v>3.9174388823213517</v>
      </c>
    </row>
    <row r="40" spans="1:37" ht="12.75">
      <c r="A40" s="62" t="s">
        <v>111</v>
      </c>
      <c r="B40" s="63" t="s">
        <v>151</v>
      </c>
      <c r="C40" s="64" t="s">
        <v>152</v>
      </c>
      <c r="D40" s="85">
        <v>763502982</v>
      </c>
      <c r="E40" s="86">
        <v>258546000</v>
      </c>
      <c r="F40" s="87">
        <f t="shared" si="0"/>
        <v>1022048982</v>
      </c>
      <c r="G40" s="85">
        <v>763502982</v>
      </c>
      <c r="H40" s="86">
        <v>258546000</v>
      </c>
      <c r="I40" s="87">
        <f t="shared" si="1"/>
        <v>1022048982</v>
      </c>
      <c r="J40" s="85">
        <v>128066915</v>
      </c>
      <c r="K40" s="86">
        <v>34157027</v>
      </c>
      <c r="L40" s="86">
        <f t="shared" si="2"/>
        <v>162223942</v>
      </c>
      <c r="M40" s="104">
        <f t="shared" si="3"/>
        <v>0.15872423421679022</v>
      </c>
      <c r="N40" s="85">
        <v>0</v>
      </c>
      <c r="O40" s="86">
        <v>0</v>
      </c>
      <c r="P40" s="86">
        <f t="shared" si="4"/>
        <v>0</v>
      </c>
      <c r="Q40" s="104">
        <f t="shared" si="5"/>
        <v>0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v>128066915</v>
      </c>
      <c r="AA40" s="86">
        <v>34157027</v>
      </c>
      <c r="AB40" s="86">
        <f t="shared" si="10"/>
        <v>162223942</v>
      </c>
      <c r="AC40" s="104">
        <f t="shared" si="11"/>
        <v>0.15872423421679022</v>
      </c>
      <c r="AD40" s="85">
        <v>160031545</v>
      </c>
      <c r="AE40" s="86">
        <v>36165850</v>
      </c>
      <c r="AF40" s="86">
        <f t="shared" si="12"/>
        <v>196197395</v>
      </c>
      <c r="AG40" s="86">
        <v>963790458</v>
      </c>
      <c r="AH40" s="86">
        <v>963790458</v>
      </c>
      <c r="AI40" s="87">
        <v>196197395</v>
      </c>
      <c r="AJ40" s="124">
        <f t="shared" si="13"/>
        <v>0.2035685177949749</v>
      </c>
      <c r="AK40" s="125">
        <f t="shared" si="14"/>
        <v>-0.1731595518890554</v>
      </c>
    </row>
    <row r="41" spans="1:37" ht="16.5">
      <c r="A41" s="65"/>
      <c r="B41" s="66" t="s">
        <v>153</v>
      </c>
      <c r="C41" s="67"/>
      <c r="D41" s="88">
        <f>SUM(D37:D40)</f>
        <v>1685118810</v>
      </c>
      <c r="E41" s="89">
        <f>SUM(E37:E40)</f>
        <v>463908221</v>
      </c>
      <c r="F41" s="90">
        <f t="shared" si="0"/>
        <v>2149027031</v>
      </c>
      <c r="G41" s="88">
        <f>SUM(G37:G40)</f>
        <v>1685118810</v>
      </c>
      <c r="H41" s="89">
        <f>SUM(H37:H40)</f>
        <v>463908221</v>
      </c>
      <c r="I41" s="90">
        <f t="shared" si="1"/>
        <v>2149027031</v>
      </c>
      <c r="J41" s="88">
        <f>SUM(J37:J40)</f>
        <v>365257007</v>
      </c>
      <c r="K41" s="89">
        <f>SUM(K37:K40)</f>
        <v>55524481</v>
      </c>
      <c r="L41" s="89">
        <f t="shared" si="2"/>
        <v>420781488</v>
      </c>
      <c r="M41" s="105">
        <f t="shared" si="3"/>
        <v>0.19580092848073627</v>
      </c>
      <c r="N41" s="88">
        <f>SUM(N37:N40)</f>
        <v>0</v>
      </c>
      <c r="O41" s="89">
        <f>SUM(O37:O40)</f>
        <v>0</v>
      </c>
      <c r="P41" s="89">
        <f t="shared" si="4"/>
        <v>0</v>
      </c>
      <c r="Q41" s="105">
        <f t="shared" si="5"/>
        <v>0</v>
      </c>
      <c r="R41" s="88">
        <f>SUM(R37:R40)</f>
        <v>0</v>
      </c>
      <c r="S41" s="89">
        <f>SUM(S37:S40)</f>
        <v>0</v>
      </c>
      <c r="T41" s="89">
        <f t="shared" si="6"/>
        <v>0</v>
      </c>
      <c r="U41" s="105">
        <f t="shared" si="7"/>
        <v>0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v>365257007</v>
      </c>
      <c r="AA41" s="89">
        <v>55524481</v>
      </c>
      <c r="AB41" s="89">
        <f t="shared" si="10"/>
        <v>420781488</v>
      </c>
      <c r="AC41" s="105">
        <f t="shared" si="11"/>
        <v>0.19580092848073627</v>
      </c>
      <c r="AD41" s="88">
        <f>SUM(AD37:AD40)</f>
        <v>333736056</v>
      </c>
      <c r="AE41" s="89">
        <f>SUM(AE37:AE40)</f>
        <v>52784738</v>
      </c>
      <c r="AF41" s="89">
        <f t="shared" si="12"/>
        <v>386520794</v>
      </c>
      <c r="AG41" s="89">
        <f>SUM(AG37:AG40)</f>
        <v>1921616081</v>
      </c>
      <c r="AH41" s="89">
        <f>SUM(AH37:AH40)</f>
        <v>1976106635</v>
      </c>
      <c r="AI41" s="90">
        <f>SUM(AI37:AI40)</f>
        <v>386520794</v>
      </c>
      <c r="AJ41" s="126">
        <f t="shared" si="13"/>
        <v>0.20114360918485674</v>
      </c>
      <c r="AK41" s="127">
        <f t="shared" si="14"/>
        <v>0.08863868265778208</v>
      </c>
    </row>
    <row r="42" spans="1:37" ht="12.75">
      <c r="A42" s="62" t="s">
        <v>96</v>
      </c>
      <c r="B42" s="63" t="s">
        <v>154</v>
      </c>
      <c r="C42" s="64" t="s">
        <v>155</v>
      </c>
      <c r="D42" s="85">
        <v>379328699</v>
      </c>
      <c r="E42" s="86">
        <v>144013235</v>
      </c>
      <c r="F42" s="87">
        <f t="shared" si="0"/>
        <v>523341934</v>
      </c>
      <c r="G42" s="85">
        <v>379328699</v>
      </c>
      <c r="H42" s="86">
        <v>144013235</v>
      </c>
      <c r="I42" s="87">
        <f t="shared" si="1"/>
        <v>523341934</v>
      </c>
      <c r="J42" s="85">
        <v>131667855</v>
      </c>
      <c r="K42" s="86">
        <v>24769411</v>
      </c>
      <c r="L42" s="86">
        <f t="shared" si="2"/>
        <v>156437266</v>
      </c>
      <c r="M42" s="104">
        <f t="shared" si="3"/>
        <v>0.2989197995358805</v>
      </c>
      <c r="N42" s="85">
        <v>0</v>
      </c>
      <c r="O42" s="86">
        <v>0</v>
      </c>
      <c r="P42" s="86">
        <f t="shared" si="4"/>
        <v>0</v>
      </c>
      <c r="Q42" s="104">
        <f t="shared" si="5"/>
        <v>0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v>131667855</v>
      </c>
      <c r="AA42" s="86">
        <v>24769411</v>
      </c>
      <c r="AB42" s="86">
        <f t="shared" si="10"/>
        <v>156437266</v>
      </c>
      <c r="AC42" s="104">
        <f t="shared" si="11"/>
        <v>0.2989197995358805</v>
      </c>
      <c r="AD42" s="85">
        <v>7589578</v>
      </c>
      <c r="AE42" s="86">
        <v>20213029</v>
      </c>
      <c r="AF42" s="86">
        <f t="shared" si="12"/>
        <v>27802607</v>
      </c>
      <c r="AG42" s="86">
        <v>444570753</v>
      </c>
      <c r="AH42" s="86">
        <v>222467350</v>
      </c>
      <c r="AI42" s="87">
        <v>27802607</v>
      </c>
      <c r="AJ42" s="124">
        <f t="shared" si="13"/>
        <v>0.06253809278362493</v>
      </c>
      <c r="AK42" s="125">
        <f t="shared" si="14"/>
        <v>4.626712128110864</v>
      </c>
    </row>
    <row r="43" spans="1:37" ht="12.75">
      <c r="A43" s="62" t="s">
        <v>96</v>
      </c>
      <c r="B43" s="63" t="s">
        <v>156</v>
      </c>
      <c r="C43" s="64" t="s">
        <v>157</v>
      </c>
      <c r="D43" s="85">
        <v>234394265</v>
      </c>
      <c r="E43" s="86">
        <v>70043500</v>
      </c>
      <c r="F43" s="87">
        <f t="shared" si="0"/>
        <v>304437765</v>
      </c>
      <c r="G43" s="85">
        <v>237701265</v>
      </c>
      <c r="H43" s="86">
        <v>70243500</v>
      </c>
      <c r="I43" s="87">
        <f t="shared" si="1"/>
        <v>307944765</v>
      </c>
      <c r="J43" s="85">
        <v>93071816</v>
      </c>
      <c r="K43" s="86">
        <v>7953686</v>
      </c>
      <c r="L43" s="86">
        <f t="shared" si="2"/>
        <v>101025502</v>
      </c>
      <c r="M43" s="104">
        <f t="shared" si="3"/>
        <v>0.3318428710708739</v>
      </c>
      <c r="N43" s="85">
        <v>0</v>
      </c>
      <c r="O43" s="86">
        <v>0</v>
      </c>
      <c r="P43" s="86">
        <f t="shared" si="4"/>
        <v>0</v>
      </c>
      <c r="Q43" s="104">
        <f t="shared" si="5"/>
        <v>0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v>93071816</v>
      </c>
      <c r="AA43" s="86">
        <v>7953686</v>
      </c>
      <c r="AB43" s="86">
        <f t="shared" si="10"/>
        <v>101025502</v>
      </c>
      <c r="AC43" s="104">
        <f t="shared" si="11"/>
        <v>0.3318428710708739</v>
      </c>
      <c r="AD43" s="85">
        <v>83794730</v>
      </c>
      <c r="AE43" s="86">
        <v>4401732</v>
      </c>
      <c r="AF43" s="86">
        <f t="shared" si="12"/>
        <v>88196462</v>
      </c>
      <c r="AG43" s="86">
        <v>302380549</v>
      </c>
      <c r="AH43" s="86">
        <v>280889294</v>
      </c>
      <c r="AI43" s="87">
        <v>88196462</v>
      </c>
      <c r="AJ43" s="124">
        <f t="shared" si="13"/>
        <v>0.29167372799498426</v>
      </c>
      <c r="AK43" s="125">
        <f t="shared" si="14"/>
        <v>0.1454598031381349</v>
      </c>
    </row>
    <row r="44" spans="1:37" ht="12.75">
      <c r="A44" s="62" t="s">
        <v>96</v>
      </c>
      <c r="B44" s="63" t="s">
        <v>158</v>
      </c>
      <c r="C44" s="64" t="s">
        <v>159</v>
      </c>
      <c r="D44" s="85">
        <v>428071959</v>
      </c>
      <c r="E44" s="86">
        <v>113390700</v>
      </c>
      <c r="F44" s="87">
        <f t="shared" si="0"/>
        <v>541462659</v>
      </c>
      <c r="G44" s="85">
        <v>428071959</v>
      </c>
      <c r="H44" s="86">
        <v>113390700</v>
      </c>
      <c r="I44" s="87">
        <f t="shared" si="1"/>
        <v>541462659</v>
      </c>
      <c r="J44" s="85">
        <v>137075980</v>
      </c>
      <c r="K44" s="86">
        <v>6441001</v>
      </c>
      <c r="L44" s="86">
        <f t="shared" si="2"/>
        <v>143516981</v>
      </c>
      <c r="M44" s="104">
        <f t="shared" si="3"/>
        <v>0.26505425372278535</v>
      </c>
      <c r="N44" s="85">
        <v>0</v>
      </c>
      <c r="O44" s="86">
        <v>0</v>
      </c>
      <c r="P44" s="86">
        <f t="shared" si="4"/>
        <v>0</v>
      </c>
      <c r="Q44" s="104">
        <f t="shared" si="5"/>
        <v>0</v>
      </c>
      <c r="R44" s="85">
        <v>0</v>
      </c>
      <c r="S44" s="86">
        <v>0</v>
      </c>
      <c r="T44" s="86">
        <f t="shared" si="6"/>
        <v>0</v>
      </c>
      <c r="U44" s="104">
        <f t="shared" si="7"/>
        <v>0</v>
      </c>
      <c r="V44" s="85">
        <v>0</v>
      </c>
      <c r="W44" s="86">
        <v>0</v>
      </c>
      <c r="X44" s="86">
        <f t="shared" si="8"/>
        <v>0</v>
      </c>
      <c r="Y44" s="104">
        <f t="shared" si="9"/>
        <v>0</v>
      </c>
      <c r="Z44" s="85">
        <v>137075980</v>
      </c>
      <c r="AA44" s="86">
        <v>6441001</v>
      </c>
      <c r="AB44" s="86">
        <f t="shared" si="10"/>
        <v>143516981</v>
      </c>
      <c r="AC44" s="104">
        <f t="shared" si="11"/>
        <v>0.26505425372278535</v>
      </c>
      <c r="AD44" s="85">
        <v>99808942</v>
      </c>
      <c r="AE44" s="86">
        <v>6409639</v>
      </c>
      <c r="AF44" s="86">
        <f t="shared" si="12"/>
        <v>106218581</v>
      </c>
      <c r="AG44" s="86">
        <v>403608726</v>
      </c>
      <c r="AH44" s="86">
        <v>451362216</v>
      </c>
      <c r="AI44" s="87">
        <v>106218581</v>
      </c>
      <c r="AJ44" s="124">
        <f t="shared" si="13"/>
        <v>0.2631721619418109</v>
      </c>
      <c r="AK44" s="125">
        <f t="shared" si="14"/>
        <v>0.35114760194358086</v>
      </c>
    </row>
    <row r="45" spans="1:37" ht="12.75">
      <c r="A45" s="62" t="s">
        <v>96</v>
      </c>
      <c r="B45" s="63" t="s">
        <v>160</v>
      </c>
      <c r="C45" s="64" t="s">
        <v>161</v>
      </c>
      <c r="D45" s="85">
        <v>256198069</v>
      </c>
      <c r="E45" s="86">
        <v>57679712</v>
      </c>
      <c r="F45" s="87">
        <f t="shared" si="0"/>
        <v>313877781</v>
      </c>
      <c r="G45" s="85">
        <v>256198069</v>
      </c>
      <c r="H45" s="86">
        <v>57679712</v>
      </c>
      <c r="I45" s="87">
        <f t="shared" si="1"/>
        <v>313877781</v>
      </c>
      <c r="J45" s="85">
        <v>121062039</v>
      </c>
      <c r="K45" s="86">
        <v>14721034</v>
      </c>
      <c r="L45" s="86">
        <f t="shared" si="2"/>
        <v>135783073</v>
      </c>
      <c r="M45" s="104">
        <f t="shared" si="3"/>
        <v>0.4325985501981104</v>
      </c>
      <c r="N45" s="85">
        <v>0</v>
      </c>
      <c r="O45" s="86">
        <v>0</v>
      </c>
      <c r="P45" s="86">
        <f t="shared" si="4"/>
        <v>0</v>
      </c>
      <c r="Q45" s="104">
        <f t="shared" si="5"/>
        <v>0</v>
      </c>
      <c r="R45" s="85">
        <v>0</v>
      </c>
      <c r="S45" s="86">
        <v>0</v>
      </c>
      <c r="T45" s="86">
        <f t="shared" si="6"/>
        <v>0</v>
      </c>
      <c r="U45" s="104">
        <f t="shared" si="7"/>
        <v>0</v>
      </c>
      <c r="V45" s="85">
        <v>0</v>
      </c>
      <c r="W45" s="86">
        <v>0</v>
      </c>
      <c r="X45" s="86">
        <f t="shared" si="8"/>
        <v>0</v>
      </c>
      <c r="Y45" s="104">
        <f t="shared" si="9"/>
        <v>0</v>
      </c>
      <c r="Z45" s="85">
        <v>121062039</v>
      </c>
      <c r="AA45" s="86">
        <v>14721034</v>
      </c>
      <c r="AB45" s="86">
        <f t="shared" si="10"/>
        <v>135783073</v>
      </c>
      <c r="AC45" s="104">
        <f t="shared" si="11"/>
        <v>0.4325985501981104</v>
      </c>
      <c r="AD45" s="85">
        <v>113227642</v>
      </c>
      <c r="AE45" s="86">
        <v>16027925</v>
      </c>
      <c r="AF45" s="86">
        <f t="shared" si="12"/>
        <v>129255567</v>
      </c>
      <c r="AG45" s="86">
        <v>305538840</v>
      </c>
      <c r="AH45" s="86">
        <v>324972626</v>
      </c>
      <c r="AI45" s="87">
        <v>129255567</v>
      </c>
      <c r="AJ45" s="124">
        <f t="shared" si="13"/>
        <v>0.4230413619427239</v>
      </c>
      <c r="AK45" s="125">
        <f t="shared" si="14"/>
        <v>0.050500772628230495</v>
      </c>
    </row>
    <row r="46" spans="1:37" ht="12.75">
      <c r="A46" s="62" t="s">
        <v>96</v>
      </c>
      <c r="B46" s="63" t="s">
        <v>162</v>
      </c>
      <c r="C46" s="64" t="s">
        <v>163</v>
      </c>
      <c r="D46" s="85">
        <v>1198159145</v>
      </c>
      <c r="E46" s="86">
        <v>235716483</v>
      </c>
      <c r="F46" s="87">
        <f t="shared" si="0"/>
        <v>1433875628</v>
      </c>
      <c r="G46" s="85">
        <v>1198159145</v>
      </c>
      <c r="H46" s="86">
        <v>235716483</v>
      </c>
      <c r="I46" s="87">
        <f t="shared" si="1"/>
        <v>1433875628</v>
      </c>
      <c r="J46" s="85">
        <v>522491824</v>
      </c>
      <c r="K46" s="86">
        <v>40653025</v>
      </c>
      <c r="L46" s="86">
        <f t="shared" si="2"/>
        <v>563144849</v>
      </c>
      <c r="M46" s="104">
        <f t="shared" si="3"/>
        <v>0.39274316265873516</v>
      </c>
      <c r="N46" s="85">
        <v>0</v>
      </c>
      <c r="O46" s="86">
        <v>0</v>
      </c>
      <c r="P46" s="86">
        <f t="shared" si="4"/>
        <v>0</v>
      </c>
      <c r="Q46" s="104">
        <f t="shared" si="5"/>
        <v>0</v>
      </c>
      <c r="R46" s="85">
        <v>0</v>
      </c>
      <c r="S46" s="86">
        <v>0</v>
      </c>
      <c r="T46" s="86">
        <f t="shared" si="6"/>
        <v>0</v>
      </c>
      <c r="U46" s="104">
        <f t="shared" si="7"/>
        <v>0</v>
      </c>
      <c r="V46" s="85">
        <v>0</v>
      </c>
      <c r="W46" s="86">
        <v>0</v>
      </c>
      <c r="X46" s="86">
        <f t="shared" si="8"/>
        <v>0</v>
      </c>
      <c r="Y46" s="104">
        <f t="shared" si="9"/>
        <v>0</v>
      </c>
      <c r="Z46" s="85">
        <v>522491824</v>
      </c>
      <c r="AA46" s="86">
        <v>40653025</v>
      </c>
      <c r="AB46" s="86">
        <f t="shared" si="10"/>
        <v>563144849</v>
      </c>
      <c r="AC46" s="104">
        <f t="shared" si="11"/>
        <v>0.39274316265873516</v>
      </c>
      <c r="AD46" s="85">
        <v>482882097</v>
      </c>
      <c r="AE46" s="86">
        <v>58953019</v>
      </c>
      <c r="AF46" s="86">
        <f t="shared" si="12"/>
        <v>541835116</v>
      </c>
      <c r="AG46" s="86">
        <v>1433579671</v>
      </c>
      <c r="AH46" s="86">
        <v>1433313983</v>
      </c>
      <c r="AI46" s="87">
        <v>541835116</v>
      </c>
      <c r="AJ46" s="124">
        <f t="shared" si="13"/>
        <v>0.3779595420895167</v>
      </c>
      <c r="AK46" s="125">
        <f t="shared" si="14"/>
        <v>0.03932881493048157</v>
      </c>
    </row>
    <row r="47" spans="1:37" ht="12.75">
      <c r="A47" s="62" t="s">
        <v>111</v>
      </c>
      <c r="B47" s="63" t="s">
        <v>164</v>
      </c>
      <c r="C47" s="64" t="s">
        <v>165</v>
      </c>
      <c r="D47" s="85">
        <v>2486374296</v>
      </c>
      <c r="E47" s="86">
        <v>1263232525</v>
      </c>
      <c r="F47" s="87">
        <f t="shared" si="0"/>
        <v>3749606821</v>
      </c>
      <c r="G47" s="85">
        <v>2486374296</v>
      </c>
      <c r="H47" s="86">
        <v>1263232525</v>
      </c>
      <c r="I47" s="87">
        <f t="shared" si="1"/>
        <v>3749606821</v>
      </c>
      <c r="J47" s="85">
        <v>1121217172</v>
      </c>
      <c r="K47" s="86">
        <v>327128630</v>
      </c>
      <c r="L47" s="86">
        <f t="shared" si="2"/>
        <v>1448345802</v>
      </c>
      <c r="M47" s="104">
        <f t="shared" si="3"/>
        <v>0.38626604631942024</v>
      </c>
      <c r="N47" s="85">
        <v>0</v>
      </c>
      <c r="O47" s="86">
        <v>0</v>
      </c>
      <c r="P47" s="86">
        <f t="shared" si="4"/>
        <v>0</v>
      </c>
      <c r="Q47" s="104">
        <f t="shared" si="5"/>
        <v>0</v>
      </c>
      <c r="R47" s="85">
        <v>0</v>
      </c>
      <c r="S47" s="86">
        <v>0</v>
      </c>
      <c r="T47" s="86">
        <f t="shared" si="6"/>
        <v>0</v>
      </c>
      <c r="U47" s="104">
        <f t="shared" si="7"/>
        <v>0</v>
      </c>
      <c r="V47" s="85">
        <v>0</v>
      </c>
      <c r="W47" s="86">
        <v>0</v>
      </c>
      <c r="X47" s="86">
        <f t="shared" si="8"/>
        <v>0</v>
      </c>
      <c r="Y47" s="104">
        <f t="shared" si="9"/>
        <v>0</v>
      </c>
      <c r="Z47" s="85">
        <v>1121217172</v>
      </c>
      <c r="AA47" s="86">
        <v>327128630</v>
      </c>
      <c r="AB47" s="86">
        <f t="shared" si="10"/>
        <v>1448345802</v>
      </c>
      <c r="AC47" s="104">
        <f t="shared" si="11"/>
        <v>0.38626604631942024</v>
      </c>
      <c r="AD47" s="85">
        <v>755644922</v>
      </c>
      <c r="AE47" s="86">
        <v>196423393</v>
      </c>
      <c r="AF47" s="86">
        <f t="shared" si="12"/>
        <v>952068315</v>
      </c>
      <c r="AG47" s="86">
        <v>3433433997</v>
      </c>
      <c r="AH47" s="86">
        <v>2400012474</v>
      </c>
      <c r="AI47" s="87">
        <v>952068315</v>
      </c>
      <c r="AJ47" s="124">
        <f t="shared" si="13"/>
        <v>0.27729332086531444</v>
      </c>
      <c r="AK47" s="125">
        <f t="shared" si="14"/>
        <v>0.5212624757919815</v>
      </c>
    </row>
    <row r="48" spans="1:37" ht="16.5">
      <c r="A48" s="65"/>
      <c r="B48" s="66" t="s">
        <v>166</v>
      </c>
      <c r="C48" s="67"/>
      <c r="D48" s="88">
        <f>SUM(D42:D47)</f>
        <v>4982526433</v>
      </c>
      <c r="E48" s="89">
        <f>SUM(E42:E47)</f>
        <v>1884076155</v>
      </c>
      <c r="F48" s="90">
        <f t="shared" si="0"/>
        <v>6866602588</v>
      </c>
      <c r="G48" s="88">
        <f>SUM(G42:G47)</f>
        <v>4985833433</v>
      </c>
      <c r="H48" s="89">
        <f>SUM(H42:H47)</f>
        <v>1884276155</v>
      </c>
      <c r="I48" s="90">
        <f t="shared" si="1"/>
        <v>6870109588</v>
      </c>
      <c r="J48" s="88">
        <f>SUM(J42:J47)</f>
        <v>2126586686</v>
      </c>
      <c r="K48" s="89">
        <f>SUM(K42:K47)</f>
        <v>421666787</v>
      </c>
      <c r="L48" s="89">
        <f t="shared" si="2"/>
        <v>2548253473</v>
      </c>
      <c r="M48" s="105">
        <f t="shared" si="3"/>
        <v>0.37110833783409863</v>
      </c>
      <c r="N48" s="88">
        <f>SUM(N42:N47)</f>
        <v>0</v>
      </c>
      <c r="O48" s="89">
        <f>SUM(O42:O47)</f>
        <v>0</v>
      </c>
      <c r="P48" s="89">
        <f t="shared" si="4"/>
        <v>0</v>
      </c>
      <c r="Q48" s="105">
        <f t="shared" si="5"/>
        <v>0</v>
      </c>
      <c r="R48" s="88">
        <f>SUM(R42:R47)</f>
        <v>0</v>
      </c>
      <c r="S48" s="89">
        <f>SUM(S42:S47)</f>
        <v>0</v>
      </c>
      <c r="T48" s="89">
        <f t="shared" si="6"/>
        <v>0</v>
      </c>
      <c r="U48" s="105">
        <f t="shared" si="7"/>
        <v>0</v>
      </c>
      <c r="V48" s="88">
        <f>SUM(V42:V47)</f>
        <v>0</v>
      </c>
      <c r="W48" s="89">
        <f>SUM(W42:W47)</f>
        <v>0</v>
      </c>
      <c r="X48" s="89">
        <f t="shared" si="8"/>
        <v>0</v>
      </c>
      <c r="Y48" s="105">
        <f t="shared" si="9"/>
        <v>0</v>
      </c>
      <c r="Z48" s="88">
        <v>2126586686</v>
      </c>
      <c r="AA48" s="89">
        <v>421666787</v>
      </c>
      <c r="AB48" s="89">
        <f t="shared" si="10"/>
        <v>2548253473</v>
      </c>
      <c r="AC48" s="105">
        <f t="shared" si="11"/>
        <v>0.37110833783409863</v>
      </c>
      <c r="AD48" s="88">
        <f>SUM(AD42:AD47)</f>
        <v>1542947911</v>
      </c>
      <c r="AE48" s="89">
        <f>SUM(AE42:AE47)</f>
        <v>302428737</v>
      </c>
      <c r="AF48" s="89">
        <f t="shared" si="12"/>
        <v>1845376648</v>
      </c>
      <c r="AG48" s="89">
        <f>SUM(AG42:AG47)</f>
        <v>6323112536</v>
      </c>
      <c r="AH48" s="89">
        <f>SUM(AH42:AH47)</f>
        <v>5113017943</v>
      </c>
      <c r="AI48" s="90">
        <f>SUM(AI42:AI47)</f>
        <v>1845376648</v>
      </c>
      <c r="AJ48" s="126">
        <f t="shared" si="13"/>
        <v>0.29184624462929215</v>
      </c>
      <c r="AK48" s="127">
        <f t="shared" si="14"/>
        <v>0.38088529285431827</v>
      </c>
    </row>
    <row r="49" spans="1:37" ht="12.75">
      <c r="A49" s="62" t="s">
        <v>96</v>
      </c>
      <c r="B49" s="63" t="s">
        <v>167</v>
      </c>
      <c r="C49" s="64" t="s">
        <v>168</v>
      </c>
      <c r="D49" s="85">
        <v>491814772</v>
      </c>
      <c r="E49" s="86">
        <v>170708272</v>
      </c>
      <c r="F49" s="87">
        <f t="shared" si="0"/>
        <v>662523044</v>
      </c>
      <c r="G49" s="85">
        <v>491814772</v>
      </c>
      <c r="H49" s="86">
        <v>170708272</v>
      </c>
      <c r="I49" s="87">
        <f t="shared" si="1"/>
        <v>662523044</v>
      </c>
      <c r="J49" s="85">
        <v>114585255</v>
      </c>
      <c r="K49" s="86">
        <v>24802326</v>
      </c>
      <c r="L49" s="86">
        <f t="shared" si="2"/>
        <v>139387581</v>
      </c>
      <c r="M49" s="104">
        <f t="shared" si="3"/>
        <v>0.21038903063423103</v>
      </c>
      <c r="N49" s="85">
        <v>0</v>
      </c>
      <c r="O49" s="86">
        <v>0</v>
      </c>
      <c r="P49" s="86">
        <f t="shared" si="4"/>
        <v>0</v>
      </c>
      <c r="Q49" s="104">
        <f t="shared" si="5"/>
        <v>0</v>
      </c>
      <c r="R49" s="85">
        <v>0</v>
      </c>
      <c r="S49" s="86">
        <v>0</v>
      </c>
      <c r="T49" s="86">
        <f t="shared" si="6"/>
        <v>0</v>
      </c>
      <c r="U49" s="104">
        <f t="shared" si="7"/>
        <v>0</v>
      </c>
      <c r="V49" s="85">
        <v>0</v>
      </c>
      <c r="W49" s="86">
        <v>0</v>
      </c>
      <c r="X49" s="86">
        <f t="shared" si="8"/>
        <v>0</v>
      </c>
      <c r="Y49" s="104">
        <f t="shared" si="9"/>
        <v>0</v>
      </c>
      <c r="Z49" s="85">
        <v>114585255</v>
      </c>
      <c r="AA49" s="86">
        <v>24802326</v>
      </c>
      <c r="AB49" s="86">
        <f t="shared" si="10"/>
        <v>139387581</v>
      </c>
      <c r="AC49" s="104">
        <f t="shared" si="11"/>
        <v>0.21038903063423103</v>
      </c>
      <c r="AD49" s="85">
        <v>110745674</v>
      </c>
      <c r="AE49" s="86">
        <v>17334802</v>
      </c>
      <c r="AF49" s="86">
        <f t="shared" si="12"/>
        <v>128080476</v>
      </c>
      <c r="AG49" s="86">
        <v>568064867</v>
      </c>
      <c r="AH49" s="86">
        <v>573883107</v>
      </c>
      <c r="AI49" s="87">
        <v>128080476</v>
      </c>
      <c r="AJ49" s="124">
        <f t="shared" si="13"/>
        <v>0.22546804676797588</v>
      </c>
      <c r="AK49" s="125">
        <f t="shared" si="14"/>
        <v>0.08828125373300466</v>
      </c>
    </row>
    <row r="50" spans="1:37" ht="12.75">
      <c r="A50" s="62" t="s">
        <v>96</v>
      </c>
      <c r="B50" s="63" t="s">
        <v>169</v>
      </c>
      <c r="C50" s="64" t="s">
        <v>170</v>
      </c>
      <c r="D50" s="85">
        <v>388278494</v>
      </c>
      <c r="E50" s="86">
        <v>139019720</v>
      </c>
      <c r="F50" s="87">
        <f t="shared" si="0"/>
        <v>527298214</v>
      </c>
      <c r="G50" s="85">
        <v>388278494</v>
      </c>
      <c r="H50" s="86">
        <v>139019720</v>
      </c>
      <c r="I50" s="87">
        <f t="shared" si="1"/>
        <v>527298214</v>
      </c>
      <c r="J50" s="85">
        <v>142839350</v>
      </c>
      <c r="K50" s="86">
        <v>31729533</v>
      </c>
      <c r="L50" s="86">
        <f t="shared" si="2"/>
        <v>174568883</v>
      </c>
      <c r="M50" s="104">
        <f t="shared" si="3"/>
        <v>0.33106291348068173</v>
      </c>
      <c r="N50" s="85">
        <v>0</v>
      </c>
      <c r="O50" s="86">
        <v>0</v>
      </c>
      <c r="P50" s="86">
        <f t="shared" si="4"/>
        <v>0</v>
      </c>
      <c r="Q50" s="104">
        <f t="shared" si="5"/>
        <v>0</v>
      </c>
      <c r="R50" s="85">
        <v>0</v>
      </c>
      <c r="S50" s="86">
        <v>0</v>
      </c>
      <c r="T50" s="86">
        <f t="shared" si="6"/>
        <v>0</v>
      </c>
      <c r="U50" s="104">
        <f t="shared" si="7"/>
        <v>0</v>
      </c>
      <c r="V50" s="85">
        <v>0</v>
      </c>
      <c r="W50" s="86">
        <v>0</v>
      </c>
      <c r="X50" s="86">
        <f t="shared" si="8"/>
        <v>0</v>
      </c>
      <c r="Y50" s="104">
        <f t="shared" si="9"/>
        <v>0</v>
      </c>
      <c r="Z50" s="85">
        <v>142839350</v>
      </c>
      <c r="AA50" s="86">
        <v>31729533</v>
      </c>
      <c r="AB50" s="86">
        <f t="shared" si="10"/>
        <v>174568883</v>
      </c>
      <c r="AC50" s="104">
        <f t="shared" si="11"/>
        <v>0.33106291348068173</v>
      </c>
      <c r="AD50" s="85">
        <v>94760009</v>
      </c>
      <c r="AE50" s="86">
        <v>23726009</v>
      </c>
      <c r="AF50" s="86">
        <f t="shared" si="12"/>
        <v>118486018</v>
      </c>
      <c r="AG50" s="86">
        <v>434691522</v>
      </c>
      <c r="AH50" s="86">
        <v>434908944</v>
      </c>
      <c r="AI50" s="87">
        <v>118486018</v>
      </c>
      <c r="AJ50" s="124">
        <f t="shared" si="13"/>
        <v>0.27257494568757656</v>
      </c>
      <c r="AK50" s="125">
        <f t="shared" si="14"/>
        <v>0.473328971187132</v>
      </c>
    </row>
    <row r="51" spans="1:37" ht="12.75">
      <c r="A51" s="62" t="s">
        <v>96</v>
      </c>
      <c r="B51" s="63" t="s">
        <v>171</v>
      </c>
      <c r="C51" s="64" t="s">
        <v>172</v>
      </c>
      <c r="D51" s="85">
        <v>386612493</v>
      </c>
      <c r="E51" s="86">
        <v>115202431</v>
      </c>
      <c r="F51" s="87">
        <f t="shared" si="0"/>
        <v>501814924</v>
      </c>
      <c r="G51" s="85">
        <v>386612493</v>
      </c>
      <c r="H51" s="86">
        <v>115202431</v>
      </c>
      <c r="I51" s="87">
        <f t="shared" si="1"/>
        <v>501814924</v>
      </c>
      <c r="J51" s="85">
        <v>146070178</v>
      </c>
      <c r="K51" s="86">
        <v>53429389</v>
      </c>
      <c r="L51" s="86">
        <f t="shared" si="2"/>
        <v>199499567</v>
      </c>
      <c r="M51" s="104">
        <f t="shared" si="3"/>
        <v>0.39755606590927134</v>
      </c>
      <c r="N51" s="85">
        <v>0</v>
      </c>
      <c r="O51" s="86">
        <v>0</v>
      </c>
      <c r="P51" s="86">
        <f t="shared" si="4"/>
        <v>0</v>
      </c>
      <c r="Q51" s="104">
        <f t="shared" si="5"/>
        <v>0</v>
      </c>
      <c r="R51" s="85">
        <v>0</v>
      </c>
      <c r="S51" s="86">
        <v>0</v>
      </c>
      <c r="T51" s="86">
        <f t="shared" si="6"/>
        <v>0</v>
      </c>
      <c r="U51" s="104">
        <f t="shared" si="7"/>
        <v>0</v>
      </c>
      <c r="V51" s="85">
        <v>0</v>
      </c>
      <c r="W51" s="86">
        <v>0</v>
      </c>
      <c r="X51" s="86">
        <f t="shared" si="8"/>
        <v>0</v>
      </c>
      <c r="Y51" s="104">
        <f t="shared" si="9"/>
        <v>0</v>
      </c>
      <c r="Z51" s="85">
        <v>146070178</v>
      </c>
      <c r="AA51" s="86">
        <v>53429389</v>
      </c>
      <c r="AB51" s="86">
        <f t="shared" si="10"/>
        <v>199499567</v>
      </c>
      <c r="AC51" s="104">
        <f t="shared" si="11"/>
        <v>0.39755606590927134</v>
      </c>
      <c r="AD51" s="85">
        <v>126621579</v>
      </c>
      <c r="AE51" s="86">
        <v>17599848</v>
      </c>
      <c r="AF51" s="86">
        <f t="shared" si="12"/>
        <v>144221427</v>
      </c>
      <c r="AG51" s="86">
        <v>364066717</v>
      </c>
      <c r="AH51" s="86">
        <v>462871578</v>
      </c>
      <c r="AI51" s="87">
        <v>144221427</v>
      </c>
      <c r="AJ51" s="124">
        <f t="shared" si="13"/>
        <v>0.3961401036283138</v>
      </c>
      <c r="AK51" s="125">
        <f t="shared" si="14"/>
        <v>0.3832865972127706</v>
      </c>
    </row>
    <row r="52" spans="1:37" ht="12.75">
      <c r="A52" s="62" t="s">
        <v>96</v>
      </c>
      <c r="B52" s="63" t="s">
        <v>173</v>
      </c>
      <c r="C52" s="64" t="s">
        <v>174</v>
      </c>
      <c r="D52" s="85">
        <v>213609939</v>
      </c>
      <c r="E52" s="86">
        <v>90549200</v>
      </c>
      <c r="F52" s="87">
        <f t="shared" si="0"/>
        <v>304159139</v>
      </c>
      <c r="G52" s="85">
        <v>213609939</v>
      </c>
      <c r="H52" s="86">
        <v>90549200</v>
      </c>
      <c r="I52" s="87">
        <f t="shared" si="1"/>
        <v>304159139</v>
      </c>
      <c r="J52" s="85">
        <v>2614674</v>
      </c>
      <c r="K52" s="86">
        <v>13184825</v>
      </c>
      <c r="L52" s="86">
        <f t="shared" si="2"/>
        <v>15799499</v>
      </c>
      <c r="M52" s="104">
        <f t="shared" si="3"/>
        <v>0.05194484391277817</v>
      </c>
      <c r="N52" s="85">
        <v>0</v>
      </c>
      <c r="O52" s="86">
        <v>0</v>
      </c>
      <c r="P52" s="86">
        <f t="shared" si="4"/>
        <v>0</v>
      </c>
      <c r="Q52" s="104">
        <f t="shared" si="5"/>
        <v>0</v>
      </c>
      <c r="R52" s="85">
        <v>0</v>
      </c>
      <c r="S52" s="86">
        <v>0</v>
      </c>
      <c r="T52" s="86">
        <f t="shared" si="6"/>
        <v>0</v>
      </c>
      <c r="U52" s="104">
        <f t="shared" si="7"/>
        <v>0</v>
      </c>
      <c r="V52" s="85">
        <v>0</v>
      </c>
      <c r="W52" s="86">
        <v>0</v>
      </c>
      <c r="X52" s="86">
        <f t="shared" si="8"/>
        <v>0</v>
      </c>
      <c r="Y52" s="104">
        <f t="shared" si="9"/>
        <v>0</v>
      </c>
      <c r="Z52" s="85">
        <v>2614674</v>
      </c>
      <c r="AA52" s="86">
        <v>13184825</v>
      </c>
      <c r="AB52" s="86">
        <f t="shared" si="10"/>
        <v>15799499</v>
      </c>
      <c r="AC52" s="104">
        <f t="shared" si="11"/>
        <v>0.05194484391277817</v>
      </c>
      <c r="AD52" s="85">
        <v>97058554</v>
      </c>
      <c r="AE52" s="86">
        <v>25607836</v>
      </c>
      <c r="AF52" s="86">
        <f t="shared" si="12"/>
        <v>122666390</v>
      </c>
      <c r="AG52" s="86">
        <v>336768226</v>
      </c>
      <c r="AH52" s="86">
        <v>362696581</v>
      </c>
      <c r="AI52" s="87">
        <v>122666390</v>
      </c>
      <c r="AJ52" s="124">
        <f t="shared" si="13"/>
        <v>0.36424573498807455</v>
      </c>
      <c r="AK52" s="125">
        <f t="shared" si="14"/>
        <v>-0.8711994459117938</v>
      </c>
    </row>
    <row r="53" spans="1:37" ht="12.75">
      <c r="A53" s="62" t="s">
        <v>111</v>
      </c>
      <c r="B53" s="63" t="s">
        <v>175</v>
      </c>
      <c r="C53" s="64" t="s">
        <v>176</v>
      </c>
      <c r="D53" s="85">
        <v>1093791251</v>
      </c>
      <c r="E53" s="86">
        <v>532273748</v>
      </c>
      <c r="F53" s="87">
        <f t="shared" si="0"/>
        <v>1626064999</v>
      </c>
      <c r="G53" s="85">
        <v>1093791251</v>
      </c>
      <c r="H53" s="86">
        <v>532273748</v>
      </c>
      <c r="I53" s="87">
        <f t="shared" si="1"/>
        <v>1626064999</v>
      </c>
      <c r="J53" s="85">
        <v>435159104</v>
      </c>
      <c r="K53" s="86">
        <v>171261520</v>
      </c>
      <c r="L53" s="86">
        <f t="shared" si="2"/>
        <v>606420624</v>
      </c>
      <c r="M53" s="104">
        <f t="shared" si="3"/>
        <v>0.3729375051876386</v>
      </c>
      <c r="N53" s="85">
        <v>0</v>
      </c>
      <c r="O53" s="86">
        <v>0</v>
      </c>
      <c r="P53" s="86">
        <f t="shared" si="4"/>
        <v>0</v>
      </c>
      <c r="Q53" s="104">
        <f t="shared" si="5"/>
        <v>0</v>
      </c>
      <c r="R53" s="85">
        <v>0</v>
      </c>
      <c r="S53" s="86">
        <v>0</v>
      </c>
      <c r="T53" s="86">
        <f t="shared" si="6"/>
        <v>0</v>
      </c>
      <c r="U53" s="104">
        <f t="shared" si="7"/>
        <v>0</v>
      </c>
      <c r="V53" s="85">
        <v>0</v>
      </c>
      <c r="W53" s="86">
        <v>0</v>
      </c>
      <c r="X53" s="86">
        <f t="shared" si="8"/>
        <v>0</v>
      </c>
      <c r="Y53" s="104">
        <f t="shared" si="9"/>
        <v>0</v>
      </c>
      <c r="Z53" s="85">
        <v>435159104</v>
      </c>
      <c r="AA53" s="86">
        <v>171261520</v>
      </c>
      <c r="AB53" s="86">
        <f t="shared" si="10"/>
        <v>606420624</v>
      </c>
      <c r="AC53" s="104">
        <f t="shared" si="11"/>
        <v>0.3729375051876386</v>
      </c>
      <c r="AD53" s="85">
        <v>177358264</v>
      </c>
      <c r="AE53" s="86">
        <v>102121516</v>
      </c>
      <c r="AF53" s="86">
        <f t="shared" si="12"/>
        <v>279479780</v>
      </c>
      <c r="AG53" s="86">
        <v>3639819672</v>
      </c>
      <c r="AH53" s="86">
        <v>1803354056</v>
      </c>
      <c r="AI53" s="87">
        <v>279479780</v>
      </c>
      <c r="AJ53" s="124">
        <f t="shared" si="13"/>
        <v>0.07678396326882647</v>
      </c>
      <c r="AK53" s="125">
        <f t="shared" si="14"/>
        <v>1.1698193121520277</v>
      </c>
    </row>
    <row r="54" spans="1:37" ht="16.5">
      <c r="A54" s="65"/>
      <c r="B54" s="66" t="s">
        <v>177</v>
      </c>
      <c r="C54" s="67"/>
      <c r="D54" s="88">
        <f>SUM(D49:D53)</f>
        <v>2574106949</v>
      </c>
      <c r="E54" s="89">
        <f>SUM(E49:E53)</f>
        <v>1047753371</v>
      </c>
      <c r="F54" s="90">
        <f t="shared" si="0"/>
        <v>3621860320</v>
      </c>
      <c r="G54" s="88">
        <f>SUM(G49:G53)</f>
        <v>2574106949</v>
      </c>
      <c r="H54" s="89">
        <f>SUM(H49:H53)</f>
        <v>1047753371</v>
      </c>
      <c r="I54" s="90">
        <f t="shared" si="1"/>
        <v>3621860320</v>
      </c>
      <c r="J54" s="88">
        <f>SUM(J49:J53)</f>
        <v>841268561</v>
      </c>
      <c r="K54" s="89">
        <f>SUM(K49:K53)</f>
        <v>294407593</v>
      </c>
      <c r="L54" s="89">
        <f t="shared" si="2"/>
        <v>1135676154</v>
      </c>
      <c r="M54" s="105">
        <f t="shared" si="3"/>
        <v>0.31356155501877553</v>
      </c>
      <c r="N54" s="88">
        <f>SUM(N49:N53)</f>
        <v>0</v>
      </c>
      <c r="O54" s="89">
        <f>SUM(O49:O53)</f>
        <v>0</v>
      </c>
      <c r="P54" s="89">
        <f t="shared" si="4"/>
        <v>0</v>
      </c>
      <c r="Q54" s="105">
        <f t="shared" si="5"/>
        <v>0</v>
      </c>
      <c r="R54" s="88">
        <f>SUM(R49:R53)</f>
        <v>0</v>
      </c>
      <c r="S54" s="89">
        <f>SUM(S49:S53)</f>
        <v>0</v>
      </c>
      <c r="T54" s="89">
        <f t="shared" si="6"/>
        <v>0</v>
      </c>
      <c r="U54" s="105">
        <f t="shared" si="7"/>
        <v>0</v>
      </c>
      <c r="V54" s="88">
        <f>SUM(V49:V53)</f>
        <v>0</v>
      </c>
      <c r="W54" s="89">
        <f>SUM(W49:W53)</f>
        <v>0</v>
      </c>
      <c r="X54" s="89">
        <f t="shared" si="8"/>
        <v>0</v>
      </c>
      <c r="Y54" s="105">
        <f t="shared" si="9"/>
        <v>0</v>
      </c>
      <c r="Z54" s="88">
        <v>841268561</v>
      </c>
      <c r="AA54" s="89">
        <v>294407593</v>
      </c>
      <c r="AB54" s="89">
        <f t="shared" si="10"/>
        <v>1135676154</v>
      </c>
      <c r="AC54" s="105">
        <f t="shared" si="11"/>
        <v>0.31356155501877553</v>
      </c>
      <c r="AD54" s="88">
        <f>SUM(AD49:AD53)</f>
        <v>606544080</v>
      </c>
      <c r="AE54" s="89">
        <f>SUM(AE49:AE53)</f>
        <v>186390011</v>
      </c>
      <c r="AF54" s="89">
        <f t="shared" si="12"/>
        <v>792934091</v>
      </c>
      <c r="AG54" s="89">
        <f>SUM(AG49:AG53)</f>
        <v>5343411004</v>
      </c>
      <c r="AH54" s="89">
        <f>SUM(AH49:AH53)</f>
        <v>3637714266</v>
      </c>
      <c r="AI54" s="90">
        <f>SUM(AI49:AI53)</f>
        <v>792934091</v>
      </c>
      <c r="AJ54" s="126">
        <f t="shared" si="13"/>
        <v>0.14839474081376502</v>
      </c>
      <c r="AK54" s="127">
        <f t="shared" si="14"/>
        <v>0.43224533651687835</v>
      </c>
    </row>
    <row r="55" spans="1:37" ht="16.5">
      <c r="A55" s="68"/>
      <c r="B55" s="69" t="s">
        <v>178</v>
      </c>
      <c r="C55" s="70"/>
      <c r="D55" s="91">
        <f>SUM(D9:D10,D12:D19,D21:D27,D29:D35,D37:D40,D42:D47,D49:D53)</f>
        <v>36699539695</v>
      </c>
      <c r="E55" s="92">
        <f>SUM(E9:E10,E12:E19,E21:E27,E29:E35,E37:E40,E42:E47,E49:E53)</f>
        <v>8805888458</v>
      </c>
      <c r="F55" s="93">
        <f t="shared" si="0"/>
        <v>45505428153</v>
      </c>
      <c r="G55" s="91">
        <f>SUM(G9:G10,G12:G19,G21:G27,G29:G35,G37:G40,G42:G47,G49:G53)</f>
        <v>36702846695</v>
      </c>
      <c r="H55" s="92">
        <f>SUM(H9:H10,H12:H19,H21:H27,H29:H35,H37:H40,H42:H47,H49:H53)</f>
        <v>8806088458</v>
      </c>
      <c r="I55" s="93">
        <f t="shared" si="1"/>
        <v>45508935153</v>
      </c>
      <c r="J55" s="91">
        <f>SUM(J9:J10,J12:J19,J21:J27,J29:J35,J37:J40,J42:J47,J49:J53)</f>
        <v>10177895727</v>
      </c>
      <c r="K55" s="92">
        <f>SUM(K9:K10,K12:K19,K21:K27,K29:K35,K37:K40,K42:K47,K49:K53)</f>
        <v>1314255883</v>
      </c>
      <c r="L55" s="92">
        <f t="shared" si="2"/>
        <v>11492151610</v>
      </c>
      <c r="M55" s="106">
        <f t="shared" si="3"/>
        <v>0.25254463206808364</v>
      </c>
      <c r="N55" s="91">
        <f>SUM(N9:N10,N12:N19,N21:N27,N29:N35,N37:N40,N42:N47,N49:N53)</f>
        <v>0</v>
      </c>
      <c r="O55" s="92">
        <f>SUM(O9:O10,O12:O19,O21:O27,O29:O35,O37:O40,O42:O47,O49:O53)</f>
        <v>0</v>
      </c>
      <c r="P55" s="92">
        <f t="shared" si="4"/>
        <v>0</v>
      </c>
      <c r="Q55" s="106">
        <f t="shared" si="5"/>
        <v>0</v>
      </c>
      <c r="R55" s="91">
        <f>SUM(R9:R10,R12:R19,R21:R27,R29:R35,R37:R40,R42:R47,R49:R53)</f>
        <v>0</v>
      </c>
      <c r="S55" s="92">
        <f>SUM(S9:S10,S12:S19,S21:S27,S29:S35,S37:S40,S42:S47,S49:S53)</f>
        <v>0</v>
      </c>
      <c r="T55" s="92">
        <f t="shared" si="6"/>
        <v>0</v>
      </c>
      <c r="U55" s="106">
        <f t="shared" si="7"/>
        <v>0</v>
      </c>
      <c r="V55" s="91">
        <f>SUM(V9:V10,V12:V19,V21:V27,V29:V35,V37:V40,V42:V47,V49:V53)</f>
        <v>0</v>
      </c>
      <c r="W55" s="92">
        <f>SUM(W9:W10,W12:W19,W21:W27,W29:W35,W37:W40,W42:W47,W49:W53)</f>
        <v>0</v>
      </c>
      <c r="X55" s="92">
        <f t="shared" si="8"/>
        <v>0</v>
      </c>
      <c r="Y55" s="106">
        <f t="shared" si="9"/>
        <v>0</v>
      </c>
      <c r="Z55" s="91">
        <v>10177895727</v>
      </c>
      <c r="AA55" s="92">
        <v>1314255883</v>
      </c>
      <c r="AB55" s="92">
        <f t="shared" si="10"/>
        <v>11492151610</v>
      </c>
      <c r="AC55" s="106">
        <f t="shared" si="11"/>
        <v>0.25254463206808364</v>
      </c>
      <c r="AD55" s="91">
        <f>SUM(AD9:AD10,AD12:AD19,AD21:AD27,AD29:AD35,AD37:AD40,AD42:AD47,AD49:AD53)</f>
        <v>8715385763</v>
      </c>
      <c r="AE55" s="92">
        <f>SUM(AE9:AE10,AE12:AE19,AE21:AE27,AE29:AE35,AE37:AE40,AE42:AE47,AE49:AE53)</f>
        <v>1257698011</v>
      </c>
      <c r="AF55" s="92">
        <f t="shared" si="12"/>
        <v>9973083774</v>
      </c>
      <c r="AG55" s="92">
        <f>SUM(AG9:AG10,AG12:AG19,AG21:AG27,AG29:AG35,AG37:AG40,AG42:AG47,AG49:AG53)</f>
        <v>45704977478</v>
      </c>
      <c r="AH55" s="92">
        <f>SUM(AH9:AH10,AH12:AH19,AH21:AH27,AH29:AH35,AH37:AH40,AH42:AH47,AH49:AH53)</f>
        <v>42667297933</v>
      </c>
      <c r="AI55" s="93">
        <f>SUM(AI9:AI10,AI12:AI19,AI21:AI27,AI29:AI35,AI37:AI40,AI42:AI47,AI49:AI53)</f>
        <v>9973083774</v>
      </c>
      <c r="AJ55" s="128">
        <f t="shared" si="13"/>
        <v>0.21820563807958387</v>
      </c>
      <c r="AK55" s="129">
        <f t="shared" si="14"/>
        <v>0.1523167628412223</v>
      </c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94</v>
      </c>
      <c r="B9" s="63" t="s">
        <v>49</v>
      </c>
      <c r="C9" s="64" t="s">
        <v>50</v>
      </c>
      <c r="D9" s="85">
        <v>7242450672</v>
      </c>
      <c r="E9" s="86">
        <v>1139436203</v>
      </c>
      <c r="F9" s="87">
        <f>$D9+$E9</f>
        <v>8381886875</v>
      </c>
      <c r="G9" s="85">
        <v>7242450672</v>
      </c>
      <c r="H9" s="86">
        <v>1139436203</v>
      </c>
      <c r="I9" s="87">
        <f>$G9+$H9</f>
        <v>8381886875</v>
      </c>
      <c r="J9" s="85">
        <v>1510198168</v>
      </c>
      <c r="K9" s="86">
        <v>123823860</v>
      </c>
      <c r="L9" s="86">
        <f>$J9+$K9</f>
        <v>1634022028</v>
      </c>
      <c r="M9" s="104">
        <f>IF($F9=0,0,$L9/$F9)</f>
        <v>0.1949468004481986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1510198168</v>
      </c>
      <c r="AA9" s="86">
        <v>123823860</v>
      </c>
      <c r="AB9" s="86">
        <f>$Z9+$AA9</f>
        <v>1634022028</v>
      </c>
      <c r="AC9" s="104">
        <f>IF($F9=0,0,$AB9/$F9)</f>
        <v>0.1949468004481986</v>
      </c>
      <c r="AD9" s="85">
        <v>1807181368</v>
      </c>
      <c r="AE9" s="86">
        <v>162708097</v>
      </c>
      <c r="AF9" s="86">
        <f>$AD9+$AE9</f>
        <v>1969889465</v>
      </c>
      <c r="AG9" s="86">
        <v>9398248636</v>
      </c>
      <c r="AH9" s="86">
        <v>9259843038</v>
      </c>
      <c r="AI9" s="87">
        <v>1969889465</v>
      </c>
      <c r="AJ9" s="124">
        <f>IF($AG9=0,0,$AI9/$AG9)</f>
        <v>0.20960176106155956</v>
      </c>
      <c r="AK9" s="125">
        <f>IF($AF9=0,0,(($L9/$AF9)-1))</f>
        <v>-0.17050065141599202</v>
      </c>
    </row>
    <row r="10" spans="1:37" ht="16.5">
      <c r="A10" s="65"/>
      <c r="B10" s="66" t="s">
        <v>95</v>
      </c>
      <c r="C10" s="67"/>
      <c r="D10" s="88">
        <f>D9</f>
        <v>7242450672</v>
      </c>
      <c r="E10" s="89">
        <f>E9</f>
        <v>1139436203</v>
      </c>
      <c r="F10" s="90">
        <f aca="true" t="shared" si="0" ref="F10:F37">$D10+$E10</f>
        <v>8381886875</v>
      </c>
      <c r="G10" s="88">
        <f>G9</f>
        <v>7242450672</v>
      </c>
      <c r="H10" s="89">
        <f>H9</f>
        <v>1139436203</v>
      </c>
      <c r="I10" s="90">
        <f aca="true" t="shared" si="1" ref="I10:I37">$G10+$H10</f>
        <v>8381886875</v>
      </c>
      <c r="J10" s="88">
        <f>J9</f>
        <v>1510198168</v>
      </c>
      <c r="K10" s="89">
        <f>K9</f>
        <v>123823860</v>
      </c>
      <c r="L10" s="89">
        <f aca="true" t="shared" si="2" ref="L10:L37">$J10+$K10</f>
        <v>1634022028</v>
      </c>
      <c r="M10" s="105">
        <f aca="true" t="shared" si="3" ref="M10:M37">IF($F10=0,0,$L10/$F10)</f>
        <v>0.1949468004481986</v>
      </c>
      <c r="N10" s="88">
        <f>N9</f>
        <v>0</v>
      </c>
      <c r="O10" s="89">
        <f>O9</f>
        <v>0</v>
      </c>
      <c r="P10" s="89">
        <f aca="true" t="shared" si="4" ref="P10:P37">$N10+$O10</f>
        <v>0</v>
      </c>
      <c r="Q10" s="105">
        <f aca="true" t="shared" si="5" ref="Q10:Q37">IF($F10=0,0,$P10/$F10)</f>
        <v>0</v>
      </c>
      <c r="R10" s="88">
        <f>R9</f>
        <v>0</v>
      </c>
      <c r="S10" s="89">
        <f>S9</f>
        <v>0</v>
      </c>
      <c r="T10" s="89">
        <f aca="true" t="shared" si="6" ref="T10:T37">$R10+$S10</f>
        <v>0</v>
      </c>
      <c r="U10" s="105">
        <f aca="true" t="shared" si="7" ref="U10:U37">IF($I10=0,0,$T10/$I10)</f>
        <v>0</v>
      </c>
      <c r="V10" s="88">
        <f>V9</f>
        <v>0</v>
      </c>
      <c r="W10" s="89">
        <f>W9</f>
        <v>0</v>
      </c>
      <c r="X10" s="89">
        <f aca="true" t="shared" si="8" ref="X10:X37">$V10+$W10</f>
        <v>0</v>
      </c>
      <c r="Y10" s="105">
        <f aca="true" t="shared" si="9" ref="Y10:Y37">IF($I10=0,0,$X10/$I10)</f>
        <v>0</v>
      </c>
      <c r="Z10" s="88">
        <v>1510198168</v>
      </c>
      <c r="AA10" s="89">
        <v>123823860</v>
      </c>
      <c r="AB10" s="89">
        <f aca="true" t="shared" si="10" ref="AB10:AB37">$Z10+$AA10</f>
        <v>1634022028</v>
      </c>
      <c r="AC10" s="105">
        <f aca="true" t="shared" si="11" ref="AC10:AC37">IF($F10=0,0,$AB10/$F10)</f>
        <v>0.1949468004481986</v>
      </c>
      <c r="AD10" s="88">
        <f>AD9</f>
        <v>1807181368</v>
      </c>
      <c r="AE10" s="89">
        <f>AE9</f>
        <v>162708097</v>
      </c>
      <c r="AF10" s="89">
        <f aca="true" t="shared" si="12" ref="AF10:AF37">$AD10+$AE10</f>
        <v>1969889465</v>
      </c>
      <c r="AG10" s="89">
        <f>AG9</f>
        <v>9398248636</v>
      </c>
      <c r="AH10" s="89">
        <f>AH9</f>
        <v>9259843038</v>
      </c>
      <c r="AI10" s="90">
        <f>AI9</f>
        <v>1969889465</v>
      </c>
      <c r="AJ10" s="126">
        <f aca="true" t="shared" si="13" ref="AJ10:AJ37">IF($AG10=0,0,$AI10/$AG10)</f>
        <v>0.20960176106155956</v>
      </c>
      <c r="AK10" s="127">
        <f aca="true" t="shared" si="14" ref="AK10:AK37">IF($AF10=0,0,(($L10/$AF10)-1))</f>
        <v>-0.17050065141599202</v>
      </c>
    </row>
    <row r="11" spans="1:37" ht="12.75">
      <c r="A11" s="62" t="s">
        <v>96</v>
      </c>
      <c r="B11" s="63" t="s">
        <v>179</v>
      </c>
      <c r="C11" s="64" t="s">
        <v>180</v>
      </c>
      <c r="D11" s="85">
        <v>180207486</v>
      </c>
      <c r="E11" s="86">
        <v>46877001</v>
      </c>
      <c r="F11" s="87">
        <f t="shared" si="0"/>
        <v>227084487</v>
      </c>
      <c r="G11" s="85">
        <v>180207486</v>
      </c>
      <c r="H11" s="86">
        <v>46877001</v>
      </c>
      <c r="I11" s="87">
        <f t="shared" si="1"/>
        <v>227084487</v>
      </c>
      <c r="J11" s="85">
        <v>52964264</v>
      </c>
      <c r="K11" s="86">
        <v>3642001</v>
      </c>
      <c r="L11" s="86">
        <f t="shared" si="2"/>
        <v>56606265</v>
      </c>
      <c r="M11" s="104">
        <f t="shared" si="3"/>
        <v>0.24927402900929996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52964264</v>
      </c>
      <c r="AA11" s="86">
        <v>3642001</v>
      </c>
      <c r="AB11" s="86">
        <f t="shared" si="10"/>
        <v>56606265</v>
      </c>
      <c r="AC11" s="104">
        <f t="shared" si="11"/>
        <v>0.24927402900929996</v>
      </c>
      <c r="AD11" s="85">
        <v>72605794</v>
      </c>
      <c r="AE11" s="86">
        <v>5253624</v>
      </c>
      <c r="AF11" s="86">
        <f t="shared" si="12"/>
        <v>77859418</v>
      </c>
      <c r="AG11" s="86">
        <v>253845000</v>
      </c>
      <c r="AH11" s="86">
        <v>269120164</v>
      </c>
      <c r="AI11" s="87">
        <v>77859418</v>
      </c>
      <c r="AJ11" s="124">
        <f t="shared" si="13"/>
        <v>0.30672031357718293</v>
      </c>
      <c r="AK11" s="125">
        <f t="shared" si="14"/>
        <v>-0.2729683003795379</v>
      </c>
    </row>
    <row r="12" spans="1:37" ht="12.75">
      <c r="A12" s="62" t="s">
        <v>96</v>
      </c>
      <c r="B12" s="63" t="s">
        <v>181</v>
      </c>
      <c r="C12" s="64" t="s">
        <v>182</v>
      </c>
      <c r="D12" s="85">
        <v>303449541</v>
      </c>
      <c r="E12" s="86">
        <v>57533000</v>
      </c>
      <c r="F12" s="87">
        <f t="shared" si="0"/>
        <v>360982541</v>
      </c>
      <c r="G12" s="85">
        <v>303449541</v>
      </c>
      <c r="H12" s="86">
        <v>57533000</v>
      </c>
      <c r="I12" s="87">
        <f t="shared" si="1"/>
        <v>360982541</v>
      </c>
      <c r="J12" s="85">
        <v>33667290</v>
      </c>
      <c r="K12" s="86">
        <v>7872950</v>
      </c>
      <c r="L12" s="86">
        <f t="shared" si="2"/>
        <v>41540240</v>
      </c>
      <c r="M12" s="104">
        <f t="shared" si="3"/>
        <v>0.11507548227934936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33667290</v>
      </c>
      <c r="AA12" s="86">
        <v>7872950</v>
      </c>
      <c r="AB12" s="86">
        <f t="shared" si="10"/>
        <v>41540240</v>
      </c>
      <c r="AC12" s="104">
        <f t="shared" si="11"/>
        <v>0.11507548227934936</v>
      </c>
      <c r="AD12" s="85">
        <v>66799529</v>
      </c>
      <c r="AE12" s="86">
        <v>2834552</v>
      </c>
      <c r="AF12" s="86">
        <f t="shared" si="12"/>
        <v>69634081</v>
      </c>
      <c r="AG12" s="86">
        <v>367977493</v>
      </c>
      <c r="AH12" s="86">
        <v>367977493</v>
      </c>
      <c r="AI12" s="87">
        <v>69634081</v>
      </c>
      <c r="AJ12" s="124">
        <f t="shared" si="13"/>
        <v>0.18923461984670895</v>
      </c>
      <c r="AK12" s="125">
        <f t="shared" si="14"/>
        <v>-0.4034495838323766</v>
      </c>
    </row>
    <row r="13" spans="1:37" ht="12.75">
      <c r="A13" s="62" t="s">
        <v>96</v>
      </c>
      <c r="B13" s="63" t="s">
        <v>183</v>
      </c>
      <c r="C13" s="64" t="s">
        <v>184</v>
      </c>
      <c r="D13" s="85">
        <v>237836295</v>
      </c>
      <c r="E13" s="86">
        <v>68671701</v>
      </c>
      <c r="F13" s="87">
        <f t="shared" si="0"/>
        <v>306507996</v>
      </c>
      <c r="G13" s="85">
        <v>237836295</v>
      </c>
      <c r="H13" s="86">
        <v>68671701</v>
      </c>
      <c r="I13" s="87">
        <f t="shared" si="1"/>
        <v>306507996</v>
      </c>
      <c r="J13" s="85">
        <v>89061190</v>
      </c>
      <c r="K13" s="86">
        <v>6028906</v>
      </c>
      <c r="L13" s="86">
        <f t="shared" si="2"/>
        <v>95090096</v>
      </c>
      <c r="M13" s="104">
        <f t="shared" si="3"/>
        <v>0.31023691793019326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89061190</v>
      </c>
      <c r="AA13" s="86">
        <v>6028906</v>
      </c>
      <c r="AB13" s="86">
        <f t="shared" si="10"/>
        <v>95090096</v>
      </c>
      <c r="AC13" s="104">
        <f t="shared" si="11"/>
        <v>0.31023691793019326</v>
      </c>
      <c r="AD13" s="85">
        <v>56618516</v>
      </c>
      <c r="AE13" s="86">
        <v>16004027</v>
      </c>
      <c r="AF13" s="86">
        <f t="shared" si="12"/>
        <v>72622543</v>
      </c>
      <c r="AG13" s="86">
        <v>338809266</v>
      </c>
      <c r="AH13" s="86">
        <v>337817743</v>
      </c>
      <c r="AI13" s="87">
        <v>72622543</v>
      </c>
      <c r="AJ13" s="124">
        <f t="shared" si="13"/>
        <v>0.21434638980623394</v>
      </c>
      <c r="AK13" s="125">
        <f t="shared" si="14"/>
        <v>0.3093743632745001</v>
      </c>
    </row>
    <row r="14" spans="1:37" ht="12.75">
      <c r="A14" s="62" t="s">
        <v>111</v>
      </c>
      <c r="B14" s="63" t="s">
        <v>185</v>
      </c>
      <c r="C14" s="64" t="s">
        <v>186</v>
      </c>
      <c r="D14" s="85">
        <v>56380126</v>
      </c>
      <c r="E14" s="86">
        <v>1438000</v>
      </c>
      <c r="F14" s="87">
        <f t="shared" si="0"/>
        <v>57818126</v>
      </c>
      <c r="G14" s="85">
        <v>56380126</v>
      </c>
      <c r="H14" s="86">
        <v>1438000</v>
      </c>
      <c r="I14" s="87">
        <f t="shared" si="1"/>
        <v>57818126</v>
      </c>
      <c r="J14" s="85">
        <v>15375508</v>
      </c>
      <c r="K14" s="86">
        <v>0</v>
      </c>
      <c r="L14" s="86">
        <f t="shared" si="2"/>
        <v>15375508</v>
      </c>
      <c r="M14" s="104">
        <f t="shared" si="3"/>
        <v>0.2659288542143341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15375508</v>
      </c>
      <c r="AA14" s="86">
        <v>0</v>
      </c>
      <c r="AB14" s="86">
        <f t="shared" si="10"/>
        <v>15375508</v>
      </c>
      <c r="AC14" s="104">
        <f t="shared" si="11"/>
        <v>0.2659288542143341</v>
      </c>
      <c r="AD14" s="85">
        <v>12889961</v>
      </c>
      <c r="AE14" s="86">
        <v>0</v>
      </c>
      <c r="AF14" s="86">
        <f t="shared" si="12"/>
        <v>12889961</v>
      </c>
      <c r="AG14" s="86">
        <v>52618112</v>
      </c>
      <c r="AH14" s="86">
        <v>52679108</v>
      </c>
      <c r="AI14" s="87">
        <v>12889961</v>
      </c>
      <c r="AJ14" s="124">
        <f t="shared" si="13"/>
        <v>0.24497194046034948</v>
      </c>
      <c r="AK14" s="125">
        <f t="shared" si="14"/>
        <v>0.19282812415025918</v>
      </c>
    </row>
    <row r="15" spans="1:37" ht="16.5">
      <c r="A15" s="65"/>
      <c r="B15" s="66" t="s">
        <v>187</v>
      </c>
      <c r="C15" s="67"/>
      <c r="D15" s="88">
        <f>SUM(D11:D14)</f>
        <v>777873448</v>
      </c>
      <c r="E15" s="89">
        <f>SUM(E11:E14)</f>
        <v>174519702</v>
      </c>
      <c r="F15" s="90">
        <f t="shared" si="0"/>
        <v>952393150</v>
      </c>
      <c r="G15" s="88">
        <f>SUM(G11:G14)</f>
        <v>777873448</v>
      </c>
      <c r="H15" s="89">
        <f>SUM(H11:H14)</f>
        <v>174519702</v>
      </c>
      <c r="I15" s="90">
        <f t="shared" si="1"/>
        <v>952393150</v>
      </c>
      <c r="J15" s="88">
        <f>SUM(J11:J14)</f>
        <v>191068252</v>
      </c>
      <c r="K15" s="89">
        <f>SUM(K11:K14)</f>
        <v>17543857</v>
      </c>
      <c r="L15" s="89">
        <f t="shared" si="2"/>
        <v>208612109</v>
      </c>
      <c r="M15" s="105">
        <f t="shared" si="3"/>
        <v>0.21903990909636425</v>
      </c>
      <c r="N15" s="88">
        <f>SUM(N11:N14)</f>
        <v>0</v>
      </c>
      <c r="O15" s="89">
        <f>SUM(O11:O14)</f>
        <v>0</v>
      </c>
      <c r="P15" s="89">
        <f t="shared" si="4"/>
        <v>0</v>
      </c>
      <c r="Q15" s="105">
        <f t="shared" si="5"/>
        <v>0</v>
      </c>
      <c r="R15" s="88">
        <f>SUM(R11:R14)</f>
        <v>0</v>
      </c>
      <c r="S15" s="89">
        <f>SUM(S11:S14)</f>
        <v>0</v>
      </c>
      <c r="T15" s="89">
        <f t="shared" si="6"/>
        <v>0</v>
      </c>
      <c r="U15" s="105">
        <f t="shared" si="7"/>
        <v>0</v>
      </c>
      <c r="V15" s="88">
        <f>SUM(V11:V14)</f>
        <v>0</v>
      </c>
      <c r="W15" s="89">
        <f>SUM(W11:W14)</f>
        <v>0</v>
      </c>
      <c r="X15" s="89">
        <f t="shared" si="8"/>
        <v>0</v>
      </c>
      <c r="Y15" s="105">
        <f t="shared" si="9"/>
        <v>0</v>
      </c>
      <c r="Z15" s="88">
        <v>191068252</v>
      </c>
      <c r="AA15" s="89">
        <v>17543857</v>
      </c>
      <c r="AB15" s="89">
        <f t="shared" si="10"/>
        <v>208612109</v>
      </c>
      <c r="AC15" s="105">
        <f t="shared" si="11"/>
        <v>0.21903990909636425</v>
      </c>
      <c r="AD15" s="88">
        <f>SUM(AD11:AD14)</f>
        <v>208913800</v>
      </c>
      <c r="AE15" s="89">
        <f>SUM(AE11:AE14)</f>
        <v>24092203</v>
      </c>
      <c r="AF15" s="89">
        <f t="shared" si="12"/>
        <v>233006003</v>
      </c>
      <c r="AG15" s="89">
        <f>SUM(AG11:AG14)</f>
        <v>1013249871</v>
      </c>
      <c r="AH15" s="89">
        <f>SUM(AH11:AH14)</f>
        <v>1027594508</v>
      </c>
      <c r="AI15" s="90">
        <f>SUM(AI11:AI14)</f>
        <v>233006003</v>
      </c>
      <c r="AJ15" s="126">
        <f t="shared" si="13"/>
        <v>0.2299590749220041</v>
      </c>
      <c r="AK15" s="127">
        <f t="shared" si="14"/>
        <v>-0.10469212675177297</v>
      </c>
    </row>
    <row r="16" spans="1:37" ht="12.75">
      <c r="A16" s="62" t="s">
        <v>96</v>
      </c>
      <c r="B16" s="63" t="s">
        <v>188</v>
      </c>
      <c r="C16" s="64" t="s">
        <v>189</v>
      </c>
      <c r="D16" s="85">
        <v>309084798</v>
      </c>
      <c r="E16" s="86">
        <v>51263000</v>
      </c>
      <c r="F16" s="87">
        <f t="shared" si="0"/>
        <v>360347798</v>
      </c>
      <c r="G16" s="85">
        <v>309084798</v>
      </c>
      <c r="H16" s="86">
        <v>51263000</v>
      </c>
      <c r="I16" s="87">
        <f t="shared" si="1"/>
        <v>360347798</v>
      </c>
      <c r="J16" s="85">
        <v>101281510</v>
      </c>
      <c r="K16" s="86">
        <v>2635812</v>
      </c>
      <c r="L16" s="86">
        <f t="shared" si="2"/>
        <v>103917322</v>
      </c>
      <c r="M16" s="104">
        <f t="shared" si="3"/>
        <v>0.2883806216570803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101281510</v>
      </c>
      <c r="AA16" s="86">
        <v>2635812</v>
      </c>
      <c r="AB16" s="86">
        <f t="shared" si="10"/>
        <v>103917322</v>
      </c>
      <c r="AC16" s="104">
        <f t="shared" si="11"/>
        <v>0.2883806216570803</v>
      </c>
      <c r="AD16" s="85">
        <v>87083858</v>
      </c>
      <c r="AE16" s="86">
        <v>8340492</v>
      </c>
      <c r="AF16" s="86">
        <f t="shared" si="12"/>
        <v>95424350</v>
      </c>
      <c r="AG16" s="86">
        <v>273102340</v>
      </c>
      <c r="AH16" s="86">
        <v>270727293</v>
      </c>
      <c r="AI16" s="87">
        <v>95424350</v>
      </c>
      <c r="AJ16" s="124">
        <f t="shared" si="13"/>
        <v>0.3494087601007007</v>
      </c>
      <c r="AK16" s="125">
        <f t="shared" si="14"/>
        <v>0.08900214672670037</v>
      </c>
    </row>
    <row r="17" spans="1:37" ht="12.75">
      <c r="A17" s="62" t="s">
        <v>96</v>
      </c>
      <c r="B17" s="63" t="s">
        <v>190</v>
      </c>
      <c r="C17" s="64" t="s">
        <v>191</v>
      </c>
      <c r="D17" s="85">
        <v>161914343</v>
      </c>
      <c r="E17" s="86">
        <v>72432450</v>
      </c>
      <c r="F17" s="87">
        <f t="shared" si="0"/>
        <v>234346793</v>
      </c>
      <c r="G17" s="85">
        <v>161914343</v>
      </c>
      <c r="H17" s="86">
        <v>72432450</v>
      </c>
      <c r="I17" s="87">
        <f t="shared" si="1"/>
        <v>234346793</v>
      </c>
      <c r="J17" s="85">
        <v>46122193</v>
      </c>
      <c r="K17" s="86">
        <v>17671159</v>
      </c>
      <c r="L17" s="86">
        <f t="shared" si="2"/>
        <v>63793352</v>
      </c>
      <c r="M17" s="104">
        <f t="shared" si="3"/>
        <v>0.2722177299008312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46122193</v>
      </c>
      <c r="AA17" s="86">
        <v>17671159</v>
      </c>
      <c r="AB17" s="86">
        <f t="shared" si="10"/>
        <v>63793352</v>
      </c>
      <c r="AC17" s="104">
        <f t="shared" si="11"/>
        <v>0.2722177299008312</v>
      </c>
      <c r="AD17" s="85">
        <v>36499153</v>
      </c>
      <c r="AE17" s="86">
        <v>19923295</v>
      </c>
      <c r="AF17" s="86">
        <f t="shared" si="12"/>
        <v>56422448</v>
      </c>
      <c r="AG17" s="86">
        <v>234332602</v>
      </c>
      <c r="AH17" s="86">
        <v>254344016</v>
      </c>
      <c r="AI17" s="87">
        <v>56422448</v>
      </c>
      <c r="AJ17" s="124">
        <f t="shared" si="13"/>
        <v>0.24077933466551957</v>
      </c>
      <c r="AK17" s="125">
        <f t="shared" si="14"/>
        <v>0.13063779153999122</v>
      </c>
    </row>
    <row r="18" spans="1:37" ht="12.75">
      <c r="A18" s="62" t="s">
        <v>96</v>
      </c>
      <c r="B18" s="63" t="s">
        <v>192</v>
      </c>
      <c r="C18" s="64" t="s">
        <v>193</v>
      </c>
      <c r="D18" s="85">
        <v>193101650</v>
      </c>
      <c r="E18" s="86">
        <v>51964000</v>
      </c>
      <c r="F18" s="87">
        <f t="shared" si="0"/>
        <v>245065650</v>
      </c>
      <c r="G18" s="85">
        <v>193101650</v>
      </c>
      <c r="H18" s="86">
        <v>51964000</v>
      </c>
      <c r="I18" s="87">
        <f t="shared" si="1"/>
        <v>245065650</v>
      </c>
      <c r="J18" s="85">
        <v>63237053</v>
      </c>
      <c r="K18" s="86">
        <v>0</v>
      </c>
      <c r="L18" s="86">
        <f t="shared" si="2"/>
        <v>63237053</v>
      </c>
      <c r="M18" s="104">
        <f t="shared" si="3"/>
        <v>0.2580412758785248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63237053</v>
      </c>
      <c r="AA18" s="86">
        <v>0</v>
      </c>
      <c r="AB18" s="86">
        <f t="shared" si="10"/>
        <v>63237053</v>
      </c>
      <c r="AC18" s="104">
        <f t="shared" si="11"/>
        <v>0.2580412758785248</v>
      </c>
      <c r="AD18" s="85">
        <v>59489839</v>
      </c>
      <c r="AE18" s="86">
        <v>4606769</v>
      </c>
      <c r="AF18" s="86">
        <f t="shared" si="12"/>
        <v>64096608</v>
      </c>
      <c r="AG18" s="86">
        <v>225882374</v>
      </c>
      <c r="AH18" s="86">
        <v>230991619</v>
      </c>
      <c r="AI18" s="87">
        <v>64096608</v>
      </c>
      <c r="AJ18" s="124">
        <f t="shared" si="13"/>
        <v>0.2837609985451986</v>
      </c>
      <c r="AK18" s="125">
        <f t="shared" si="14"/>
        <v>-0.013410304021080233</v>
      </c>
    </row>
    <row r="19" spans="1:37" ht="12.75">
      <c r="A19" s="62" t="s">
        <v>96</v>
      </c>
      <c r="B19" s="63" t="s">
        <v>74</v>
      </c>
      <c r="C19" s="64" t="s">
        <v>75</v>
      </c>
      <c r="D19" s="85">
        <v>2480389359</v>
      </c>
      <c r="E19" s="86">
        <v>181215135</v>
      </c>
      <c r="F19" s="87">
        <f t="shared" si="0"/>
        <v>2661604494</v>
      </c>
      <c r="G19" s="85">
        <v>2480389359</v>
      </c>
      <c r="H19" s="86">
        <v>181215135</v>
      </c>
      <c r="I19" s="87">
        <f t="shared" si="1"/>
        <v>2661604494</v>
      </c>
      <c r="J19" s="85">
        <v>728904255</v>
      </c>
      <c r="K19" s="86">
        <v>38068541</v>
      </c>
      <c r="L19" s="86">
        <f t="shared" si="2"/>
        <v>766972796</v>
      </c>
      <c r="M19" s="104">
        <f t="shared" si="3"/>
        <v>0.28816182033392673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728904255</v>
      </c>
      <c r="AA19" s="86">
        <v>38068541</v>
      </c>
      <c r="AB19" s="86">
        <f t="shared" si="10"/>
        <v>766972796</v>
      </c>
      <c r="AC19" s="104">
        <f t="shared" si="11"/>
        <v>0.28816182033392673</v>
      </c>
      <c r="AD19" s="85">
        <v>655806890</v>
      </c>
      <c r="AE19" s="86">
        <v>18090816</v>
      </c>
      <c r="AF19" s="86">
        <f t="shared" si="12"/>
        <v>673897706</v>
      </c>
      <c r="AG19" s="86">
        <v>2288198842</v>
      </c>
      <c r="AH19" s="86">
        <v>2328199201</v>
      </c>
      <c r="AI19" s="87">
        <v>673897706</v>
      </c>
      <c r="AJ19" s="124">
        <f t="shared" si="13"/>
        <v>0.2945101158302221</v>
      </c>
      <c r="AK19" s="125">
        <f t="shared" si="14"/>
        <v>0.1381145671981261</v>
      </c>
    </row>
    <row r="20" spans="1:37" ht="12.75">
      <c r="A20" s="62" t="s">
        <v>96</v>
      </c>
      <c r="B20" s="63" t="s">
        <v>194</v>
      </c>
      <c r="C20" s="64" t="s">
        <v>195</v>
      </c>
      <c r="D20" s="85">
        <v>371842951</v>
      </c>
      <c r="E20" s="86">
        <v>40546000</v>
      </c>
      <c r="F20" s="87">
        <f t="shared" si="0"/>
        <v>412388951</v>
      </c>
      <c r="G20" s="85">
        <v>371842951</v>
      </c>
      <c r="H20" s="86">
        <v>40546000</v>
      </c>
      <c r="I20" s="87">
        <f t="shared" si="1"/>
        <v>412388951</v>
      </c>
      <c r="J20" s="85">
        <v>116758273</v>
      </c>
      <c r="K20" s="86">
        <v>13400162</v>
      </c>
      <c r="L20" s="86">
        <f t="shared" si="2"/>
        <v>130158435</v>
      </c>
      <c r="M20" s="104">
        <f t="shared" si="3"/>
        <v>0.31562056811750033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116758273</v>
      </c>
      <c r="AA20" s="86">
        <v>13400162</v>
      </c>
      <c r="AB20" s="86">
        <f t="shared" si="10"/>
        <v>130158435</v>
      </c>
      <c r="AC20" s="104">
        <f t="shared" si="11"/>
        <v>0.31562056811750033</v>
      </c>
      <c r="AD20" s="85">
        <v>101642790</v>
      </c>
      <c r="AE20" s="86">
        <v>10598045</v>
      </c>
      <c r="AF20" s="86">
        <f t="shared" si="12"/>
        <v>112240835</v>
      </c>
      <c r="AG20" s="86">
        <v>456285000</v>
      </c>
      <c r="AH20" s="86">
        <v>433690000</v>
      </c>
      <c r="AI20" s="87">
        <v>112240835</v>
      </c>
      <c r="AJ20" s="124">
        <f t="shared" si="13"/>
        <v>0.24598843924301697</v>
      </c>
      <c r="AK20" s="125">
        <f t="shared" si="14"/>
        <v>0.15963530563542228</v>
      </c>
    </row>
    <row r="21" spans="1:37" ht="12.75">
      <c r="A21" s="62" t="s">
        <v>111</v>
      </c>
      <c r="B21" s="63" t="s">
        <v>196</v>
      </c>
      <c r="C21" s="64" t="s">
        <v>197</v>
      </c>
      <c r="D21" s="85">
        <v>122598000</v>
      </c>
      <c r="E21" s="86">
        <v>3250000</v>
      </c>
      <c r="F21" s="87">
        <f t="shared" si="0"/>
        <v>125848000</v>
      </c>
      <c r="G21" s="85">
        <v>122598000</v>
      </c>
      <c r="H21" s="86">
        <v>3250000</v>
      </c>
      <c r="I21" s="87">
        <f t="shared" si="1"/>
        <v>125848000</v>
      </c>
      <c r="J21" s="85">
        <v>52211781</v>
      </c>
      <c r="K21" s="86">
        <v>141617</v>
      </c>
      <c r="L21" s="86">
        <f t="shared" si="2"/>
        <v>52353398</v>
      </c>
      <c r="M21" s="104">
        <f t="shared" si="3"/>
        <v>0.41600500603903123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52211781</v>
      </c>
      <c r="AA21" s="86">
        <v>141617</v>
      </c>
      <c r="AB21" s="86">
        <f t="shared" si="10"/>
        <v>52353398</v>
      </c>
      <c r="AC21" s="104">
        <f t="shared" si="11"/>
        <v>0.41600500603903123</v>
      </c>
      <c r="AD21" s="85">
        <v>51060333</v>
      </c>
      <c r="AE21" s="86">
        <v>31253</v>
      </c>
      <c r="AF21" s="86">
        <f t="shared" si="12"/>
        <v>51091586</v>
      </c>
      <c r="AG21" s="86">
        <v>119099900</v>
      </c>
      <c r="AH21" s="86">
        <v>124305757</v>
      </c>
      <c r="AI21" s="87">
        <v>51091586</v>
      </c>
      <c r="AJ21" s="124">
        <f t="shared" si="13"/>
        <v>0.4289809311342831</v>
      </c>
      <c r="AK21" s="125">
        <f t="shared" si="14"/>
        <v>0.024697060686274197</v>
      </c>
    </row>
    <row r="22" spans="1:37" ht="16.5">
      <c r="A22" s="65"/>
      <c r="B22" s="66" t="s">
        <v>198</v>
      </c>
      <c r="C22" s="67"/>
      <c r="D22" s="88">
        <f>SUM(D16:D21)</f>
        <v>3638931101</v>
      </c>
      <c r="E22" s="89">
        <f>SUM(E16:E21)</f>
        <v>400670585</v>
      </c>
      <c r="F22" s="90">
        <f t="shared" si="0"/>
        <v>4039601686</v>
      </c>
      <c r="G22" s="88">
        <f>SUM(G16:G21)</f>
        <v>3638931101</v>
      </c>
      <c r="H22" s="89">
        <f>SUM(H16:H21)</f>
        <v>400670585</v>
      </c>
      <c r="I22" s="90">
        <f t="shared" si="1"/>
        <v>4039601686</v>
      </c>
      <c r="J22" s="88">
        <f>SUM(J16:J21)</f>
        <v>1108515065</v>
      </c>
      <c r="K22" s="89">
        <f>SUM(K16:K21)</f>
        <v>71917291</v>
      </c>
      <c r="L22" s="89">
        <f t="shared" si="2"/>
        <v>1180432356</v>
      </c>
      <c r="M22" s="105">
        <f t="shared" si="3"/>
        <v>0.2922150369654044</v>
      </c>
      <c r="N22" s="88">
        <f>SUM(N16:N21)</f>
        <v>0</v>
      </c>
      <c r="O22" s="89">
        <f>SUM(O16:O21)</f>
        <v>0</v>
      </c>
      <c r="P22" s="89">
        <f t="shared" si="4"/>
        <v>0</v>
      </c>
      <c r="Q22" s="105">
        <f t="shared" si="5"/>
        <v>0</v>
      </c>
      <c r="R22" s="88">
        <f>SUM(R16:R21)</f>
        <v>0</v>
      </c>
      <c r="S22" s="89">
        <f>SUM(S16:S21)</f>
        <v>0</v>
      </c>
      <c r="T22" s="89">
        <f t="shared" si="6"/>
        <v>0</v>
      </c>
      <c r="U22" s="105">
        <f t="shared" si="7"/>
        <v>0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v>1108515065</v>
      </c>
      <c r="AA22" s="89">
        <v>71917291</v>
      </c>
      <c r="AB22" s="89">
        <f t="shared" si="10"/>
        <v>1180432356</v>
      </c>
      <c r="AC22" s="105">
        <f t="shared" si="11"/>
        <v>0.2922150369654044</v>
      </c>
      <c r="AD22" s="88">
        <f>SUM(AD16:AD21)</f>
        <v>991582863</v>
      </c>
      <c r="AE22" s="89">
        <f>SUM(AE16:AE21)</f>
        <v>61590670</v>
      </c>
      <c r="AF22" s="89">
        <f t="shared" si="12"/>
        <v>1053173533</v>
      </c>
      <c r="AG22" s="89">
        <f>SUM(AG16:AG21)</f>
        <v>3596901058</v>
      </c>
      <c r="AH22" s="89">
        <f>SUM(AH16:AH21)</f>
        <v>3642257886</v>
      </c>
      <c r="AI22" s="90">
        <f>SUM(AI16:AI21)</f>
        <v>1053173533</v>
      </c>
      <c r="AJ22" s="126">
        <f t="shared" si="13"/>
        <v>0.2928002511099375</v>
      </c>
      <c r="AK22" s="127">
        <f t="shared" si="14"/>
        <v>0.12083366986777477</v>
      </c>
    </row>
    <row r="23" spans="1:37" ht="12.75">
      <c r="A23" s="62" t="s">
        <v>96</v>
      </c>
      <c r="B23" s="63" t="s">
        <v>199</v>
      </c>
      <c r="C23" s="64" t="s">
        <v>200</v>
      </c>
      <c r="D23" s="85">
        <v>544207952</v>
      </c>
      <c r="E23" s="86">
        <v>166241150</v>
      </c>
      <c r="F23" s="87">
        <f t="shared" si="0"/>
        <v>710449102</v>
      </c>
      <c r="G23" s="85">
        <v>544207952</v>
      </c>
      <c r="H23" s="86">
        <v>166241150</v>
      </c>
      <c r="I23" s="87">
        <f t="shared" si="1"/>
        <v>710449102</v>
      </c>
      <c r="J23" s="85">
        <v>177610384</v>
      </c>
      <c r="K23" s="86">
        <v>10122693</v>
      </c>
      <c r="L23" s="86">
        <f t="shared" si="2"/>
        <v>187733077</v>
      </c>
      <c r="M23" s="104">
        <f t="shared" si="3"/>
        <v>0.26424563909153903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177610384</v>
      </c>
      <c r="AA23" s="86">
        <v>10122693</v>
      </c>
      <c r="AB23" s="86">
        <f t="shared" si="10"/>
        <v>187733077</v>
      </c>
      <c r="AC23" s="104">
        <f t="shared" si="11"/>
        <v>0.26424563909153903</v>
      </c>
      <c r="AD23" s="85">
        <v>164095887</v>
      </c>
      <c r="AE23" s="86">
        <v>24311021</v>
      </c>
      <c r="AF23" s="86">
        <f t="shared" si="12"/>
        <v>188406908</v>
      </c>
      <c r="AG23" s="86">
        <v>619253530</v>
      </c>
      <c r="AH23" s="86">
        <v>594917507</v>
      </c>
      <c r="AI23" s="87">
        <v>188406908</v>
      </c>
      <c r="AJ23" s="124">
        <f t="shared" si="13"/>
        <v>0.3042484198677075</v>
      </c>
      <c r="AK23" s="125">
        <f t="shared" si="14"/>
        <v>-0.003576466527437483</v>
      </c>
    </row>
    <row r="24" spans="1:37" ht="12.75">
      <c r="A24" s="62" t="s">
        <v>96</v>
      </c>
      <c r="B24" s="63" t="s">
        <v>201</v>
      </c>
      <c r="C24" s="64" t="s">
        <v>202</v>
      </c>
      <c r="D24" s="85">
        <v>801438468</v>
      </c>
      <c r="E24" s="86">
        <v>69280515</v>
      </c>
      <c r="F24" s="87">
        <f t="shared" si="0"/>
        <v>870718983</v>
      </c>
      <c r="G24" s="85">
        <v>801438468</v>
      </c>
      <c r="H24" s="86">
        <v>69280515</v>
      </c>
      <c r="I24" s="87">
        <f t="shared" si="1"/>
        <v>870718983</v>
      </c>
      <c r="J24" s="85">
        <v>248320399</v>
      </c>
      <c r="K24" s="86">
        <v>15594985</v>
      </c>
      <c r="L24" s="86">
        <f t="shared" si="2"/>
        <v>263915384</v>
      </c>
      <c r="M24" s="104">
        <f t="shared" si="3"/>
        <v>0.3031005285892567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248320399</v>
      </c>
      <c r="AA24" s="86">
        <v>15594985</v>
      </c>
      <c r="AB24" s="86">
        <f t="shared" si="10"/>
        <v>263915384</v>
      </c>
      <c r="AC24" s="104">
        <f t="shared" si="11"/>
        <v>0.3031005285892567</v>
      </c>
      <c r="AD24" s="85">
        <v>226112171</v>
      </c>
      <c r="AE24" s="86">
        <v>19466564</v>
      </c>
      <c r="AF24" s="86">
        <f t="shared" si="12"/>
        <v>245578735</v>
      </c>
      <c r="AG24" s="86">
        <v>856002347</v>
      </c>
      <c r="AH24" s="86">
        <v>856002347</v>
      </c>
      <c r="AI24" s="87">
        <v>245578735</v>
      </c>
      <c r="AJ24" s="124">
        <f t="shared" si="13"/>
        <v>0.2868902589586007</v>
      </c>
      <c r="AK24" s="125">
        <f t="shared" si="14"/>
        <v>0.0746670879300686</v>
      </c>
    </row>
    <row r="25" spans="1:37" ht="12.75">
      <c r="A25" s="62" t="s">
        <v>96</v>
      </c>
      <c r="B25" s="63" t="s">
        <v>203</v>
      </c>
      <c r="C25" s="64" t="s">
        <v>204</v>
      </c>
      <c r="D25" s="85">
        <v>402472673</v>
      </c>
      <c r="E25" s="86">
        <v>98761001</v>
      </c>
      <c r="F25" s="87">
        <f t="shared" si="0"/>
        <v>501233674</v>
      </c>
      <c r="G25" s="85">
        <v>402472673</v>
      </c>
      <c r="H25" s="86">
        <v>98761001</v>
      </c>
      <c r="I25" s="87">
        <f t="shared" si="1"/>
        <v>501233674</v>
      </c>
      <c r="J25" s="85">
        <v>82611130</v>
      </c>
      <c r="K25" s="86">
        <v>7498029</v>
      </c>
      <c r="L25" s="86">
        <f t="shared" si="2"/>
        <v>90109159</v>
      </c>
      <c r="M25" s="104">
        <f t="shared" si="3"/>
        <v>0.17977475112735541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82611130</v>
      </c>
      <c r="AA25" s="86">
        <v>7498029</v>
      </c>
      <c r="AB25" s="86">
        <f t="shared" si="10"/>
        <v>90109159</v>
      </c>
      <c r="AC25" s="104">
        <f t="shared" si="11"/>
        <v>0.17977475112735541</v>
      </c>
      <c r="AD25" s="85">
        <v>101029684</v>
      </c>
      <c r="AE25" s="86">
        <v>7418669</v>
      </c>
      <c r="AF25" s="86">
        <f t="shared" si="12"/>
        <v>108448353</v>
      </c>
      <c r="AG25" s="86">
        <v>436241270</v>
      </c>
      <c r="AH25" s="86">
        <v>421523699</v>
      </c>
      <c r="AI25" s="87">
        <v>108448353</v>
      </c>
      <c r="AJ25" s="124">
        <f t="shared" si="13"/>
        <v>0.24859718797352667</v>
      </c>
      <c r="AK25" s="125">
        <f t="shared" si="14"/>
        <v>-0.16910532518645072</v>
      </c>
    </row>
    <row r="26" spans="1:37" ht="12.75">
      <c r="A26" s="62" t="s">
        <v>96</v>
      </c>
      <c r="B26" s="63" t="s">
        <v>205</v>
      </c>
      <c r="C26" s="64" t="s">
        <v>206</v>
      </c>
      <c r="D26" s="85">
        <v>1926609936</v>
      </c>
      <c r="E26" s="86">
        <v>272431999</v>
      </c>
      <c r="F26" s="87">
        <f t="shared" si="0"/>
        <v>2199041935</v>
      </c>
      <c r="G26" s="85">
        <v>1926609936</v>
      </c>
      <c r="H26" s="86">
        <v>272431999</v>
      </c>
      <c r="I26" s="87">
        <f t="shared" si="1"/>
        <v>2199041935</v>
      </c>
      <c r="J26" s="85">
        <v>335598129</v>
      </c>
      <c r="K26" s="86">
        <v>14565105</v>
      </c>
      <c r="L26" s="86">
        <f t="shared" si="2"/>
        <v>350163234</v>
      </c>
      <c r="M26" s="104">
        <f t="shared" si="3"/>
        <v>0.15923445043352483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335598129</v>
      </c>
      <c r="AA26" s="86">
        <v>14565105</v>
      </c>
      <c r="AB26" s="86">
        <f t="shared" si="10"/>
        <v>350163234</v>
      </c>
      <c r="AC26" s="104">
        <f t="shared" si="11"/>
        <v>0.15923445043352483</v>
      </c>
      <c r="AD26" s="85">
        <v>522232339</v>
      </c>
      <c r="AE26" s="86">
        <v>38661100</v>
      </c>
      <c r="AF26" s="86">
        <f t="shared" si="12"/>
        <v>560893439</v>
      </c>
      <c r="AG26" s="86">
        <v>2071304778</v>
      </c>
      <c r="AH26" s="86">
        <v>2068545778</v>
      </c>
      <c r="AI26" s="87">
        <v>560893439</v>
      </c>
      <c r="AJ26" s="124">
        <f t="shared" si="13"/>
        <v>0.2707923261498893</v>
      </c>
      <c r="AK26" s="125">
        <f t="shared" si="14"/>
        <v>-0.37570452843182567</v>
      </c>
    </row>
    <row r="27" spans="1:37" ht="12.75">
      <c r="A27" s="62" t="s">
        <v>96</v>
      </c>
      <c r="B27" s="63" t="s">
        <v>207</v>
      </c>
      <c r="C27" s="64" t="s">
        <v>208</v>
      </c>
      <c r="D27" s="85">
        <v>129037978</v>
      </c>
      <c r="E27" s="86">
        <v>84454002</v>
      </c>
      <c r="F27" s="87">
        <f t="shared" si="0"/>
        <v>213491980</v>
      </c>
      <c r="G27" s="85">
        <v>129037978</v>
      </c>
      <c r="H27" s="86">
        <v>84454002</v>
      </c>
      <c r="I27" s="87">
        <f t="shared" si="1"/>
        <v>213491980</v>
      </c>
      <c r="J27" s="85">
        <v>50942125</v>
      </c>
      <c r="K27" s="86">
        <v>23307546</v>
      </c>
      <c r="L27" s="86">
        <f t="shared" si="2"/>
        <v>74249671</v>
      </c>
      <c r="M27" s="104">
        <f t="shared" si="3"/>
        <v>0.3477866990600771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50942125</v>
      </c>
      <c r="AA27" s="86">
        <v>23307546</v>
      </c>
      <c r="AB27" s="86">
        <f t="shared" si="10"/>
        <v>74249671</v>
      </c>
      <c r="AC27" s="104">
        <f t="shared" si="11"/>
        <v>0.3477866990600771</v>
      </c>
      <c r="AD27" s="85">
        <v>45714539</v>
      </c>
      <c r="AE27" s="86">
        <v>7745066</v>
      </c>
      <c r="AF27" s="86">
        <f t="shared" si="12"/>
        <v>53459605</v>
      </c>
      <c r="AG27" s="86">
        <v>173216457</v>
      </c>
      <c r="AH27" s="86">
        <v>177289332</v>
      </c>
      <c r="AI27" s="87">
        <v>53459605</v>
      </c>
      <c r="AJ27" s="124">
        <f t="shared" si="13"/>
        <v>0.3086289023911856</v>
      </c>
      <c r="AK27" s="125">
        <f t="shared" si="14"/>
        <v>0.38889299687118895</v>
      </c>
    </row>
    <row r="28" spans="1:37" ht="12.75">
      <c r="A28" s="62" t="s">
        <v>96</v>
      </c>
      <c r="B28" s="63" t="s">
        <v>209</v>
      </c>
      <c r="C28" s="64" t="s">
        <v>210</v>
      </c>
      <c r="D28" s="85">
        <v>277714249</v>
      </c>
      <c r="E28" s="86">
        <v>46964400</v>
      </c>
      <c r="F28" s="87">
        <f t="shared" si="0"/>
        <v>324678649</v>
      </c>
      <c r="G28" s="85">
        <v>277714249</v>
      </c>
      <c r="H28" s="86">
        <v>46964400</v>
      </c>
      <c r="I28" s="87">
        <f t="shared" si="1"/>
        <v>324678649</v>
      </c>
      <c r="J28" s="85">
        <v>58980917</v>
      </c>
      <c r="K28" s="86">
        <v>5027623</v>
      </c>
      <c r="L28" s="86">
        <f t="shared" si="2"/>
        <v>64008540</v>
      </c>
      <c r="M28" s="104">
        <f t="shared" si="3"/>
        <v>0.19714428465544095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58980917</v>
      </c>
      <c r="AA28" s="86">
        <v>5027623</v>
      </c>
      <c r="AB28" s="86">
        <f t="shared" si="10"/>
        <v>64008540</v>
      </c>
      <c r="AC28" s="104">
        <f t="shared" si="11"/>
        <v>0.19714428465544095</v>
      </c>
      <c r="AD28" s="85">
        <v>47344839</v>
      </c>
      <c r="AE28" s="86">
        <v>3978031</v>
      </c>
      <c r="AF28" s="86">
        <f t="shared" si="12"/>
        <v>51322870</v>
      </c>
      <c r="AG28" s="86">
        <v>323084801</v>
      </c>
      <c r="AH28" s="86">
        <v>316863339</v>
      </c>
      <c r="AI28" s="87">
        <v>51322870</v>
      </c>
      <c r="AJ28" s="124">
        <f t="shared" si="13"/>
        <v>0.1588526289108846</v>
      </c>
      <c r="AK28" s="125">
        <f t="shared" si="14"/>
        <v>0.24717382328774673</v>
      </c>
    </row>
    <row r="29" spans="1:37" ht="12.75">
      <c r="A29" s="62" t="s">
        <v>111</v>
      </c>
      <c r="B29" s="63" t="s">
        <v>211</v>
      </c>
      <c r="C29" s="64" t="s">
        <v>212</v>
      </c>
      <c r="D29" s="85">
        <v>219773586</v>
      </c>
      <c r="E29" s="86">
        <v>241500</v>
      </c>
      <c r="F29" s="87">
        <f t="shared" si="0"/>
        <v>220015086</v>
      </c>
      <c r="G29" s="85">
        <v>219773586</v>
      </c>
      <c r="H29" s="86">
        <v>241500</v>
      </c>
      <c r="I29" s="87">
        <f t="shared" si="1"/>
        <v>220015086</v>
      </c>
      <c r="J29" s="85">
        <v>48799769</v>
      </c>
      <c r="K29" s="86">
        <v>0</v>
      </c>
      <c r="L29" s="86">
        <f t="shared" si="2"/>
        <v>48799769</v>
      </c>
      <c r="M29" s="104">
        <f t="shared" si="3"/>
        <v>0.22180192225545842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48799769</v>
      </c>
      <c r="AA29" s="86">
        <v>0</v>
      </c>
      <c r="AB29" s="86">
        <f t="shared" si="10"/>
        <v>48799769</v>
      </c>
      <c r="AC29" s="104">
        <f t="shared" si="11"/>
        <v>0.22180192225545842</v>
      </c>
      <c r="AD29" s="85">
        <v>43804183</v>
      </c>
      <c r="AE29" s="86">
        <v>207949</v>
      </c>
      <c r="AF29" s="86">
        <f t="shared" si="12"/>
        <v>44012132</v>
      </c>
      <c r="AG29" s="86">
        <v>109528254</v>
      </c>
      <c r="AH29" s="86">
        <v>112145660</v>
      </c>
      <c r="AI29" s="87">
        <v>44012132</v>
      </c>
      <c r="AJ29" s="124">
        <f t="shared" si="13"/>
        <v>0.40183359446230194</v>
      </c>
      <c r="AK29" s="125">
        <f t="shared" si="14"/>
        <v>0.10877993822248833</v>
      </c>
    </row>
    <row r="30" spans="1:37" ht="16.5">
      <c r="A30" s="65"/>
      <c r="B30" s="66" t="s">
        <v>213</v>
      </c>
      <c r="C30" s="67"/>
      <c r="D30" s="88">
        <f>SUM(D23:D29)</f>
        <v>4301254842</v>
      </c>
      <c r="E30" s="89">
        <f>SUM(E23:E29)</f>
        <v>738374567</v>
      </c>
      <c r="F30" s="90">
        <f t="shared" si="0"/>
        <v>5039629409</v>
      </c>
      <c r="G30" s="88">
        <f>SUM(G23:G29)</f>
        <v>4301254842</v>
      </c>
      <c r="H30" s="89">
        <f>SUM(H23:H29)</f>
        <v>738374567</v>
      </c>
      <c r="I30" s="90">
        <f t="shared" si="1"/>
        <v>5039629409</v>
      </c>
      <c r="J30" s="88">
        <f>SUM(J23:J29)</f>
        <v>1002862853</v>
      </c>
      <c r="K30" s="89">
        <f>SUM(K23:K29)</f>
        <v>76115981</v>
      </c>
      <c r="L30" s="89">
        <f t="shared" si="2"/>
        <v>1078978834</v>
      </c>
      <c r="M30" s="105">
        <f t="shared" si="3"/>
        <v>0.21409884466367912</v>
      </c>
      <c r="N30" s="88">
        <f>SUM(N23:N29)</f>
        <v>0</v>
      </c>
      <c r="O30" s="89">
        <f>SUM(O23:O29)</f>
        <v>0</v>
      </c>
      <c r="P30" s="89">
        <f t="shared" si="4"/>
        <v>0</v>
      </c>
      <c r="Q30" s="105">
        <f t="shared" si="5"/>
        <v>0</v>
      </c>
      <c r="R30" s="88">
        <f>SUM(R23:R29)</f>
        <v>0</v>
      </c>
      <c r="S30" s="89">
        <f>SUM(S23:S29)</f>
        <v>0</v>
      </c>
      <c r="T30" s="89">
        <f t="shared" si="6"/>
        <v>0</v>
      </c>
      <c r="U30" s="105">
        <f t="shared" si="7"/>
        <v>0</v>
      </c>
      <c r="V30" s="88">
        <f>SUM(V23:V29)</f>
        <v>0</v>
      </c>
      <c r="W30" s="89">
        <f>SUM(W23:W29)</f>
        <v>0</v>
      </c>
      <c r="X30" s="89">
        <f t="shared" si="8"/>
        <v>0</v>
      </c>
      <c r="Y30" s="105">
        <f t="shared" si="9"/>
        <v>0</v>
      </c>
      <c r="Z30" s="88">
        <v>1002862853</v>
      </c>
      <c r="AA30" s="89">
        <v>76115981</v>
      </c>
      <c r="AB30" s="89">
        <f t="shared" si="10"/>
        <v>1078978834</v>
      </c>
      <c r="AC30" s="105">
        <f t="shared" si="11"/>
        <v>0.21409884466367912</v>
      </c>
      <c r="AD30" s="88">
        <f>SUM(AD23:AD29)</f>
        <v>1150333642</v>
      </c>
      <c r="AE30" s="89">
        <f>SUM(AE23:AE29)</f>
        <v>101788400</v>
      </c>
      <c r="AF30" s="89">
        <f t="shared" si="12"/>
        <v>1252122042</v>
      </c>
      <c r="AG30" s="89">
        <f>SUM(AG23:AG29)</f>
        <v>4588631437</v>
      </c>
      <c r="AH30" s="89">
        <f>SUM(AH23:AH29)</f>
        <v>4547287662</v>
      </c>
      <c r="AI30" s="90">
        <f>SUM(AI23:AI29)</f>
        <v>1252122042</v>
      </c>
      <c r="AJ30" s="126">
        <f t="shared" si="13"/>
        <v>0.27287483407441077</v>
      </c>
      <c r="AK30" s="127">
        <f t="shared" si="14"/>
        <v>-0.13827981793487187</v>
      </c>
    </row>
    <row r="31" spans="1:37" ht="12.75">
      <c r="A31" s="62" t="s">
        <v>96</v>
      </c>
      <c r="B31" s="63" t="s">
        <v>214</v>
      </c>
      <c r="C31" s="64" t="s">
        <v>215</v>
      </c>
      <c r="D31" s="85">
        <v>785431602</v>
      </c>
      <c r="E31" s="86">
        <v>76152742</v>
      </c>
      <c r="F31" s="87">
        <f t="shared" si="0"/>
        <v>861584344</v>
      </c>
      <c r="G31" s="85">
        <v>785431602</v>
      </c>
      <c r="H31" s="86">
        <v>76152742</v>
      </c>
      <c r="I31" s="87">
        <f t="shared" si="1"/>
        <v>861584344</v>
      </c>
      <c r="J31" s="85">
        <v>214985525</v>
      </c>
      <c r="K31" s="86">
        <v>7618224</v>
      </c>
      <c r="L31" s="86">
        <f t="shared" si="2"/>
        <v>222603749</v>
      </c>
      <c r="M31" s="104">
        <f t="shared" si="3"/>
        <v>0.25836559188916736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214985525</v>
      </c>
      <c r="AA31" s="86">
        <v>7618224</v>
      </c>
      <c r="AB31" s="86">
        <f t="shared" si="10"/>
        <v>222603749</v>
      </c>
      <c r="AC31" s="104">
        <f t="shared" si="11"/>
        <v>0.25836559188916736</v>
      </c>
      <c r="AD31" s="85">
        <v>200548207</v>
      </c>
      <c r="AE31" s="86">
        <v>10534809</v>
      </c>
      <c r="AF31" s="86">
        <f t="shared" si="12"/>
        <v>211083016</v>
      </c>
      <c r="AG31" s="86">
        <v>839260074</v>
      </c>
      <c r="AH31" s="86">
        <v>810898000</v>
      </c>
      <c r="AI31" s="87">
        <v>211083016</v>
      </c>
      <c r="AJ31" s="124">
        <f t="shared" si="13"/>
        <v>0.25151085168862686</v>
      </c>
      <c r="AK31" s="125">
        <f t="shared" si="14"/>
        <v>0.054579156666967554</v>
      </c>
    </row>
    <row r="32" spans="1:37" ht="12.75">
      <c r="A32" s="62" t="s">
        <v>96</v>
      </c>
      <c r="B32" s="63" t="s">
        <v>216</v>
      </c>
      <c r="C32" s="64" t="s">
        <v>217</v>
      </c>
      <c r="D32" s="85">
        <v>774247833</v>
      </c>
      <c r="E32" s="86">
        <v>90078001</v>
      </c>
      <c r="F32" s="87">
        <f t="shared" si="0"/>
        <v>864325834</v>
      </c>
      <c r="G32" s="85">
        <v>774247833</v>
      </c>
      <c r="H32" s="86">
        <v>90078001</v>
      </c>
      <c r="I32" s="87">
        <f t="shared" si="1"/>
        <v>864325834</v>
      </c>
      <c r="J32" s="85">
        <v>206947940</v>
      </c>
      <c r="K32" s="86">
        <v>7243558</v>
      </c>
      <c r="L32" s="86">
        <f t="shared" si="2"/>
        <v>214191498</v>
      </c>
      <c r="M32" s="104">
        <f t="shared" si="3"/>
        <v>0.2478133703452395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206947940</v>
      </c>
      <c r="AA32" s="86">
        <v>7243558</v>
      </c>
      <c r="AB32" s="86">
        <f t="shared" si="10"/>
        <v>214191498</v>
      </c>
      <c r="AC32" s="104">
        <f t="shared" si="11"/>
        <v>0.2478133703452395</v>
      </c>
      <c r="AD32" s="85">
        <v>181917765</v>
      </c>
      <c r="AE32" s="86">
        <v>11932051</v>
      </c>
      <c r="AF32" s="86">
        <f t="shared" si="12"/>
        <v>193849816</v>
      </c>
      <c r="AG32" s="86">
        <v>742799476</v>
      </c>
      <c r="AH32" s="86">
        <v>826461009</v>
      </c>
      <c r="AI32" s="87">
        <v>193849816</v>
      </c>
      <c r="AJ32" s="124">
        <f t="shared" si="13"/>
        <v>0.2609719342343747</v>
      </c>
      <c r="AK32" s="125">
        <f t="shared" si="14"/>
        <v>0.10493526596899128</v>
      </c>
    </row>
    <row r="33" spans="1:37" ht="12.75">
      <c r="A33" s="62" t="s">
        <v>96</v>
      </c>
      <c r="B33" s="63" t="s">
        <v>218</v>
      </c>
      <c r="C33" s="64" t="s">
        <v>219</v>
      </c>
      <c r="D33" s="85">
        <v>1222065580</v>
      </c>
      <c r="E33" s="86">
        <v>166156660</v>
      </c>
      <c r="F33" s="87">
        <f t="shared" si="0"/>
        <v>1388222240</v>
      </c>
      <c r="G33" s="85">
        <v>1222065580</v>
      </c>
      <c r="H33" s="86">
        <v>166156660</v>
      </c>
      <c r="I33" s="87">
        <f t="shared" si="1"/>
        <v>1388222240</v>
      </c>
      <c r="J33" s="85">
        <v>261204599</v>
      </c>
      <c r="K33" s="86">
        <v>10706501</v>
      </c>
      <c r="L33" s="86">
        <f t="shared" si="2"/>
        <v>271911100</v>
      </c>
      <c r="M33" s="104">
        <f t="shared" si="3"/>
        <v>0.19587000709627012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261204599</v>
      </c>
      <c r="AA33" s="86">
        <v>10706501</v>
      </c>
      <c r="AB33" s="86">
        <f t="shared" si="10"/>
        <v>271911100</v>
      </c>
      <c r="AC33" s="104">
        <f t="shared" si="11"/>
        <v>0.19587000709627012</v>
      </c>
      <c r="AD33" s="85">
        <v>251678837</v>
      </c>
      <c r="AE33" s="86">
        <v>20770926</v>
      </c>
      <c r="AF33" s="86">
        <f t="shared" si="12"/>
        <v>272449763</v>
      </c>
      <c r="AG33" s="86">
        <v>1160643680</v>
      </c>
      <c r="AH33" s="86">
        <v>1189961770</v>
      </c>
      <c r="AI33" s="87">
        <v>272449763</v>
      </c>
      <c r="AJ33" s="124">
        <f t="shared" si="13"/>
        <v>0.23474022880131482</v>
      </c>
      <c r="AK33" s="125">
        <f t="shared" si="14"/>
        <v>-0.0019771094460449</v>
      </c>
    </row>
    <row r="34" spans="1:37" ht="12.75">
      <c r="A34" s="62" t="s">
        <v>96</v>
      </c>
      <c r="B34" s="63" t="s">
        <v>220</v>
      </c>
      <c r="C34" s="64" t="s">
        <v>221</v>
      </c>
      <c r="D34" s="85">
        <v>235209305</v>
      </c>
      <c r="E34" s="86">
        <v>33091914</v>
      </c>
      <c r="F34" s="87">
        <f t="shared" si="0"/>
        <v>268301219</v>
      </c>
      <c r="G34" s="85">
        <v>235209305</v>
      </c>
      <c r="H34" s="86">
        <v>33091914</v>
      </c>
      <c r="I34" s="87">
        <f t="shared" si="1"/>
        <v>268301219</v>
      </c>
      <c r="J34" s="85">
        <v>65837582</v>
      </c>
      <c r="K34" s="86">
        <v>0</v>
      </c>
      <c r="L34" s="86">
        <f t="shared" si="2"/>
        <v>65837582</v>
      </c>
      <c r="M34" s="104">
        <f t="shared" si="3"/>
        <v>0.2453868165243036</v>
      </c>
      <c r="N34" s="85">
        <v>0</v>
      </c>
      <c r="O34" s="86">
        <v>0</v>
      </c>
      <c r="P34" s="86">
        <f t="shared" si="4"/>
        <v>0</v>
      </c>
      <c r="Q34" s="104">
        <f t="shared" si="5"/>
        <v>0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v>65837582</v>
      </c>
      <c r="AA34" s="86">
        <v>0</v>
      </c>
      <c r="AB34" s="86">
        <f t="shared" si="10"/>
        <v>65837582</v>
      </c>
      <c r="AC34" s="104">
        <f t="shared" si="11"/>
        <v>0.2453868165243036</v>
      </c>
      <c r="AD34" s="85">
        <v>65524709</v>
      </c>
      <c r="AE34" s="86">
        <v>5777959</v>
      </c>
      <c r="AF34" s="86">
        <f t="shared" si="12"/>
        <v>71302668</v>
      </c>
      <c r="AG34" s="86">
        <v>270146631</v>
      </c>
      <c r="AH34" s="86">
        <v>275546631</v>
      </c>
      <c r="AI34" s="87">
        <v>71302668</v>
      </c>
      <c r="AJ34" s="124">
        <f t="shared" si="13"/>
        <v>0.2639406152727479</v>
      </c>
      <c r="AK34" s="125">
        <f t="shared" si="14"/>
        <v>-0.07664630445525544</v>
      </c>
    </row>
    <row r="35" spans="1:37" ht="12.75">
      <c r="A35" s="62" t="s">
        <v>111</v>
      </c>
      <c r="B35" s="63" t="s">
        <v>222</v>
      </c>
      <c r="C35" s="64" t="s">
        <v>223</v>
      </c>
      <c r="D35" s="85">
        <v>152286000</v>
      </c>
      <c r="E35" s="86">
        <v>2915000</v>
      </c>
      <c r="F35" s="87">
        <f t="shared" si="0"/>
        <v>155201000</v>
      </c>
      <c r="G35" s="85">
        <v>152286000</v>
      </c>
      <c r="H35" s="86">
        <v>2915000</v>
      </c>
      <c r="I35" s="87">
        <f t="shared" si="1"/>
        <v>155201000</v>
      </c>
      <c r="J35" s="85">
        <v>123421794</v>
      </c>
      <c r="K35" s="86">
        <v>0</v>
      </c>
      <c r="L35" s="86">
        <f t="shared" si="2"/>
        <v>123421794</v>
      </c>
      <c r="M35" s="104">
        <f t="shared" si="3"/>
        <v>0.7952383940825124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123421794</v>
      </c>
      <c r="AA35" s="86">
        <v>0</v>
      </c>
      <c r="AB35" s="86">
        <f t="shared" si="10"/>
        <v>123421794</v>
      </c>
      <c r="AC35" s="104">
        <f t="shared" si="11"/>
        <v>0.7952383940825124</v>
      </c>
      <c r="AD35" s="85">
        <v>62428272</v>
      </c>
      <c r="AE35" s="86">
        <v>382432</v>
      </c>
      <c r="AF35" s="86">
        <f t="shared" si="12"/>
        <v>62810704</v>
      </c>
      <c r="AG35" s="86">
        <v>174298000</v>
      </c>
      <c r="AH35" s="86">
        <v>154807792</v>
      </c>
      <c r="AI35" s="87">
        <v>62810704</v>
      </c>
      <c r="AJ35" s="124">
        <f t="shared" si="13"/>
        <v>0.36036388254598445</v>
      </c>
      <c r="AK35" s="125">
        <f t="shared" si="14"/>
        <v>0.964980268331334</v>
      </c>
    </row>
    <row r="36" spans="1:37" ht="16.5">
      <c r="A36" s="65"/>
      <c r="B36" s="66" t="s">
        <v>224</v>
      </c>
      <c r="C36" s="67"/>
      <c r="D36" s="88">
        <f>SUM(D31:D35)</f>
        <v>3169240320</v>
      </c>
      <c r="E36" s="89">
        <f>SUM(E31:E35)</f>
        <v>368394317</v>
      </c>
      <c r="F36" s="90">
        <f t="shared" si="0"/>
        <v>3537634637</v>
      </c>
      <c r="G36" s="88">
        <f>SUM(G31:G35)</f>
        <v>3169240320</v>
      </c>
      <c r="H36" s="89">
        <f>SUM(H31:H35)</f>
        <v>368394317</v>
      </c>
      <c r="I36" s="90">
        <f t="shared" si="1"/>
        <v>3537634637</v>
      </c>
      <c r="J36" s="88">
        <f>SUM(J31:J35)</f>
        <v>872397440</v>
      </c>
      <c r="K36" s="89">
        <f>SUM(K31:K35)</f>
        <v>25568283</v>
      </c>
      <c r="L36" s="89">
        <f t="shared" si="2"/>
        <v>897965723</v>
      </c>
      <c r="M36" s="105">
        <f t="shared" si="3"/>
        <v>0.25383223965759694</v>
      </c>
      <c r="N36" s="88">
        <f>SUM(N31:N35)</f>
        <v>0</v>
      </c>
      <c r="O36" s="89">
        <f>SUM(O31:O35)</f>
        <v>0</v>
      </c>
      <c r="P36" s="89">
        <f t="shared" si="4"/>
        <v>0</v>
      </c>
      <c r="Q36" s="105">
        <f t="shared" si="5"/>
        <v>0</v>
      </c>
      <c r="R36" s="88">
        <f>SUM(R31:R35)</f>
        <v>0</v>
      </c>
      <c r="S36" s="89">
        <f>SUM(S31:S35)</f>
        <v>0</v>
      </c>
      <c r="T36" s="89">
        <f t="shared" si="6"/>
        <v>0</v>
      </c>
      <c r="U36" s="105">
        <f t="shared" si="7"/>
        <v>0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v>872397440</v>
      </c>
      <c r="AA36" s="89">
        <v>25568283</v>
      </c>
      <c r="AB36" s="89">
        <f t="shared" si="10"/>
        <v>897965723</v>
      </c>
      <c r="AC36" s="105">
        <f t="shared" si="11"/>
        <v>0.25383223965759694</v>
      </c>
      <c r="AD36" s="88">
        <f>SUM(AD31:AD35)</f>
        <v>762097790</v>
      </c>
      <c r="AE36" s="89">
        <f>SUM(AE31:AE35)</f>
        <v>49398177</v>
      </c>
      <c r="AF36" s="89">
        <f t="shared" si="12"/>
        <v>811495967</v>
      </c>
      <c r="AG36" s="89">
        <f>SUM(AG31:AG35)</f>
        <v>3187147861</v>
      </c>
      <c r="AH36" s="89">
        <f>SUM(AH31:AH35)</f>
        <v>3257675202</v>
      </c>
      <c r="AI36" s="90">
        <f>SUM(AI31:AI35)</f>
        <v>811495967</v>
      </c>
      <c r="AJ36" s="126">
        <f t="shared" si="13"/>
        <v>0.2546150986372452</v>
      </c>
      <c r="AK36" s="127">
        <f t="shared" si="14"/>
        <v>0.10655598982169678</v>
      </c>
    </row>
    <row r="37" spans="1:37" ht="16.5">
      <c r="A37" s="68"/>
      <c r="B37" s="69" t="s">
        <v>225</v>
      </c>
      <c r="C37" s="70"/>
      <c r="D37" s="91">
        <f>SUM(D9,D11:D14,D16:D21,D23:D29,D31:D35)</f>
        <v>19129750383</v>
      </c>
      <c r="E37" s="92">
        <f>SUM(E9,E11:E14,E16:E21,E23:E29,E31:E35)</f>
        <v>2821395374</v>
      </c>
      <c r="F37" s="93">
        <f t="shared" si="0"/>
        <v>21951145757</v>
      </c>
      <c r="G37" s="91">
        <f>SUM(G9,G11:G14,G16:G21,G23:G29,G31:G35)</f>
        <v>19129750383</v>
      </c>
      <c r="H37" s="92">
        <f>SUM(H9,H11:H14,H16:H21,H23:H29,H31:H35)</f>
        <v>2821395374</v>
      </c>
      <c r="I37" s="93">
        <f t="shared" si="1"/>
        <v>21951145757</v>
      </c>
      <c r="J37" s="91">
        <f>SUM(J9,J11:J14,J16:J21,J23:J29,J31:J35)</f>
        <v>4685041778</v>
      </c>
      <c r="K37" s="92">
        <f>SUM(K9,K11:K14,K16:K21,K23:K29,K31:K35)</f>
        <v>314969272</v>
      </c>
      <c r="L37" s="92">
        <f t="shared" si="2"/>
        <v>5000011050</v>
      </c>
      <c r="M37" s="106">
        <f t="shared" si="3"/>
        <v>0.22777904649489863</v>
      </c>
      <c r="N37" s="91">
        <f>SUM(N9,N11:N14,N16:N21,N23:N29,N31:N35)</f>
        <v>0</v>
      </c>
      <c r="O37" s="92">
        <f>SUM(O9,O11:O14,O16:O21,O23:O29,O31:O35)</f>
        <v>0</v>
      </c>
      <c r="P37" s="92">
        <f t="shared" si="4"/>
        <v>0</v>
      </c>
      <c r="Q37" s="106">
        <f t="shared" si="5"/>
        <v>0</v>
      </c>
      <c r="R37" s="91">
        <f>SUM(R9,R11:R14,R16:R21,R23:R29,R31:R35)</f>
        <v>0</v>
      </c>
      <c r="S37" s="92">
        <f>SUM(S9,S11:S14,S16:S21,S23:S29,S31:S35)</f>
        <v>0</v>
      </c>
      <c r="T37" s="92">
        <f t="shared" si="6"/>
        <v>0</v>
      </c>
      <c r="U37" s="106">
        <f t="shared" si="7"/>
        <v>0</v>
      </c>
      <c r="V37" s="91">
        <f>SUM(V9,V11:V14,V16:V21,V23:V29,V31:V35)</f>
        <v>0</v>
      </c>
      <c r="W37" s="92">
        <f>SUM(W9,W11:W14,W16:W21,W23:W29,W31:W35)</f>
        <v>0</v>
      </c>
      <c r="X37" s="92">
        <f t="shared" si="8"/>
        <v>0</v>
      </c>
      <c r="Y37" s="106">
        <f t="shared" si="9"/>
        <v>0</v>
      </c>
      <c r="Z37" s="91">
        <v>4685041778</v>
      </c>
      <c r="AA37" s="92">
        <v>314969272</v>
      </c>
      <c r="AB37" s="92">
        <f t="shared" si="10"/>
        <v>5000011050</v>
      </c>
      <c r="AC37" s="106">
        <f t="shared" si="11"/>
        <v>0.22777904649489863</v>
      </c>
      <c r="AD37" s="91">
        <f>SUM(AD9,AD11:AD14,AD16:AD21,AD23:AD29,AD31:AD35)</f>
        <v>4920109463</v>
      </c>
      <c r="AE37" s="92">
        <f>SUM(AE9,AE11:AE14,AE16:AE21,AE23:AE29,AE31:AE35)</f>
        <v>399577547</v>
      </c>
      <c r="AF37" s="92">
        <f t="shared" si="12"/>
        <v>5319687010</v>
      </c>
      <c r="AG37" s="92">
        <f>SUM(AG9,AG11:AG14,AG16:AG21,AG23:AG29,AG31:AG35)</f>
        <v>21784178863</v>
      </c>
      <c r="AH37" s="92">
        <f>SUM(AH9,AH11:AH14,AH16:AH21,AH23:AH29,AH31:AH35)</f>
        <v>21734658296</v>
      </c>
      <c r="AI37" s="93">
        <f>SUM(AI9,AI11:AI14,AI16:AI21,AI23:AI29,AI31:AI35)</f>
        <v>5319687010</v>
      </c>
      <c r="AJ37" s="128">
        <f t="shared" si="13"/>
        <v>0.24419956535682802</v>
      </c>
      <c r="AK37" s="129">
        <f t="shared" si="14"/>
        <v>-0.06009300159935538</v>
      </c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94</v>
      </c>
      <c r="B9" s="63" t="s">
        <v>43</v>
      </c>
      <c r="C9" s="64" t="s">
        <v>44</v>
      </c>
      <c r="D9" s="85">
        <v>34598562721</v>
      </c>
      <c r="E9" s="86">
        <v>6715955712</v>
      </c>
      <c r="F9" s="87">
        <f>$D9+$E9</f>
        <v>41314518433</v>
      </c>
      <c r="G9" s="85">
        <v>34598562721</v>
      </c>
      <c r="H9" s="86">
        <v>6715955712</v>
      </c>
      <c r="I9" s="87">
        <f>$G9+$H9</f>
        <v>41314518433</v>
      </c>
      <c r="J9" s="85">
        <v>8868863141</v>
      </c>
      <c r="K9" s="86">
        <v>364303747</v>
      </c>
      <c r="L9" s="86">
        <f>$J9+$K9</f>
        <v>9233166888</v>
      </c>
      <c r="M9" s="104">
        <f>IF($F9=0,0,$L9/$F9)</f>
        <v>0.2234847999734883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8868863141</v>
      </c>
      <c r="AA9" s="86">
        <v>364303747</v>
      </c>
      <c r="AB9" s="86">
        <f>$Z9+$AA9</f>
        <v>9233166888</v>
      </c>
      <c r="AC9" s="104">
        <f>IF($F9=0,0,$AB9/$F9)</f>
        <v>0.2234847999734883</v>
      </c>
      <c r="AD9" s="85">
        <v>9605197077</v>
      </c>
      <c r="AE9" s="86">
        <v>368806710</v>
      </c>
      <c r="AF9" s="86">
        <f>$AD9+$AE9</f>
        <v>9974003787</v>
      </c>
      <c r="AG9" s="86">
        <v>39386685992</v>
      </c>
      <c r="AH9" s="86">
        <v>39276075306</v>
      </c>
      <c r="AI9" s="87">
        <v>9974003787</v>
      </c>
      <c r="AJ9" s="124">
        <f>IF($AG9=0,0,$AI9/$AG9)</f>
        <v>0.2532328764350944</v>
      </c>
      <c r="AK9" s="125">
        <f>IF($AF9=0,0,(($L9/$AF9)-1))</f>
        <v>-0.07427678140303073</v>
      </c>
    </row>
    <row r="10" spans="1:37" ht="12.75">
      <c r="A10" s="62" t="s">
        <v>94</v>
      </c>
      <c r="B10" s="63" t="s">
        <v>47</v>
      </c>
      <c r="C10" s="64" t="s">
        <v>48</v>
      </c>
      <c r="D10" s="85">
        <v>52214586000</v>
      </c>
      <c r="E10" s="86">
        <v>8589421000</v>
      </c>
      <c r="F10" s="87">
        <f aca="true" t="shared" si="0" ref="F10:F23">$D10+$E10</f>
        <v>60804007000</v>
      </c>
      <c r="G10" s="85">
        <v>52214586000</v>
      </c>
      <c r="H10" s="86">
        <v>8589421000</v>
      </c>
      <c r="I10" s="87">
        <f aca="true" t="shared" si="1" ref="I10:I23">$G10+$H10</f>
        <v>60804007000</v>
      </c>
      <c r="J10" s="85">
        <v>12289578979</v>
      </c>
      <c r="K10" s="86">
        <v>476036000</v>
      </c>
      <c r="L10" s="86">
        <f aca="true" t="shared" si="2" ref="L10:L23">$J10+$K10</f>
        <v>12765614979</v>
      </c>
      <c r="M10" s="104">
        <f aca="true" t="shared" si="3" ref="M10:M23">IF($F10=0,0,$L10/$F10)</f>
        <v>0.20994693621096386</v>
      </c>
      <c r="N10" s="85">
        <v>0</v>
      </c>
      <c r="O10" s="86">
        <v>0</v>
      </c>
      <c r="P10" s="86">
        <f aca="true" t="shared" si="4" ref="P10:P23">$N10+$O10</f>
        <v>0</v>
      </c>
      <c r="Q10" s="104">
        <f aca="true" t="shared" si="5" ref="Q10:Q23">IF($F10=0,0,$P10/$F10)</f>
        <v>0</v>
      </c>
      <c r="R10" s="85">
        <v>0</v>
      </c>
      <c r="S10" s="86">
        <v>0</v>
      </c>
      <c r="T10" s="86">
        <f aca="true" t="shared" si="6" ref="T10:T23">$R10+$S10</f>
        <v>0</v>
      </c>
      <c r="U10" s="104">
        <f aca="true" t="shared" si="7" ref="U10:U23">IF($I10=0,0,$T10/$I10)</f>
        <v>0</v>
      </c>
      <c r="V10" s="85">
        <v>0</v>
      </c>
      <c r="W10" s="86">
        <v>0</v>
      </c>
      <c r="X10" s="86">
        <f aca="true" t="shared" si="8" ref="X10:X23">$V10+$W10</f>
        <v>0</v>
      </c>
      <c r="Y10" s="104">
        <f aca="true" t="shared" si="9" ref="Y10:Y23">IF($I10=0,0,$X10/$I10)</f>
        <v>0</v>
      </c>
      <c r="Z10" s="85">
        <v>12289578979</v>
      </c>
      <c r="AA10" s="86">
        <v>476036000</v>
      </c>
      <c r="AB10" s="86">
        <f aca="true" t="shared" si="10" ref="AB10:AB23">$Z10+$AA10</f>
        <v>12765614979</v>
      </c>
      <c r="AC10" s="104">
        <f aca="true" t="shared" si="11" ref="AC10:AC23">IF($F10=0,0,$AB10/$F10)</f>
        <v>0.20994693621096386</v>
      </c>
      <c r="AD10" s="85">
        <v>11634849889</v>
      </c>
      <c r="AE10" s="86">
        <v>1385080500</v>
      </c>
      <c r="AF10" s="86">
        <f aca="true" t="shared" si="12" ref="AF10:AF23">$AD10+$AE10</f>
        <v>13019930389</v>
      </c>
      <c r="AG10" s="86">
        <v>58475561000</v>
      </c>
      <c r="AH10" s="86">
        <v>58913275222</v>
      </c>
      <c r="AI10" s="87">
        <v>13019930389</v>
      </c>
      <c r="AJ10" s="124">
        <f aca="true" t="shared" si="13" ref="AJ10:AJ23">IF($AG10=0,0,$AI10/$AG10)</f>
        <v>0.2226559295258407</v>
      </c>
      <c r="AK10" s="125">
        <f aca="true" t="shared" si="14" ref="AK10:AK23">IF($AF10=0,0,(($L10/$AF10)-1))</f>
        <v>-0.019532778010461604</v>
      </c>
    </row>
    <row r="11" spans="1:37" ht="12.75">
      <c r="A11" s="62" t="s">
        <v>94</v>
      </c>
      <c r="B11" s="63" t="s">
        <v>53</v>
      </c>
      <c r="C11" s="64" t="s">
        <v>54</v>
      </c>
      <c r="D11" s="85">
        <v>32675923819</v>
      </c>
      <c r="E11" s="86">
        <v>3860284040</v>
      </c>
      <c r="F11" s="87">
        <f t="shared" si="0"/>
        <v>36536207859</v>
      </c>
      <c r="G11" s="85">
        <v>32675923819</v>
      </c>
      <c r="H11" s="86">
        <v>3860284040</v>
      </c>
      <c r="I11" s="87">
        <f t="shared" si="1"/>
        <v>36536207859</v>
      </c>
      <c r="J11" s="85">
        <v>8127312453</v>
      </c>
      <c r="K11" s="86">
        <v>138599731</v>
      </c>
      <c r="L11" s="86">
        <f t="shared" si="2"/>
        <v>8265912184</v>
      </c>
      <c r="M11" s="104">
        <f t="shared" si="3"/>
        <v>0.22623891937279555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8127312453</v>
      </c>
      <c r="AA11" s="86">
        <v>138599731</v>
      </c>
      <c r="AB11" s="86">
        <f t="shared" si="10"/>
        <v>8265912184</v>
      </c>
      <c r="AC11" s="104">
        <f t="shared" si="11"/>
        <v>0.22623891937279555</v>
      </c>
      <c r="AD11" s="85">
        <v>8630316291</v>
      </c>
      <c r="AE11" s="86">
        <v>280754795</v>
      </c>
      <c r="AF11" s="86">
        <f t="shared" si="12"/>
        <v>8911071086</v>
      </c>
      <c r="AG11" s="86">
        <v>37021078773</v>
      </c>
      <c r="AH11" s="86">
        <v>36706512876</v>
      </c>
      <c r="AI11" s="87">
        <v>8911071086</v>
      </c>
      <c r="AJ11" s="124">
        <f t="shared" si="13"/>
        <v>0.2407026316180438</v>
      </c>
      <c r="AK11" s="125">
        <f t="shared" si="14"/>
        <v>-0.07239970322014333</v>
      </c>
    </row>
    <row r="12" spans="1:37" ht="16.5">
      <c r="A12" s="65"/>
      <c r="B12" s="66" t="s">
        <v>95</v>
      </c>
      <c r="C12" s="67"/>
      <c r="D12" s="88">
        <f>SUM(D9:D11)</f>
        <v>119489072540</v>
      </c>
      <c r="E12" s="89">
        <f>SUM(E9:E11)</f>
        <v>19165660752</v>
      </c>
      <c r="F12" s="90">
        <f t="shared" si="0"/>
        <v>138654733292</v>
      </c>
      <c r="G12" s="88">
        <f>SUM(G9:G11)</f>
        <v>119489072540</v>
      </c>
      <c r="H12" s="89">
        <f>SUM(H9:H11)</f>
        <v>19165660752</v>
      </c>
      <c r="I12" s="90">
        <f t="shared" si="1"/>
        <v>138654733292</v>
      </c>
      <c r="J12" s="88">
        <f>SUM(J9:J11)</f>
        <v>29285754573</v>
      </c>
      <c r="K12" s="89">
        <f>SUM(K9:K11)</f>
        <v>978939478</v>
      </c>
      <c r="L12" s="89">
        <f t="shared" si="2"/>
        <v>30264694051</v>
      </c>
      <c r="M12" s="105">
        <f t="shared" si="3"/>
        <v>0.21827378937914838</v>
      </c>
      <c r="N12" s="88">
        <f>SUM(N9:N11)</f>
        <v>0</v>
      </c>
      <c r="O12" s="89">
        <f>SUM(O9:O11)</f>
        <v>0</v>
      </c>
      <c r="P12" s="89">
        <f t="shared" si="4"/>
        <v>0</v>
      </c>
      <c r="Q12" s="105">
        <f t="shared" si="5"/>
        <v>0</v>
      </c>
      <c r="R12" s="88">
        <f>SUM(R9:R11)</f>
        <v>0</v>
      </c>
      <c r="S12" s="89">
        <f>SUM(S9:S11)</f>
        <v>0</v>
      </c>
      <c r="T12" s="89">
        <f t="shared" si="6"/>
        <v>0</v>
      </c>
      <c r="U12" s="105">
        <f t="shared" si="7"/>
        <v>0</v>
      </c>
      <c r="V12" s="88">
        <f>SUM(V9:V11)</f>
        <v>0</v>
      </c>
      <c r="W12" s="89">
        <f>SUM(W9:W11)</f>
        <v>0</v>
      </c>
      <c r="X12" s="89">
        <f t="shared" si="8"/>
        <v>0</v>
      </c>
      <c r="Y12" s="105">
        <f t="shared" si="9"/>
        <v>0</v>
      </c>
      <c r="Z12" s="88">
        <v>29285754573</v>
      </c>
      <c r="AA12" s="89">
        <v>978939478</v>
      </c>
      <c r="AB12" s="89">
        <f t="shared" si="10"/>
        <v>30264694051</v>
      </c>
      <c r="AC12" s="105">
        <f t="shared" si="11"/>
        <v>0.21827378937914838</v>
      </c>
      <c r="AD12" s="88">
        <f>SUM(AD9:AD11)</f>
        <v>29870363257</v>
      </c>
      <c r="AE12" s="89">
        <f>SUM(AE9:AE11)</f>
        <v>2034642005</v>
      </c>
      <c r="AF12" s="89">
        <f t="shared" si="12"/>
        <v>31905005262</v>
      </c>
      <c r="AG12" s="89">
        <f>SUM(AG9:AG11)</f>
        <v>134883325765</v>
      </c>
      <c r="AH12" s="89">
        <f>SUM(AH9:AH11)</f>
        <v>134895863404</v>
      </c>
      <c r="AI12" s="90">
        <f>SUM(AI9:AI11)</f>
        <v>31905005262</v>
      </c>
      <c r="AJ12" s="126">
        <f t="shared" si="13"/>
        <v>0.23653780095537075</v>
      </c>
      <c r="AK12" s="127">
        <f t="shared" si="14"/>
        <v>-0.05141234729566613</v>
      </c>
    </row>
    <row r="13" spans="1:37" ht="12.75">
      <c r="A13" s="62" t="s">
        <v>96</v>
      </c>
      <c r="B13" s="63" t="s">
        <v>64</v>
      </c>
      <c r="C13" s="64" t="s">
        <v>65</v>
      </c>
      <c r="D13" s="85">
        <v>6288085055</v>
      </c>
      <c r="E13" s="86">
        <v>423588837</v>
      </c>
      <c r="F13" s="87">
        <f t="shared" si="0"/>
        <v>6711673892</v>
      </c>
      <c r="G13" s="85">
        <v>6288085055</v>
      </c>
      <c r="H13" s="86">
        <v>423588837</v>
      </c>
      <c r="I13" s="87">
        <f t="shared" si="1"/>
        <v>6711673892</v>
      </c>
      <c r="J13" s="85">
        <v>1538346438</v>
      </c>
      <c r="K13" s="86">
        <v>32762067</v>
      </c>
      <c r="L13" s="86">
        <f t="shared" si="2"/>
        <v>1571108505</v>
      </c>
      <c r="M13" s="104">
        <f t="shared" si="3"/>
        <v>0.23408594193956406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1538346438</v>
      </c>
      <c r="AA13" s="86">
        <v>32762067</v>
      </c>
      <c r="AB13" s="86">
        <f t="shared" si="10"/>
        <v>1571108505</v>
      </c>
      <c r="AC13" s="104">
        <f t="shared" si="11"/>
        <v>0.23408594193956406</v>
      </c>
      <c r="AD13" s="85">
        <v>1555811865</v>
      </c>
      <c r="AE13" s="86">
        <v>12512117</v>
      </c>
      <c r="AF13" s="86">
        <f t="shared" si="12"/>
        <v>1568323982</v>
      </c>
      <c r="AG13" s="86">
        <v>6628576019</v>
      </c>
      <c r="AH13" s="86">
        <v>6660021581</v>
      </c>
      <c r="AI13" s="87">
        <v>1568323982</v>
      </c>
      <c r="AJ13" s="124">
        <f t="shared" si="13"/>
        <v>0.23660043688185695</v>
      </c>
      <c r="AK13" s="125">
        <f t="shared" si="14"/>
        <v>0.00177547689887958</v>
      </c>
    </row>
    <row r="14" spans="1:37" ht="12.75">
      <c r="A14" s="62" t="s">
        <v>96</v>
      </c>
      <c r="B14" s="63" t="s">
        <v>226</v>
      </c>
      <c r="C14" s="64" t="s">
        <v>227</v>
      </c>
      <c r="D14" s="85">
        <v>1016047325</v>
      </c>
      <c r="E14" s="86">
        <v>143993000</v>
      </c>
      <c r="F14" s="87">
        <f t="shared" si="0"/>
        <v>1160040325</v>
      </c>
      <c r="G14" s="85">
        <v>1015247325</v>
      </c>
      <c r="H14" s="86">
        <v>150130256</v>
      </c>
      <c r="I14" s="87">
        <f t="shared" si="1"/>
        <v>1165377581</v>
      </c>
      <c r="J14" s="85">
        <v>227421019</v>
      </c>
      <c r="K14" s="86">
        <v>19175048</v>
      </c>
      <c r="L14" s="86">
        <f t="shared" si="2"/>
        <v>246596067</v>
      </c>
      <c r="M14" s="104">
        <f t="shared" si="3"/>
        <v>0.21257542663441462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227421019</v>
      </c>
      <c r="AA14" s="86">
        <v>19175048</v>
      </c>
      <c r="AB14" s="86">
        <f t="shared" si="10"/>
        <v>246596067</v>
      </c>
      <c r="AC14" s="104">
        <f t="shared" si="11"/>
        <v>0.21257542663441462</v>
      </c>
      <c r="AD14" s="85">
        <v>235399037</v>
      </c>
      <c r="AE14" s="86">
        <v>9838220</v>
      </c>
      <c r="AF14" s="86">
        <f t="shared" si="12"/>
        <v>245237257</v>
      </c>
      <c r="AG14" s="86">
        <v>1045302640</v>
      </c>
      <c r="AH14" s="86">
        <v>1041408779</v>
      </c>
      <c r="AI14" s="87">
        <v>245237257</v>
      </c>
      <c r="AJ14" s="124">
        <f t="shared" si="13"/>
        <v>0.23460885643606524</v>
      </c>
      <c r="AK14" s="125">
        <f t="shared" si="14"/>
        <v>0.00554079757954562</v>
      </c>
    </row>
    <row r="15" spans="1:37" ht="12.75">
      <c r="A15" s="62" t="s">
        <v>96</v>
      </c>
      <c r="B15" s="63" t="s">
        <v>228</v>
      </c>
      <c r="C15" s="64" t="s">
        <v>229</v>
      </c>
      <c r="D15" s="85">
        <v>826638576</v>
      </c>
      <c r="E15" s="86">
        <v>95562925</v>
      </c>
      <c r="F15" s="87">
        <f t="shared" si="0"/>
        <v>922201501</v>
      </c>
      <c r="G15" s="85">
        <v>826638576</v>
      </c>
      <c r="H15" s="86">
        <v>95562925</v>
      </c>
      <c r="I15" s="87">
        <f t="shared" si="1"/>
        <v>922201501</v>
      </c>
      <c r="J15" s="85">
        <v>195828940</v>
      </c>
      <c r="K15" s="86">
        <v>5638604</v>
      </c>
      <c r="L15" s="86">
        <f t="shared" si="2"/>
        <v>201467544</v>
      </c>
      <c r="M15" s="104">
        <f t="shared" si="3"/>
        <v>0.2184636912665359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195828940</v>
      </c>
      <c r="AA15" s="86">
        <v>5638604</v>
      </c>
      <c r="AB15" s="86">
        <f t="shared" si="10"/>
        <v>201467544</v>
      </c>
      <c r="AC15" s="104">
        <f t="shared" si="11"/>
        <v>0.2184636912665359</v>
      </c>
      <c r="AD15" s="85">
        <v>189831441</v>
      </c>
      <c r="AE15" s="86">
        <v>3463814</v>
      </c>
      <c r="AF15" s="86">
        <f t="shared" si="12"/>
        <v>193295255</v>
      </c>
      <c r="AG15" s="86">
        <v>823800826</v>
      </c>
      <c r="AH15" s="86">
        <v>800764879</v>
      </c>
      <c r="AI15" s="87">
        <v>193295255</v>
      </c>
      <c r="AJ15" s="124">
        <f t="shared" si="13"/>
        <v>0.23463833599020936</v>
      </c>
      <c r="AK15" s="125">
        <f t="shared" si="14"/>
        <v>0.04227878744359237</v>
      </c>
    </row>
    <row r="16" spans="1:37" ht="12.75">
      <c r="A16" s="62" t="s">
        <v>111</v>
      </c>
      <c r="B16" s="63" t="s">
        <v>230</v>
      </c>
      <c r="C16" s="64" t="s">
        <v>231</v>
      </c>
      <c r="D16" s="85">
        <v>364636010</v>
      </c>
      <c r="E16" s="86">
        <v>6000000</v>
      </c>
      <c r="F16" s="87">
        <f t="shared" si="0"/>
        <v>370636010</v>
      </c>
      <c r="G16" s="85">
        <v>364636010</v>
      </c>
      <c r="H16" s="86">
        <v>6000000</v>
      </c>
      <c r="I16" s="87">
        <f t="shared" si="1"/>
        <v>370636010</v>
      </c>
      <c r="J16" s="85">
        <v>122007853</v>
      </c>
      <c r="K16" s="86">
        <v>243302</v>
      </c>
      <c r="L16" s="86">
        <f t="shared" si="2"/>
        <v>122251155</v>
      </c>
      <c r="M16" s="104">
        <f t="shared" si="3"/>
        <v>0.32984154723660014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122007853</v>
      </c>
      <c r="AA16" s="86">
        <v>243302</v>
      </c>
      <c r="AB16" s="86">
        <f t="shared" si="10"/>
        <v>122251155</v>
      </c>
      <c r="AC16" s="104">
        <f t="shared" si="11"/>
        <v>0.32984154723660014</v>
      </c>
      <c r="AD16" s="85">
        <v>120629635</v>
      </c>
      <c r="AE16" s="86">
        <v>1215713</v>
      </c>
      <c r="AF16" s="86">
        <f t="shared" si="12"/>
        <v>121845348</v>
      </c>
      <c r="AG16" s="86">
        <v>386079227</v>
      </c>
      <c r="AH16" s="86">
        <v>377232293</v>
      </c>
      <c r="AI16" s="87">
        <v>121845348</v>
      </c>
      <c r="AJ16" s="124">
        <f t="shared" si="13"/>
        <v>0.31559674667500304</v>
      </c>
      <c r="AK16" s="125">
        <f t="shared" si="14"/>
        <v>0.0033305087691981594</v>
      </c>
    </row>
    <row r="17" spans="1:37" ht="16.5">
      <c r="A17" s="65"/>
      <c r="B17" s="66" t="s">
        <v>232</v>
      </c>
      <c r="C17" s="67"/>
      <c r="D17" s="88">
        <f>SUM(D13:D16)</f>
        <v>8495406966</v>
      </c>
      <c r="E17" s="89">
        <f>SUM(E13:E16)</f>
        <v>669144762</v>
      </c>
      <c r="F17" s="90">
        <f t="shared" si="0"/>
        <v>9164551728</v>
      </c>
      <c r="G17" s="88">
        <f>SUM(G13:G16)</f>
        <v>8494606966</v>
      </c>
      <c r="H17" s="89">
        <f>SUM(H13:H16)</f>
        <v>675282018</v>
      </c>
      <c r="I17" s="90">
        <f t="shared" si="1"/>
        <v>9169888984</v>
      </c>
      <c r="J17" s="88">
        <f>SUM(J13:J16)</f>
        <v>2083604250</v>
      </c>
      <c r="K17" s="89">
        <f>SUM(K13:K16)</f>
        <v>57819021</v>
      </c>
      <c r="L17" s="89">
        <f t="shared" si="2"/>
        <v>2141423271</v>
      </c>
      <c r="M17" s="105">
        <f t="shared" si="3"/>
        <v>0.23366372241180283</v>
      </c>
      <c r="N17" s="88">
        <f>SUM(N13:N16)</f>
        <v>0</v>
      </c>
      <c r="O17" s="89">
        <f>SUM(O13:O16)</f>
        <v>0</v>
      </c>
      <c r="P17" s="89">
        <f t="shared" si="4"/>
        <v>0</v>
      </c>
      <c r="Q17" s="105">
        <f t="shared" si="5"/>
        <v>0</v>
      </c>
      <c r="R17" s="88">
        <f>SUM(R13:R16)</f>
        <v>0</v>
      </c>
      <c r="S17" s="89">
        <f>SUM(S13:S16)</f>
        <v>0</v>
      </c>
      <c r="T17" s="89">
        <f t="shared" si="6"/>
        <v>0</v>
      </c>
      <c r="U17" s="105">
        <f t="shared" si="7"/>
        <v>0</v>
      </c>
      <c r="V17" s="88">
        <f>SUM(V13:V16)</f>
        <v>0</v>
      </c>
      <c r="W17" s="89">
        <f>SUM(W13:W16)</f>
        <v>0</v>
      </c>
      <c r="X17" s="89">
        <f t="shared" si="8"/>
        <v>0</v>
      </c>
      <c r="Y17" s="105">
        <f t="shared" si="9"/>
        <v>0</v>
      </c>
      <c r="Z17" s="88">
        <v>2083604250</v>
      </c>
      <c r="AA17" s="89">
        <v>57819021</v>
      </c>
      <c r="AB17" s="89">
        <f t="shared" si="10"/>
        <v>2141423271</v>
      </c>
      <c r="AC17" s="105">
        <f t="shared" si="11"/>
        <v>0.23366372241180283</v>
      </c>
      <c r="AD17" s="88">
        <f>SUM(AD13:AD16)</f>
        <v>2101671978</v>
      </c>
      <c r="AE17" s="89">
        <f>SUM(AE13:AE16)</f>
        <v>27029864</v>
      </c>
      <c r="AF17" s="89">
        <f t="shared" si="12"/>
        <v>2128701842</v>
      </c>
      <c r="AG17" s="89">
        <f>SUM(AG13:AG16)</f>
        <v>8883758712</v>
      </c>
      <c r="AH17" s="89">
        <f>SUM(AH13:AH16)</f>
        <v>8879427532</v>
      </c>
      <c r="AI17" s="90">
        <f>SUM(AI13:AI16)</f>
        <v>2128701842</v>
      </c>
      <c r="AJ17" s="126">
        <f t="shared" si="13"/>
        <v>0.23961725109942406</v>
      </c>
      <c r="AK17" s="127">
        <f t="shared" si="14"/>
        <v>0.0059761441217374145</v>
      </c>
    </row>
    <row r="18" spans="1:37" ht="12.75">
      <c r="A18" s="62" t="s">
        <v>96</v>
      </c>
      <c r="B18" s="63" t="s">
        <v>76</v>
      </c>
      <c r="C18" s="64" t="s">
        <v>77</v>
      </c>
      <c r="D18" s="85">
        <v>2773768320</v>
      </c>
      <c r="E18" s="86">
        <v>293878065</v>
      </c>
      <c r="F18" s="87">
        <f t="shared" si="0"/>
        <v>3067646385</v>
      </c>
      <c r="G18" s="85">
        <v>2773768320</v>
      </c>
      <c r="H18" s="86">
        <v>293878065</v>
      </c>
      <c r="I18" s="87">
        <f t="shared" si="1"/>
        <v>3067646385</v>
      </c>
      <c r="J18" s="85">
        <v>734934900</v>
      </c>
      <c r="K18" s="86">
        <v>48529834</v>
      </c>
      <c r="L18" s="86">
        <f t="shared" si="2"/>
        <v>783464734</v>
      </c>
      <c r="M18" s="104">
        <f t="shared" si="3"/>
        <v>0.2553960384192065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734934900</v>
      </c>
      <c r="AA18" s="86">
        <v>48529834</v>
      </c>
      <c r="AB18" s="86">
        <f t="shared" si="10"/>
        <v>783464734</v>
      </c>
      <c r="AC18" s="104">
        <f t="shared" si="11"/>
        <v>0.2553960384192065</v>
      </c>
      <c r="AD18" s="85">
        <v>685437855</v>
      </c>
      <c r="AE18" s="86">
        <v>34754344</v>
      </c>
      <c r="AF18" s="86">
        <f t="shared" si="12"/>
        <v>720192199</v>
      </c>
      <c r="AG18" s="86">
        <v>3071614933</v>
      </c>
      <c r="AH18" s="86">
        <v>2746188760</v>
      </c>
      <c r="AI18" s="87">
        <v>720192199</v>
      </c>
      <c r="AJ18" s="124">
        <f t="shared" si="13"/>
        <v>0.23446695458554734</v>
      </c>
      <c r="AK18" s="125">
        <f t="shared" si="14"/>
        <v>0.08785506853289315</v>
      </c>
    </row>
    <row r="19" spans="1:37" ht="12.75">
      <c r="A19" s="62" t="s">
        <v>96</v>
      </c>
      <c r="B19" s="63" t="s">
        <v>233</v>
      </c>
      <c r="C19" s="64" t="s">
        <v>234</v>
      </c>
      <c r="D19" s="85">
        <v>1407945230</v>
      </c>
      <c r="E19" s="86">
        <v>124298600</v>
      </c>
      <c r="F19" s="87">
        <f t="shared" si="0"/>
        <v>1532243830</v>
      </c>
      <c r="G19" s="85">
        <v>1407945230</v>
      </c>
      <c r="H19" s="86">
        <v>124298600</v>
      </c>
      <c r="I19" s="87">
        <f t="shared" si="1"/>
        <v>1532243830</v>
      </c>
      <c r="J19" s="85">
        <v>425885282</v>
      </c>
      <c r="K19" s="86">
        <v>9749854</v>
      </c>
      <c r="L19" s="86">
        <f t="shared" si="2"/>
        <v>435635136</v>
      </c>
      <c r="M19" s="104">
        <f t="shared" si="3"/>
        <v>0.28431188788014244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425885282</v>
      </c>
      <c r="AA19" s="86">
        <v>9749854</v>
      </c>
      <c r="AB19" s="86">
        <f t="shared" si="10"/>
        <v>435635136</v>
      </c>
      <c r="AC19" s="104">
        <f t="shared" si="11"/>
        <v>0.28431188788014244</v>
      </c>
      <c r="AD19" s="85">
        <v>350645912</v>
      </c>
      <c r="AE19" s="86">
        <v>19299464</v>
      </c>
      <c r="AF19" s="86">
        <f t="shared" si="12"/>
        <v>369945376</v>
      </c>
      <c r="AG19" s="86">
        <v>1532040918</v>
      </c>
      <c r="AH19" s="86">
        <v>1423671283</v>
      </c>
      <c r="AI19" s="87">
        <v>369945376</v>
      </c>
      <c r="AJ19" s="124">
        <f t="shared" si="13"/>
        <v>0.2414722555079955</v>
      </c>
      <c r="AK19" s="125">
        <f t="shared" si="14"/>
        <v>0.17756610640809845</v>
      </c>
    </row>
    <row r="20" spans="1:37" ht="12.75">
      <c r="A20" s="62" t="s">
        <v>96</v>
      </c>
      <c r="B20" s="63" t="s">
        <v>235</v>
      </c>
      <c r="C20" s="64" t="s">
        <v>236</v>
      </c>
      <c r="D20" s="85">
        <v>1711279821</v>
      </c>
      <c r="E20" s="86">
        <v>156634000</v>
      </c>
      <c r="F20" s="87">
        <f t="shared" si="0"/>
        <v>1867913821</v>
      </c>
      <c r="G20" s="85">
        <v>1711279821</v>
      </c>
      <c r="H20" s="86">
        <v>156634000</v>
      </c>
      <c r="I20" s="87">
        <f t="shared" si="1"/>
        <v>1867913821</v>
      </c>
      <c r="J20" s="85">
        <v>438109235</v>
      </c>
      <c r="K20" s="86">
        <v>13008264</v>
      </c>
      <c r="L20" s="86">
        <f t="shared" si="2"/>
        <v>451117499</v>
      </c>
      <c r="M20" s="104">
        <f t="shared" si="3"/>
        <v>0.2415087323238988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438109235</v>
      </c>
      <c r="AA20" s="86">
        <v>13008264</v>
      </c>
      <c r="AB20" s="86">
        <f t="shared" si="10"/>
        <v>451117499</v>
      </c>
      <c r="AC20" s="104">
        <f t="shared" si="11"/>
        <v>0.2415087323238988</v>
      </c>
      <c r="AD20" s="85">
        <v>179348372</v>
      </c>
      <c r="AE20" s="86">
        <v>2610520</v>
      </c>
      <c r="AF20" s="86">
        <f t="shared" si="12"/>
        <v>181958892</v>
      </c>
      <c r="AG20" s="86">
        <v>2023430839</v>
      </c>
      <c r="AH20" s="86">
        <v>1982755188</v>
      </c>
      <c r="AI20" s="87">
        <v>181958892</v>
      </c>
      <c r="AJ20" s="124">
        <f t="shared" si="13"/>
        <v>0.0899259260523705</v>
      </c>
      <c r="AK20" s="125">
        <f t="shared" si="14"/>
        <v>1.4792275554194956</v>
      </c>
    </row>
    <row r="21" spans="1:37" ht="12.75">
      <c r="A21" s="62" t="s">
        <v>111</v>
      </c>
      <c r="B21" s="63" t="s">
        <v>237</v>
      </c>
      <c r="C21" s="64" t="s">
        <v>238</v>
      </c>
      <c r="D21" s="85">
        <v>532660972</v>
      </c>
      <c r="E21" s="86">
        <v>10000000</v>
      </c>
      <c r="F21" s="87">
        <f t="shared" si="0"/>
        <v>542660972</v>
      </c>
      <c r="G21" s="85">
        <v>532660972</v>
      </c>
      <c r="H21" s="86">
        <v>10000000</v>
      </c>
      <c r="I21" s="87">
        <f t="shared" si="1"/>
        <v>542660972</v>
      </c>
      <c r="J21" s="85">
        <v>158833585</v>
      </c>
      <c r="K21" s="86">
        <v>15727118</v>
      </c>
      <c r="L21" s="86">
        <f t="shared" si="2"/>
        <v>174560703</v>
      </c>
      <c r="M21" s="104">
        <f t="shared" si="3"/>
        <v>0.3216754327414576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158833585</v>
      </c>
      <c r="AA21" s="86">
        <v>15727118</v>
      </c>
      <c r="AB21" s="86">
        <f t="shared" si="10"/>
        <v>174560703</v>
      </c>
      <c r="AC21" s="104">
        <f t="shared" si="11"/>
        <v>0.3216754327414576</v>
      </c>
      <c r="AD21" s="85">
        <v>100935381</v>
      </c>
      <c r="AE21" s="86">
        <v>4328992</v>
      </c>
      <c r="AF21" s="86">
        <f t="shared" si="12"/>
        <v>105264373</v>
      </c>
      <c r="AG21" s="86">
        <v>319552343</v>
      </c>
      <c r="AH21" s="86">
        <v>335555870</v>
      </c>
      <c r="AI21" s="87">
        <v>105264373</v>
      </c>
      <c r="AJ21" s="124">
        <f t="shared" si="13"/>
        <v>0.3294119893215742</v>
      </c>
      <c r="AK21" s="125">
        <f t="shared" si="14"/>
        <v>0.6583075358269601</v>
      </c>
    </row>
    <row r="22" spans="1:37" ht="16.5">
      <c r="A22" s="65"/>
      <c r="B22" s="66" t="s">
        <v>239</v>
      </c>
      <c r="C22" s="67"/>
      <c r="D22" s="88">
        <f>SUM(D18:D21)</f>
        <v>6425654343</v>
      </c>
      <c r="E22" s="89">
        <f>SUM(E18:E21)</f>
        <v>584810665</v>
      </c>
      <c r="F22" s="90">
        <f t="shared" si="0"/>
        <v>7010465008</v>
      </c>
      <c r="G22" s="88">
        <f>SUM(G18:G21)</f>
        <v>6425654343</v>
      </c>
      <c r="H22" s="89">
        <f>SUM(H18:H21)</f>
        <v>584810665</v>
      </c>
      <c r="I22" s="90">
        <f t="shared" si="1"/>
        <v>7010465008</v>
      </c>
      <c r="J22" s="88">
        <f>SUM(J18:J21)</f>
        <v>1757763002</v>
      </c>
      <c r="K22" s="89">
        <f>SUM(K18:K21)</f>
        <v>87015070</v>
      </c>
      <c r="L22" s="89">
        <f t="shared" si="2"/>
        <v>1844778072</v>
      </c>
      <c r="M22" s="105">
        <f t="shared" si="3"/>
        <v>0.26314632052151027</v>
      </c>
      <c r="N22" s="88">
        <f>SUM(N18:N21)</f>
        <v>0</v>
      </c>
      <c r="O22" s="89">
        <f>SUM(O18:O21)</f>
        <v>0</v>
      </c>
      <c r="P22" s="89">
        <f t="shared" si="4"/>
        <v>0</v>
      </c>
      <c r="Q22" s="105">
        <f t="shared" si="5"/>
        <v>0</v>
      </c>
      <c r="R22" s="88">
        <f>SUM(R18:R21)</f>
        <v>0</v>
      </c>
      <c r="S22" s="89">
        <f>SUM(S18:S21)</f>
        <v>0</v>
      </c>
      <c r="T22" s="89">
        <f t="shared" si="6"/>
        <v>0</v>
      </c>
      <c r="U22" s="105">
        <f t="shared" si="7"/>
        <v>0</v>
      </c>
      <c r="V22" s="88">
        <f>SUM(V18:V21)</f>
        <v>0</v>
      </c>
      <c r="W22" s="89">
        <f>SUM(W18:W21)</f>
        <v>0</v>
      </c>
      <c r="X22" s="89">
        <f t="shared" si="8"/>
        <v>0</v>
      </c>
      <c r="Y22" s="105">
        <f t="shared" si="9"/>
        <v>0</v>
      </c>
      <c r="Z22" s="88">
        <v>1757763002</v>
      </c>
      <c r="AA22" s="89">
        <v>87015070</v>
      </c>
      <c r="AB22" s="89">
        <f t="shared" si="10"/>
        <v>1844778072</v>
      </c>
      <c r="AC22" s="105">
        <f t="shared" si="11"/>
        <v>0.26314632052151027</v>
      </c>
      <c r="AD22" s="88">
        <f>SUM(AD18:AD21)</f>
        <v>1316367520</v>
      </c>
      <c r="AE22" s="89">
        <f>SUM(AE18:AE21)</f>
        <v>60993320</v>
      </c>
      <c r="AF22" s="89">
        <f t="shared" si="12"/>
        <v>1377360840</v>
      </c>
      <c r="AG22" s="89">
        <f>SUM(AG18:AG21)</f>
        <v>6946639033</v>
      </c>
      <c r="AH22" s="89">
        <f>SUM(AH18:AH21)</f>
        <v>6488171101</v>
      </c>
      <c r="AI22" s="90">
        <f>SUM(AI18:AI21)</f>
        <v>1377360840</v>
      </c>
      <c r="AJ22" s="126">
        <f t="shared" si="13"/>
        <v>0.1982773012181645</v>
      </c>
      <c r="AK22" s="127">
        <f t="shared" si="14"/>
        <v>0.3393571375239621</v>
      </c>
    </row>
    <row r="23" spans="1:37" ht="16.5">
      <c r="A23" s="68"/>
      <c r="B23" s="69" t="s">
        <v>240</v>
      </c>
      <c r="C23" s="70"/>
      <c r="D23" s="91">
        <f>SUM(D9:D11,D13:D16,D18:D21)</f>
        <v>134410133849</v>
      </c>
      <c r="E23" s="92">
        <f>SUM(E9:E11,E13:E16,E18:E21)</f>
        <v>20419616179</v>
      </c>
      <c r="F23" s="93">
        <f t="shared" si="0"/>
        <v>154829750028</v>
      </c>
      <c r="G23" s="91">
        <f>SUM(G9:G11,G13:G16,G18:G21)</f>
        <v>134409333849</v>
      </c>
      <c r="H23" s="92">
        <f>SUM(H9:H11,H13:H16,H18:H21)</f>
        <v>20425753435</v>
      </c>
      <c r="I23" s="93">
        <f t="shared" si="1"/>
        <v>154835087284</v>
      </c>
      <c r="J23" s="91">
        <f>SUM(J9:J11,J13:J16,J18:J21)</f>
        <v>33127121825</v>
      </c>
      <c r="K23" s="92">
        <f>SUM(K9:K11,K13:K16,K18:K21)</f>
        <v>1123773569</v>
      </c>
      <c r="L23" s="92">
        <f t="shared" si="2"/>
        <v>34250895394</v>
      </c>
      <c r="M23" s="106">
        <f t="shared" si="3"/>
        <v>0.22121649998017784</v>
      </c>
      <c r="N23" s="91">
        <f>SUM(N9:N11,N13:N16,N18:N21)</f>
        <v>0</v>
      </c>
      <c r="O23" s="92">
        <f>SUM(O9:O11,O13:O16,O18:O21)</f>
        <v>0</v>
      </c>
      <c r="P23" s="92">
        <f t="shared" si="4"/>
        <v>0</v>
      </c>
      <c r="Q23" s="106">
        <f t="shared" si="5"/>
        <v>0</v>
      </c>
      <c r="R23" s="91">
        <f>SUM(R9:R11,R13:R16,R18:R21)</f>
        <v>0</v>
      </c>
      <c r="S23" s="92">
        <f>SUM(S9:S11,S13:S16,S18:S21)</f>
        <v>0</v>
      </c>
      <c r="T23" s="92">
        <f t="shared" si="6"/>
        <v>0</v>
      </c>
      <c r="U23" s="106">
        <f t="shared" si="7"/>
        <v>0</v>
      </c>
      <c r="V23" s="91">
        <f>SUM(V9:V11,V13:V16,V18:V21)</f>
        <v>0</v>
      </c>
      <c r="W23" s="92">
        <f>SUM(W9:W11,W13:W16,W18:W21)</f>
        <v>0</v>
      </c>
      <c r="X23" s="92">
        <f t="shared" si="8"/>
        <v>0</v>
      </c>
      <c r="Y23" s="106">
        <f t="shared" si="9"/>
        <v>0</v>
      </c>
      <c r="Z23" s="91">
        <v>33127121825</v>
      </c>
      <c r="AA23" s="92">
        <v>1123773569</v>
      </c>
      <c r="AB23" s="92">
        <f t="shared" si="10"/>
        <v>34250895394</v>
      </c>
      <c r="AC23" s="106">
        <f t="shared" si="11"/>
        <v>0.22121649998017784</v>
      </c>
      <c r="AD23" s="91">
        <f>SUM(AD9:AD11,AD13:AD16,AD18:AD21)</f>
        <v>33288402755</v>
      </c>
      <c r="AE23" s="92">
        <f>SUM(AE9:AE11,AE13:AE16,AE18:AE21)</f>
        <v>2122665189</v>
      </c>
      <c r="AF23" s="92">
        <f t="shared" si="12"/>
        <v>35411067944</v>
      </c>
      <c r="AG23" s="92">
        <f>SUM(AG9:AG11,AG13:AG16,AG18:AG21)</f>
        <v>150713723510</v>
      </c>
      <c r="AH23" s="92">
        <f>SUM(AH9:AH11,AH13:AH16,AH18:AH21)</f>
        <v>150263462037</v>
      </c>
      <c r="AI23" s="93">
        <f>SUM(AI9:AI11,AI13:AI16,AI18:AI21)</f>
        <v>35411067944</v>
      </c>
      <c r="AJ23" s="128">
        <f t="shared" si="13"/>
        <v>0.23495582963054085</v>
      </c>
      <c r="AK23" s="129">
        <f t="shared" si="14"/>
        <v>-0.032762992402113555</v>
      </c>
    </row>
    <row r="24" spans="1:37" ht="12.75">
      <c r="A24" s="71"/>
      <c r="B24" s="71"/>
      <c r="C24" s="71"/>
      <c r="D24" s="94"/>
      <c r="E24" s="94"/>
      <c r="F24" s="94"/>
      <c r="G24" s="94"/>
      <c r="H24" s="94"/>
      <c r="I24" s="94"/>
      <c r="J24" s="94"/>
      <c r="K24" s="94"/>
      <c r="L24" s="94"/>
      <c r="M24" s="107"/>
      <c r="N24" s="94"/>
      <c r="O24" s="94"/>
      <c r="P24" s="94"/>
      <c r="Q24" s="107"/>
      <c r="R24" s="94"/>
      <c r="S24" s="94"/>
      <c r="T24" s="94"/>
      <c r="U24" s="107"/>
      <c r="V24" s="94"/>
      <c r="W24" s="94"/>
      <c r="X24" s="94"/>
      <c r="Y24" s="107"/>
      <c r="Z24" s="94"/>
      <c r="AA24" s="94"/>
      <c r="AB24" s="94"/>
      <c r="AC24" s="107"/>
      <c r="AD24" s="94"/>
      <c r="AE24" s="94"/>
      <c r="AF24" s="94"/>
      <c r="AG24" s="94"/>
      <c r="AH24" s="94"/>
      <c r="AI24" s="94"/>
      <c r="AJ24" s="107"/>
      <c r="AK24" s="107"/>
    </row>
    <row r="25" spans="1:37" ht="12.75">
      <c r="A25" s="71"/>
      <c r="B25" s="71"/>
      <c r="C25" s="71"/>
      <c r="D25" s="94"/>
      <c r="E25" s="94"/>
      <c r="F25" s="94"/>
      <c r="G25" s="94"/>
      <c r="H25" s="94"/>
      <c r="I25" s="94"/>
      <c r="J25" s="94"/>
      <c r="K25" s="94"/>
      <c r="L25" s="94"/>
      <c r="M25" s="107"/>
      <c r="N25" s="94"/>
      <c r="O25" s="94"/>
      <c r="P25" s="94"/>
      <c r="Q25" s="107"/>
      <c r="R25" s="94"/>
      <c r="S25" s="94"/>
      <c r="T25" s="94"/>
      <c r="U25" s="107"/>
      <c r="V25" s="94"/>
      <c r="W25" s="94"/>
      <c r="X25" s="94"/>
      <c r="Y25" s="107"/>
      <c r="Z25" s="94"/>
      <c r="AA25" s="94"/>
      <c r="AB25" s="94"/>
      <c r="AC25" s="107"/>
      <c r="AD25" s="94"/>
      <c r="AE25" s="94"/>
      <c r="AF25" s="94"/>
      <c r="AG25" s="94"/>
      <c r="AH25" s="94"/>
      <c r="AI25" s="94"/>
      <c r="AJ25" s="107"/>
      <c r="AK25" s="107"/>
    </row>
    <row r="26" spans="1:37" ht="12.75">
      <c r="A26" s="71"/>
      <c r="B26" s="71"/>
      <c r="C26" s="71"/>
      <c r="D26" s="94"/>
      <c r="E26" s="94"/>
      <c r="F26" s="94"/>
      <c r="G26" s="94"/>
      <c r="H26" s="94"/>
      <c r="I26" s="94"/>
      <c r="J26" s="94"/>
      <c r="K26" s="94"/>
      <c r="L26" s="94"/>
      <c r="M26" s="107"/>
      <c r="N26" s="94"/>
      <c r="O26" s="94"/>
      <c r="P26" s="94"/>
      <c r="Q26" s="107"/>
      <c r="R26" s="94"/>
      <c r="S26" s="94"/>
      <c r="T26" s="94"/>
      <c r="U26" s="107"/>
      <c r="V26" s="94"/>
      <c r="W26" s="94"/>
      <c r="X26" s="94"/>
      <c r="Y26" s="107"/>
      <c r="Z26" s="94"/>
      <c r="AA26" s="94"/>
      <c r="AB26" s="94"/>
      <c r="AC26" s="107"/>
      <c r="AD26" s="94"/>
      <c r="AE26" s="94"/>
      <c r="AF26" s="94"/>
      <c r="AG26" s="94"/>
      <c r="AH26" s="94"/>
      <c r="AI26" s="94"/>
      <c r="AJ26" s="107"/>
      <c r="AK26" s="107"/>
    </row>
    <row r="27" spans="1:37" ht="12.75">
      <c r="A27" s="71"/>
      <c r="B27" s="71"/>
      <c r="C27" s="71"/>
      <c r="D27" s="94"/>
      <c r="E27" s="94"/>
      <c r="F27" s="94"/>
      <c r="G27" s="94"/>
      <c r="H27" s="94"/>
      <c r="I27" s="94"/>
      <c r="J27" s="94"/>
      <c r="K27" s="94"/>
      <c r="L27" s="94"/>
      <c r="M27" s="107"/>
      <c r="N27" s="94"/>
      <c r="O27" s="94"/>
      <c r="P27" s="94"/>
      <c r="Q27" s="107"/>
      <c r="R27" s="94"/>
      <c r="S27" s="94"/>
      <c r="T27" s="94"/>
      <c r="U27" s="107"/>
      <c r="V27" s="94"/>
      <c r="W27" s="94"/>
      <c r="X27" s="94"/>
      <c r="Y27" s="107"/>
      <c r="Z27" s="94"/>
      <c r="AA27" s="94"/>
      <c r="AB27" s="94"/>
      <c r="AC27" s="107"/>
      <c r="AD27" s="94"/>
      <c r="AE27" s="94"/>
      <c r="AF27" s="94"/>
      <c r="AG27" s="94"/>
      <c r="AH27" s="94"/>
      <c r="AI27" s="94"/>
      <c r="AJ27" s="107"/>
      <c r="AK27" s="107"/>
    </row>
    <row r="28" spans="1:37" ht="12.75">
      <c r="A28" s="71"/>
      <c r="B28" s="71"/>
      <c r="C28" s="71"/>
      <c r="D28" s="94"/>
      <c r="E28" s="94"/>
      <c r="F28" s="94"/>
      <c r="G28" s="94"/>
      <c r="H28" s="94"/>
      <c r="I28" s="94"/>
      <c r="J28" s="94"/>
      <c r="K28" s="94"/>
      <c r="L28" s="94"/>
      <c r="M28" s="107"/>
      <c r="N28" s="94"/>
      <c r="O28" s="94"/>
      <c r="P28" s="94"/>
      <c r="Q28" s="107"/>
      <c r="R28" s="94"/>
      <c r="S28" s="94"/>
      <c r="T28" s="94"/>
      <c r="U28" s="107"/>
      <c r="V28" s="94"/>
      <c r="W28" s="94"/>
      <c r="X28" s="94"/>
      <c r="Y28" s="107"/>
      <c r="Z28" s="94"/>
      <c r="AA28" s="94"/>
      <c r="AB28" s="94"/>
      <c r="AC28" s="107"/>
      <c r="AD28" s="94"/>
      <c r="AE28" s="94"/>
      <c r="AF28" s="94"/>
      <c r="AG28" s="94"/>
      <c r="AH28" s="94"/>
      <c r="AI28" s="94"/>
      <c r="AJ28" s="107"/>
      <c r="AK28" s="107"/>
    </row>
    <row r="29" spans="1:37" ht="12.75">
      <c r="A29" s="71"/>
      <c r="B29" s="71"/>
      <c r="C29" s="71"/>
      <c r="D29" s="94"/>
      <c r="E29" s="94"/>
      <c r="F29" s="94"/>
      <c r="G29" s="94"/>
      <c r="H29" s="94"/>
      <c r="I29" s="94"/>
      <c r="J29" s="94"/>
      <c r="K29" s="94"/>
      <c r="L29" s="94"/>
      <c r="M29" s="107"/>
      <c r="N29" s="94"/>
      <c r="O29" s="94"/>
      <c r="P29" s="94"/>
      <c r="Q29" s="107"/>
      <c r="R29" s="94"/>
      <c r="S29" s="94"/>
      <c r="T29" s="94"/>
      <c r="U29" s="107"/>
      <c r="V29" s="94"/>
      <c r="W29" s="94"/>
      <c r="X29" s="94"/>
      <c r="Y29" s="107"/>
      <c r="Z29" s="94"/>
      <c r="AA29" s="94"/>
      <c r="AB29" s="94"/>
      <c r="AC29" s="107"/>
      <c r="AD29" s="94"/>
      <c r="AE29" s="94"/>
      <c r="AF29" s="94"/>
      <c r="AG29" s="94"/>
      <c r="AH29" s="94"/>
      <c r="AI29" s="94"/>
      <c r="AJ29" s="107"/>
      <c r="AK29" s="107"/>
    </row>
    <row r="30" spans="1:37" ht="12.75">
      <c r="A30" s="71"/>
      <c r="B30" s="71"/>
      <c r="C30" s="71"/>
      <c r="D30" s="94"/>
      <c r="E30" s="94"/>
      <c r="F30" s="94"/>
      <c r="G30" s="94"/>
      <c r="H30" s="94"/>
      <c r="I30" s="94"/>
      <c r="J30" s="94"/>
      <c r="K30" s="94"/>
      <c r="L30" s="94"/>
      <c r="M30" s="107"/>
      <c r="N30" s="94"/>
      <c r="O30" s="94"/>
      <c r="P30" s="94"/>
      <c r="Q30" s="107"/>
      <c r="R30" s="94"/>
      <c r="S30" s="94"/>
      <c r="T30" s="94"/>
      <c r="U30" s="107"/>
      <c r="V30" s="94"/>
      <c r="W30" s="94"/>
      <c r="X30" s="94"/>
      <c r="Y30" s="107"/>
      <c r="Z30" s="94"/>
      <c r="AA30" s="94"/>
      <c r="AB30" s="94"/>
      <c r="AC30" s="107"/>
      <c r="AD30" s="94"/>
      <c r="AE30" s="94"/>
      <c r="AF30" s="94"/>
      <c r="AG30" s="94"/>
      <c r="AH30" s="94"/>
      <c r="AI30" s="94"/>
      <c r="AJ30" s="107"/>
      <c r="AK30" s="107"/>
    </row>
    <row r="31" spans="1:37" ht="12.75">
      <c r="A31" s="71"/>
      <c r="B31" s="71"/>
      <c r="C31" s="71"/>
      <c r="D31" s="94"/>
      <c r="E31" s="94"/>
      <c r="F31" s="94"/>
      <c r="G31" s="94"/>
      <c r="H31" s="94"/>
      <c r="I31" s="94"/>
      <c r="J31" s="94"/>
      <c r="K31" s="94"/>
      <c r="L31" s="94"/>
      <c r="M31" s="107"/>
      <c r="N31" s="94"/>
      <c r="O31" s="94"/>
      <c r="P31" s="94"/>
      <c r="Q31" s="107"/>
      <c r="R31" s="94"/>
      <c r="S31" s="94"/>
      <c r="T31" s="94"/>
      <c r="U31" s="107"/>
      <c r="V31" s="94"/>
      <c r="W31" s="94"/>
      <c r="X31" s="94"/>
      <c r="Y31" s="107"/>
      <c r="Z31" s="94"/>
      <c r="AA31" s="94"/>
      <c r="AB31" s="94"/>
      <c r="AC31" s="107"/>
      <c r="AD31" s="94"/>
      <c r="AE31" s="94"/>
      <c r="AF31" s="94"/>
      <c r="AG31" s="94"/>
      <c r="AH31" s="94"/>
      <c r="AI31" s="94"/>
      <c r="AJ31" s="107"/>
      <c r="AK31" s="107"/>
    </row>
    <row r="32" spans="1:37" ht="12.75">
      <c r="A32" s="71"/>
      <c r="B32" s="71"/>
      <c r="C32" s="71"/>
      <c r="D32" s="94"/>
      <c r="E32" s="94"/>
      <c r="F32" s="94"/>
      <c r="G32" s="94"/>
      <c r="H32" s="94"/>
      <c r="I32" s="94"/>
      <c r="J32" s="94"/>
      <c r="K32" s="94"/>
      <c r="L32" s="94"/>
      <c r="M32" s="107"/>
      <c r="N32" s="94"/>
      <c r="O32" s="94"/>
      <c r="P32" s="94"/>
      <c r="Q32" s="107"/>
      <c r="R32" s="94"/>
      <c r="S32" s="94"/>
      <c r="T32" s="94"/>
      <c r="U32" s="107"/>
      <c r="V32" s="94"/>
      <c r="W32" s="94"/>
      <c r="X32" s="94"/>
      <c r="Y32" s="107"/>
      <c r="Z32" s="94"/>
      <c r="AA32" s="94"/>
      <c r="AB32" s="94"/>
      <c r="AC32" s="107"/>
      <c r="AD32" s="94"/>
      <c r="AE32" s="94"/>
      <c r="AF32" s="94"/>
      <c r="AG32" s="94"/>
      <c r="AH32" s="94"/>
      <c r="AI32" s="94"/>
      <c r="AJ32" s="107"/>
      <c r="AK32" s="107"/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94</v>
      </c>
      <c r="B9" s="63" t="s">
        <v>45</v>
      </c>
      <c r="C9" s="64" t="s">
        <v>46</v>
      </c>
      <c r="D9" s="85">
        <v>37191691554</v>
      </c>
      <c r="E9" s="86">
        <v>7340084000</v>
      </c>
      <c r="F9" s="87">
        <f>$D9+$E9</f>
        <v>44531775554</v>
      </c>
      <c r="G9" s="85">
        <v>37191691554</v>
      </c>
      <c r="H9" s="86">
        <v>7340084000</v>
      </c>
      <c r="I9" s="87">
        <f>$G9+$H9</f>
        <v>44531775554</v>
      </c>
      <c r="J9" s="85">
        <v>9860507428</v>
      </c>
      <c r="K9" s="86">
        <v>891584000</v>
      </c>
      <c r="L9" s="86">
        <f>$J9+$K9</f>
        <v>10752091428</v>
      </c>
      <c r="M9" s="104">
        <f>IF($F9=0,0,$L9/$F9)</f>
        <v>0.24144762462843702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9860507428</v>
      </c>
      <c r="AA9" s="86">
        <v>891584000</v>
      </c>
      <c r="AB9" s="86">
        <f>$Z9+$AA9</f>
        <v>10752091428</v>
      </c>
      <c r="AC9" s="104">
        <f>IF($F9=0,0,$AB9/$F9)</f>
        <v>0.24144762462843702</v>
      </c>
      <c r="AD9" s="85">
        <v>9452528716</v>
      </c>
      <c r="AE9" s="86">
        <v>944963000</v>
      </c>
      <c r="AF9" s="86">
        <f>$AD9+$AE9</f>
        <v>10397491716</v>
      </c>
      <c r="AG9" s="86">
        <v>41682474436</v>
      </c>
      <c r="AH9" s="86">
        <v>41144523813</v>
      </c>
      <c r="AI9" s="87">
        <v>10397491716</v>
      </c>
      <c r="AJ9" s="124">
        <f>IF($AG9=0,0,$AI9/$AG9)</f>
        <v>0.24944516506486414</v>
      </c>
      <c r="AK9" s="125">
        <f>IF($AF9=0,0,(($L9/$AF9)-1))</f>
        <v>0.034104351480687356</v>
      </c>
    </row>
    <row r="10" spans="1:37" ht="16.5">
      <c r="A10" s="65"/>
      <c r="B10" s="66" t="s">
        <v>95</v>
      </c>
      <c r="C10" s="67"/>
      <c r="D10" s="88">
        <f>D9</f>
        <v>37191691554</v>
      </c>
      <c r="E10" s="89">
        <f>E9</f>
        <v>7340084000</v>
      </c>
      <c r="F10" s="90">
        <f aca="true" t="shared" si="0" ref="F10:F41">$D10+$E10</f>
        <v>44531775554</v>
      </c>
      <c r="G10" s="88">
        <f>G9</f>
        <v>37191691554</v>
      </c>
      <c r="H10" s="89">
        <f>H9</f>
        <v>7340084000</v>
      </c>
      <c r="I10" s="90">
        <f aca="true" t="shared" si="1" ref="I10:I41">$G10+$H10</f>
        <v>44531775554</v>
      </c>
      <c r="J10" s="88">
        <f>J9</f>
        <v>9860507428</v>
      </c>
      <c r="K10" s="89">
        <f>K9</f>
        <v>891584000</v>
      </c>
      <c r="L10" s="89">
        <f aca="true" t="shared" si="2" ref="L10:L41">$J10+$K10</f>
        <v>10752091428</v>
      </c>
      <c r="M10" s="105">
        <f aca="true" t="shared" si="3" ref="M10:M41">IF($F10=0,0,$L10/$F10)</f>
        <v>0.24144762462843702</v>
      </c>
      <c r="N10" s="88">
        <f>N9</f>
        <v>0</v>
      </c>
      <c r="O10" s="89">
        <f>O9</f>
        <v>0</v>
      </c>
      <c r="P10" s="89">
        <f aca="true" t="shared" si="4" ref="P10:P41">$N10+$O10</f>
        <v>0</v>
      </c>
      <c r="Q10" s="105">
        <f aca="true" t="shared" si="5" ref="Q10:Q41">IF($F10=0,0,$P10/$F10)</f>
        <v>0</v>
      </c>
      <c r="R10" s="88">
        <f>R9</f>
        <v>0</v>
      </c>
      <c r="S10" s="89">
        <f>S9</f>
        <v>0</v>
      </c>
      <c r="T10" s="89">
        <f aca="true" t="shared" si="6" ref="T10:T41">$R10+$S10</f>
        <v>0</v>
      </c>
      <c r="U10" s="105">
        <f aca="true" t="shared" si="7" ref="U10:U41">IF($I10=0,0,$T10/$I10)</f>
        <v>0</v>
      </c>
      <c r="V10" s="88">
        <f>V9</f>
        <v>0</v>
      </c>
      <c r="W10" s="89">
        <f>W9</f>
        <v>0</v>
      </c>
      <c r="X10" s="89">
        <f aca="true" t="shared" si="8" ref="X10:X41">$V10+$W10</f>
        <v>0</v>
      </c>
      <c r="Y10" s="105">
        <f aca="true" t="shared" si="9" ref="Y10:Y41">IF($I10=0,0,$X10/$I10)</f>
        <v>0</v>
      </c>
      <c r="Z10" s="88">
        <v>9860507428</v>
      </c>
      <c r="AA10" s="89">
        <v>891584000</v>
      </c>
      <c r="AB10" s="89">
        <f aca="true" t="shared" si="10" ref="AB10:AB41">$Z10+$AA10</f>
        <v>10752091428</v>
      </c>
      <c r="AC10" s="105">
        <f aca="true" t="shared" si="11" ref="AC10:AC41">IF($F10=0,0,$AB10/$F10)</f>
        <v>0.24144762462843702</v>
      </c>
      <c r="AD10" s="88">
        <f>AD9</f>
        <v>9452528716</v>
      </c>
      <c r="AE10" s="89">
        <f>AE9</f>
        <v>944963000</v>
      </c>
      <c r="AF10" s="89">
        <f aca="true" t="shared" si="12" ref="AF10:AF41">$AD10+$AE10</f>
        <v>10397491716</v>
      </c>
      <c r="AG10" s="89">
        <f>AG9</f>
        <v>41682474436</v>
      </c>
      <c r="AH10" s="89">
        <f>AH9</f>
        <v>41144523813</v>
      </c>
      <c r="AI10" s="90">
        <f>AI9</f>
        <v>10397491716</v>
      </c>
      <c r="AJ10" s="126">
        <f aca="true" t="shared" si="13" ref="AJ10:AJ41">IF($AG10=0,0,$AI10/$AG10)</f>
        <v>0.24944516506486414</v>
      </c>
      <c r="AK10" s="127">
        <f aca="true" t="shared" si="14" ref="AK10:AK41">IF($AF10=0,0,(($L10/$AF10)-1))</f>
        <v>0.034104351480687356</v>
      </c>
    </row>
    <row r="11" spans="1:37" ht="12.75">
      <c r="A11" s="62" t="s">
        <v>96</v>
      </c>
      <c r="B11" s="63" t="s">
        <v>241</v>
      </c>
      <c r="C11" s="64" t="s">
        <v>242</v>
      </c>
      <c r="D11" s="85">
        <v>341618906</v>
      </c>
      <c r="E11" s="86">
        <v>74070000</v>
      </c>
      <c r="F11" s="87">
        <f t="shared" si="0"/>
        <v>415688906</v>
      </c>
      <c r="G11" s="85">
        <v>341618906</v>
      </c>
      <c r="H11" s="86">
        <v>74070000</v>
      </c>
      <c r="I11" s="87">
        <f t="shared" si="1"/>
        <v>415688906</v>
      </c>
      <c r="J11" s="85">
        <v>87350787</v>
      </c>
      <c r="K11" s="86">
        <v>11142934</v>
      </c>
      <c r="L11" s="86">
        <f t="shared" si="2"/>
        <v>98493721</v>
      </c>
      <c r="M11" s="104">
        <f t="shared" si="3"/>
        <v>0.23694094208037392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87350787</v>
      </c>
      <c r="AA11" s="86">
        <v>11142934</v>
      </c>
      <c r="AB11" s="86">
        <f t="shared" si="10"/>
        <v>98493721</v>
      </c>
      <c r="AC11" s="104">
        <f t="shared" si="11"/>
        <v>0.23694094208037392</v>
      </c>
      <c r="AD11" s="85">
        <v>127586452</v>
      </c>
      <c r="AE11" s="86">
        <v>5249894</v>
      </c>
      <c r="AF11" s="86">
        <f t="shared" si="12"/>
        <v>132836346</v>
      </c>
      <c r="AG11" s="86">
        <v>442340461</v>
      </c>
      <c r="AH11" s="86">
        <v>473635166</v>
      </c>
      <c r="AI11" s="87">
        <v>132836346</v>
      </c>
      <c r="AJ11" s="124">
        <f t="shared" si="13"/>
        <v>0.3003034036264659</v>
      </c>
      <c r="AK11" s="125">
        <f t="shared" si="14"/>
        <v>-0.2585333459864968</v>
      </c>
    </row>
    <row r="12" spans="1:37" ht="12.75">
      <c r="A12" s="62" t="s">
        <v>96</v>
      </c>
      <c r="B12" s="63" t="s">
        <v>243</v>
      </c>
      <c r="C12" s="64" t="s">
        <v>244</v>
      </c>
      <c r="D12" s="85">
        <v>183010993</v>
      </c>
      <c r="E12" s="86">
        <v>79080589</v>
      </c>
      <c r="F12" s="87">
        <f t="shared" si="0"/>
        <v>262091582</v>
      </c>
      <c r="G12" s="85">
        <v>183010993</v>
      </c>
      <c r="H12" s="86">
        <v>79080589</v>
      </c>
      <c r="I12" s="87">
        <f t="shared" si="1"/>
        <v>262091582</v>
      </c>
      <c r="J12" s="85">
        <v>68327432</v>
      </c>
      <c r="K12" s="86">
        <v>13004100</v>
      </c>
      <c r="L12" s="86">
        <f t="shared" si="2"/>
        <v>81331532</v>
      </c>
      <c r="M12" s="104">
        <f t="shared" si="3"/>
        <v>0.31031722338949447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68327432</v>
      </c>
      <c r="AA12" s="86">
        <v>13004100</v>
      </c>
      <c r="AB12" s="86">
        <f t="shared" si="10"/>
        <v>81331532</v>
      </c>
      <c r="AC12" s="104">
        <f t="shared" si="11"/>
        <v>0.31031722338949447</v>
      </c>
      <c r="AD12" s="85">
        <v>70014184</v>
      </c>
      <c r="AE12" s="86">
        <v>12704708</v>
      </c>
      <c r="AF12" s="86">
        <f t="shared" si="12"/>
        <v>82718892</v>
      </c>
      <c r="AG12" s="86">
        <v>243140458</v>
      </c>
      <c r="AH12" s="86">
        <v>249954054</v>
      </c>
      <c r="AI12" s="87">
        <v>82718892</v>
      </c>
      <c r="AJ12" s="124">
        <f t="shared" si="13"/>
        <v>0.3402103158002606</v>
      </c>
      <c r="AK12" s="125">
        <f t="shared" si="14"/>
        <v>-0.016771984808500617</v>
      </c>
    </row>
    <row r="13" spans="1:37" ht="12.75">
      <c r="A13" s="62" t="s">
        <v>96</v>
      </c>
      <c r="B13" s="63" t="s">
        <v>245</v>
      </c>
      <c r="C13" s="64" t="s">
        <v>246</v>
      </c>
      <c r="D13" s="85">
        <v>174790000</v>
      </c>
      <c r="E13" s="86">
        <v>79111974</v>
      </c>
      <c r="F13" s="87">
        <f t="shared" si="0"/>
        <v>253901974</v>
      </c>
      <c r="G13" s="85">
        <v>174790000</v>
      </c>
      <c r="H13" s="86">
        <v>79111974</v>
      </c>
      <c r="I13" s="87">
        <f t="shared" si="1"/>
        <v>253901974</v>
      </c>
      <c r="J13" s="85">
        <v>61467176</v>
      </c>
      <c r="K13" s="86">
        <v>6170603</v>
      </c>
      <c r="L13" s="86">
        <f t="shared" si="2"/>
        <v>67637779</v>
      </c>
      <c r="M13" s="104">
        <f t="shared" si="3"/>
        <v>0.2663932774307615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61467176</v>
      </c>
      <c r="AA13" s="86">
        <v>6170603</v>
      </c>
      <c r="AB13" s="86">
        <f t="shared" si="10"/>
        <v>67637779</v>
      </c>
      <c r="AC13" s="104">
        <f t="shared" si="11"/>
        <v>0.2663932774307615</v>
      </c>
      <c r="AD13" s="85">
        <v>51436780</v>
      </c>
      <c r="AE13" s="86">
        <v>7821406</v>
      </c>
      <c r="AF13" s="86">
        <f t="shared" si="12"/>
        <v>59258186</v>
      </c>
      <c r="AG13" s="86">
        <v>210908517</v>
      </c>
      <c r="AH13" s="86">
        <v>201390000</v>
      </c>
      <c r="AI13" s="87">
        <v>59258186</v>
      </c>
      <c r="AJ13" s="124">
        <f t="shared" si="13"/>
        <v>0.28096630161218195</v>
      </c>
      <c r="AK13" s="125">
        <f t="shared" si="14"/>
        <v>0.14140819295413465</v>
      </c>
    </row>
    <row r="14" spans="1:37" ht="12.75">
      <c r="A14" s="62" t="s">
        <v>96</v>
      </c>
      <c r="B14" s="63" t="s">
        <v>247</v>
      </c>
      <c r="C14" s="64" t="s">
        <v>248</v>
      </c>
      <c r="D14" s="85">
        <v>1027075045</v>
      </c>
      <c r="E14" s="86">
        <v>132788185</v>
      </c>
      <c r="F14" s="87">
        <f t="shared" si="0"/>
        <v>1159863230</v>
      </c>
      <c r="G14" s="85">
        <v>1027075045</v>
      </c>
      <c r="H14" s="86">
        <v>132788185</v>
      </c>
      <c r="I14" s="87">
        <f t="shared" si="1"/>
        <v>1159863230</v>
      </c>
      <c r="J14" s="85">
        <v>302648945</v>
      </c>
      <c r="K14" s="86">
        <v>19488059</v>
      </c>
      <c r="L14" s="86">
        <f t="shared" si="2"/>
        <v>322137004</v>
      </c>
      <c r="M14" s="104">
        <f t="shared" si="3"/>
        <v>0.277737060429099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302648945</v>
      </c>
      <c r="AA14" s="86">
        <v>19488059</v>
      </c>
      <c r="AB14" s="86">
        <f t="shared" si="10"/>
        <v>322137004</v>
      </c>
      <c r="AC14" s="104">
        <f t="shared" si="11"/>
        <v>0.277737060429099</v>
      </c>
      <c r="AD14" s="85">
        <v>219156916</v>
      </c>
      <c r="AE14" s="86">
        <v>6550771</v>
      </c>
      <c r="AF14" s="86">
        <f t="shared" si="12"/>
        <v>225707687</v>
      </c>
      <c r="AG14" s="86">
        <v>1105490424</v>
      </c>
      <c r="AH14" s="86">
        <v>1057876082</v>
      </c>
      <c r="AI14" s="87">
        <v>225707687</v>
      </c>
      <c r="AJ14" s="124">
        <f t="shared" si="13"/>
        <v>0.20416973507859168</v>
      </c>
      <c r="AK14" s="125">
        <f t="shared" si="14"/>
        <v>0.4272309830546446</v>
      </c>
    </row>
    <row r="15" spans="1:37" ht="12.75">
      <c r="A15" s="62" t="s">
        <v>111</v>
      </c>
      <c r="B15" s="63" t="s">
        <v>249</v>
      </c>
      <c r="C15" s="64" t="s">
        <v>250</v>
      </c>
      <c r="D15" s="85">
        <v>1191793766</v>
      </c>
      <c r="E15" s="86">
        <v>362325304</v>
      </c>
      <c r="F15" s="87">
        <f t="shared" si="0"/>
        <v>1554119070</v>
      </c>
      <c r="G15" s="85">
        <v>1191793766</v>
      </c>
      <c r="H15" s="86">
        <v>362325304</v>
      </c>
      <c r="I15" s="87">
        <f t="shared" si="1"/>
        <v>1554119070</v>
      </c>
      <c r="J15" s="85">
        <v>355295073</v>
      </c>
      <c r="K15" s="86">
        <v>65275704</v>
      </c>
      <c r="L15" s="86">
        <f t="shared" si="2"/>
        <v>420570777</v>
      </c>
      <c r="M15" s="104">
        <f t="shared" si="3"/>
        <v>0.2706168305366718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355295073</v>
      </c>
      <c r="AA15" s="86">
        <v>65275704</v>
      </c>
      <c r="AB15" s="86">
        <f t="shared" si="10"/>
        <v>420570777</v>
      </c>
      <c r="AC15" s="104">
        <f t="shared" si="11"/>
        <v>0.2706168305366718</v>
      </c>
      <c r="AD15" s="85">
        <v>320142952</v>
      </c>
      <c r="AE15" s="86">
        <v>44527858</v>
      </c>
      <c r="AF15" s="86">
        <f t="shared" si="12"/>
        <v>364670810</v>
      </c>
      <c r="AG15" s="86">
        <v>1594515239</v>
      </c>
      <c r="AH15" s="86">
        <v>1580685948</v>
      </c>
      <c r="AI15" s="87">
        <v>364670810</v>
      </c>
      <c r="AJ15" s="124">
        <f t="shared" si="13"/>
        <v>0.22870324540059161</v>
      </c>
      <c r="AK15" s="125">
        <f t="shared" si="14"/>
        <v>0.15328884425929235</v>
      </c>
    </row>
    <row r="16" spans="1:37" ht="16.5">
      <c r="A16" s="65"/>
      <c r="B16" s="66" t="s">
        <v>251</v>
      </c>
      <c r="C16" s="67"/>
      <c r="D16" s="88">
        <f>SUM(D11:D15)</f>
        <v>2918288710</v>
      </c>
      <c r="E16" s="89">
        <f>SUM(E11:E15)</f>
        <v>727376052</v>
      </c>
      <c r="F16" s="90">
        <f t="shared" si="0"/>
        <v>3645664762</v>
      </c>
      <c r="G16" s="88">
        <f>SUM(G11:G15)</f>
        <v>2918288710</v>
      </c>
      <c r="H16" s="89">
        <f>SUM(H11:H15)</f>
        <v>727376052</v>
      </c>
      <c r="I16" s="90">
        <f t="shared" si="1"/>
        <v>3645664762</v>
      </c>
      <c r="J16" s="88">
        <f>SUM(J11:J15)</f>
        <v>875089413</v>
      </c>
      <c r="K16" s="89">
        <f>SUM(K11:K15)</f>
        <v>115081400</v>
      </c>
      <c r="L16" s="89">
        <f t="shared" si="2"/>
        <v>990170813</v>
      </c>
      <c r="M16" s="105">
        <f t="shared" si="3"/>
        <v>0.27160226670342436</v>
      </c>
      <c r="N16" s="88">
        <f>SUM(N11:N15)</f>
        <v>0</v>
      </c>
      <c r="O16" s="89">
        <f>SUM(O11:O15)</f>
        <v>0</v>
      </c>
      <c r="P16" s="89">
        <f t="shared" si="4"/>
        <v>0</v>
      </c>
      <c r="Q16" s="105">
        <f t="shared" si="5"/>
        <v>0</v>
      </c>
      <c r="R16" s="88">
        <f>SUM(R11:R15)</f>
        <v>0</v>
      </c>
      <c r="S16" s="89">
        <f>SUM(S11:S15)</f>
        <v>0</v>
      </c>
      <c r="T16" s="89">
        <f t="shared" si="6"/>
        <v>0</v>
      </c>
      <c r="U16" s="105">
        <f t="shared" si="7"/>
        <v>0</v>
      </c>
      <c r="V16" s="88">
        <f>SUM(V11:V15)</f>
        <v>0</v>
      </c>
      <c r="W16" s="89">
        <f>SUM(W11:W15)</f>
        <v>0</v>
      </c>
      <c r="X16" s="89">
        <f t="shared" si="8"/>
        <v>0</v>
      </c>
      <c r="Y16" s="105">
        <f t="shared" si="9"/>
        <v>0</v>
      </c>
      <c r="Z16" s="88">
        <v>875089413</v>
      </c>
      <c r="AA16" s="89">
        <v>115081400</v>
      </c>
      <c r="AB16" s="89">
        <f t="shared" si="10"/>
        <v>990170813</v>
      </c>
      <c r="AC16" s="105">
        <f t="shared" si="11"/>
        <v>0.27160226670342436</v>
      </c>
      <c r="AD16" s="88">
        <f>SUM(AD11:AD15)</f>
        <v>788337284</v>
      </c>
      <c r="AE16" s="89">
        <f>SUM(AE11:AE15)</f>
        <v>76854637</v>
      </c>
      <c r="AF16" s="89">
        <f t="shared" si="12"/>
        <v>865191921</v>
      </c>
      <c r="AG16" s="89">
        <f>SUM(AG11:AG15)</f>
        <v>3596395099</v>
      </c>
      <c r="AH16" s="89">
        <f>SUM(AH11:AH15)</f>
        <v>3563541250</v>
      </c>
      <c r="AI16" s="90">
        <f>SUM(AI11:AI15)</f>
        <v>865191921</v>
      </c>
      <c r="AJ16" s="126">
        <f t="shared" si="13"/>
        <v>0.24057198866736637</v>
      </c>
      <c r="AK16" s="127">
        <f t="shared" si="14"/>
        <v>0.14445221801834185</v>
      </c>
    </row>
    <row r="17" spans="1:37" ht="12.75">
      <c r="A17" s="62" t="s">
        <v>96</v>
      </c>
      <c r="B17" s="63" t="s">
        <v>252</v>
      </c>
      <c r="C17" s="64" t="s">
        <v>253</v>
      </c>
      <c r="D17" s="85">
        <v>178927000</v>
      </c>
      <c r="E17" s="86">
        <v>40516000</v>
      </c>
      <c r="F17" s="87">
        <f t="shared" si="0"/>
        <v>219443000</v>
      </c>
      <c r="G17" s="85">
        <v>178927000</v>
      </c>
      <c r="H17" s="86">
        <v>40516000</v>
      </c>
      <c r="I17" s="87">
        <f t="shared" si="1"/>
        <v>219443000</v>
      </c>
      <c r="J17" s="85">
        <v>66752378</v>
      </c>
      <c r="K17" s="86">
        <v>6403410</v>
      </c>
      <c r="L17" s="86">
        <f t="shared" si="2"/>
        <v>73155788</v>
      </c>
      <c r="M17" s="104">
        <f t="shared" si="3"/>
        <v>0.3333703421845308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66752378</v>
      </c>
      <c r="AA17" s="86">
        <v>6403410</v>
      </c>
      <c r="AB17" s="86">
        <f t="shared" si="10"/>
        <v>73155788</v>
      </c>
      <c r="AC17" s="104">
        <f t="shared" si="11"/>
        <v>0.3333703421845308</v>
      </c>
      <c r="AD17" s="85">
        <v>63611376</v>
      </c>
      <c r="AE17" s="86">
        <v>13164409</v>
      </c>
      <c r="AF17" s="86">
        <f t="shared" si="12"/>
        <v>76775785</v>
      </c>
      <c r="AG17" s="86">
        <v>193405000</v>
      </c>
      <c r="AH17" s="86">
        <v>203927000</v>
      </c>
      <c r="AI17" s="87">
        <v>76775785</v>
      </c>
      <c r="AJ17" s="124">
        <f t="shared" si="13"/>
        <v>0.3969689770171402</v>
      </c>
      <c r="AK17" s="125">
        <f t="shared" si="14"/>
        <v>-0.047150244051558654</v>
      </c>
    </row>
    <row r="18" spans="1:37" ht="12.75">
      <c r="A18" s="62" t="s">
        <v>96</v>
      </c>
      <c r="B18" s="63" t="s">
        <v>254</v>
      </c>
      <c r="C18" s="64" t="s">
        <v>255</v>
      </c>
      <c r="D18" s="85">
        <v>451806329</v>
      </c>
      <c r="E18" s="86">
        <v>30406771</v>
      </c>
      <c r="F18" s="87">
        <f t="shared" si="0"/>
        <v>482213100</v>
      </c>
      <c r="G18" s="85">
        <v>451806329</v>
      </c>
      <c r="H18" s="86">
        <v>30406771</v>
      </c>
      <c r="I18" s="87">
        <f t="shared" si="1"/>
        <v>482213100</v>
      </c>
      <c r="J18" s="85">
        <v>93253131</v>
      </c>
      <c r="K18" s="86">
        <v>7272646</v>
      </c>
      <c r="L18" s="86">
        <f t="shared" si="2"/>
        <v>100525777</v>
      </c>
      <c r="M18" s="104">
        <f t="shared" si="3"/>
        <v>0.20846753644809732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93253131</v>
      </c>
      <c r="AA18" s="86">
        <v>7272646</v>
      </c>
      <c r="AB18" s="86">
        <f t="shared" si="10"/>
        <v>100525777</v>
      </c>
      <c r="AC18" s="104">
        <f t="shared" si="11"/>
        <v>0.20846753644809732</v>
      </c>
      <c r="AD18" s="85">
        <v>93484935</v>
      </c>
      <c r="AE18" s="86">
        <v>8731574</v>
      </c>
      <c r="AF18" s="86">
        <f t="shared" si="12"/>
        <v>102216509</v>
      </c>
      <c r="AG18" s="86">
        <v>419177461</v>
      </c>
      <c r="AH18" s="86">
        <v>454213745</v>
      </c>
      <c r="AI18" s="87">
        <v>102216509</v>
      </c>
      <c r="AJ18" s="124">
        <f t="shared" si="13"/>
        <v>0.24385020310049543</v>
      </c>
      <c r="AK18" s="125">
        <f t="shared" si="14"/>
        <v>-0.016540694028202463</v>
      </c>
    </row>
    <row r="19" spans="1:37" ht="12.75">
      <c r="A19" s="62" t="s">
        <v>96</v>
      </c>
      <c r="B19" s="63" t="s">
        <v>256</v>
      </c>
      <c r="C19" s="64" t="s">
        <v>257</v>
      </c>
      <c r="D19" s="85">
        <v>148883584</v>
      </c>
      <c r="E19" s="86">
        <v>12164000</v>
      </c>
      <c r="F19" s="87">
        <f t="shared" si="0"/>
        <v>161047584</v>
      </c>
      <c r="G19" s="85">
        <v>148883584</v>
      </c>
      <c r="H19" s="86">
        <v>12164000</v>
      </c>
      <c r="I19" s="87">
        <f t="shared" si="1"/>
        <v>161047584</v>
      </c>
      <c r="J19" s="85">
        <v>29811775</v>
      </c>
      <c r="K19" s="86">
        <v>438597</v>
      </c>
      <c r="L19" s="86">
        <f t="shared" si="2"/>
        <v>30250372</v>
      </c>
      <c r="M19" s="104">
        <f t="shared" si="3"/>
        <v>0.1878349941592418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29811775</v>
      </c>
      <c r="AA19" s="86">
        <v>438597</v>
      </c>
      <c r="AB19" s="86">
        <f t="shared" si="10"/>
        <v>30250372</v>
      </c>
      <c r="AC19" s="104">
        <f t="shared" si="11"/>
        <v>0.1878349941592418</v>
      </c>
      <c r="AD19" s="85">
        <v>38633634</v>
      </c>
      <c r="AE19" s="86">
        <v>10475634</v>
      </c>
      <c r="AF19" s="86">
        <f t="shared" si="12"/>
        <v>49109268</v>
      </c>
      <c r="AG19" s="86">
        <v>165196009</v>
      </c>
      <c r="AH19" s="86">
        <v>175999470</v>
      </c>
      <c r="AI19" s="87">
        <v>49109268</v>
      </c>
      <c r="AJ19" s="124">
        <f t="shared" si="13"/>
        <v>0.29727877990079044</v>
      </c>
      <c r="AK19" s="125">
        <f t="shared" si="14"/>
        <v>-0.3840190816935003</v>
      </c>
    </row>
    <row r="20" spans="1:37" ht="12.75">
      <c r="A20" s="62" t="s">
        <v>96</v>
      </c>
      <c r="B20" s="63" t="s">
        <v>258</v>
      </c>
      <c r="C20" s="64" t="s">
        <v>259</v>
      </c>
      <c r="D20" s="85">
        <v>60604969</v>
      </c>
      <c r="E20" s="86">
        <v>18364000</v>
      </c>
      <c r="F20" s="87">
        <f t="shared" si="0"/>
        <v>78968969</v>
      </c>
      <c r="G20" s="85">
        <v>60604969</v>
      </c>
      <c r="H20" s="86">
        <v>18364000</v>
      </c>
      <c r="I20" s="87">
        <f t="shared" si="1"/>
        <v>78968969</v>
      </c>
      <c r="J20" s="85">
        <v>8422038</v>
      </c>
      <c r="K20" s="86">
        <v>1741309</v>
      </c>
      <c r="L20" s="86">
        <f t="shared" si="2"/>
        <v>10163347</v>
      </c>
      <c r="M20" s="104">
        <f t="shared" si="3"/>
        <v>0.12870051526188725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8422038</v>
      </c>
      <c r="AA20" s="86">
        <v>1741309</v>
      </c>
      <c r="AB20" s="86">
        <f t="shared" si="10"/>
        <v>10163347</v>
      </c>
      <c r="AC20" s="104">
        <f t="shared" si="11"/>
        <v>0.12870051526188725</v>
      </c>
      <c r="AD20" s="85">
        <v>27376066</v>
      </c>
      <c r="AE20" s="86">
        <v>5353451</v>
      </c>
      <c r="AF20" s="86">
        <f t="shared" si="12"/>
        <v>32729517</v>
      </c>
      <c r="AG20" s="86">
        <v>72718955</v>
      </c>
      <c r="AH20" s="86">
        <v>76223511</v>
      </c>
      <c r="AI20" s="87">
        <v>32729517</v>
      </c>
      <c r="AJ20" s="124">
        <f t="shared" si="13"/>
        <v>0.45008233410394854</v>
      </c>
      <c r="AK20" s="125">
        <f t="shared" si="14"/>
        <v>-0.6894745803917608</v>
      </c>
    </row>
    <row r="21" spans="1:37" ht="12.75">
      <c r="A21" s="62" t="s">
        <v>96</v>
      </c>
      <c r="B21" s="63" t="s">
        <v>78</v>
      </c>
      <c r="C21" s="64" t="s">
        <v>79</v>
      </c>
      <c r="D21" s="85">
        <v>5398139727</v>
      </c>
      <c r="E21" s="86">
        <v>698424000</v>
      </c>
      <c r="F21" s="87">
        <f t="shared" si="0"/>
        <v>6096563727</v>
      </c>
      <c r="G21" s="85">
        <v>5398139727</v>
      </c>
      <c r="H21" s="86">
        <v>698424000</v>
      </c>
      <c r="I21" s="87">
        <f t="shared" si="1"/>
        <v>6096563727</v>
      </c>
      <c r="J21" s="85">
        <v>1221398482</v>
      </c>
      <c r="K21" s="86">
        <v>39307238</v>
      </c>
      <c r="L21" s="86">
        <f t="shared" si="2"/>
        <v>1260705720</v>
      </c>
      <c r="M21" s="104">
        <f t="shared" si="3"/>
        <v>0.20678955825831558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1221398482</v>
      </c>
      <c r="AA21" s="86">
        <v>39307238</v>
      </c>
      <c r="AB21" s="86">
        <f t="shared" si="10"/>
        <v>1260705720</v>
      </c>
      <c r="AC21" s="104">
        <f t="shared" si="11"/>
        <v>0.20678955825831558</v>
      </c>
      <c r="AD21" s="85">
        <v>1156353354</v>
      </c>
      <c r="AE21" s="86">
        <v>40648414</v>
      </c>
      <c r="AF21" s="86">
        <f t="shared" si="12"/>
        <v>1197001768</v>
      </c>
      <c r="AG21" s="86">
        <v>5647220703</v>
      </c>
      <c r="AH21" s="86">
        <v>6768814570</v>
      </c>
      <c r="AI21" s="87">
        <v>1197001768</v>
      </c>
      <c r="AJ21" s="124">
        <f t="shared" si="13"/>
        <v>0.2119629869192311</v>
      </c>
      <c r="AK21" s="125">
        <f t="shared" si="14"/>
        <v>0.053219597249583916</v>
      </c>
    </row>
    <row r="22" spans="1:37" ht="12.75">
      <c r="A22" s="62" t="s">
        <v>96</v>
      </c>
      <c r="B22" s="63" t="s">
        <v>260</v>
      </c>
      <c r="C22" s="64" t="s">
        <v>261</v>
      </c>
      <c r="D22" s="85">
        <v>103188019</v>
      </c>
      <c r="E22" s="86">
        <v>22985000</v>
      </c>
      <c r="F22" s="87">
        <f t="shared" si="0"/>
        <v>126173019</v>
      </c>
      <c r="G22" s="85">
        <v>103188019</v>
      </c>
      <c r="H22" s="86">
        <v>22985000</v>
      </c>
      <c r="I22" s="87">
        <f t="shared" si="1"/>
        <v>126173019</v>
      </c>
      <c r="J22" s="85">
        <v>29190025</v>
      </c>
      <c r="K22" s="86">
        <v>2850608</v>
      </c>
      <c r="L22" s="86">
        <f t="shared" si="2"/>
        <v>32040633</v>
      </c>
      <c r="M22" s="104">
        <f t="shared" si="3"/>
        <v>0.2539420333597629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29190025</v>
      </c>
      <c r="AA22" s="86">
        <v>2850608</v>
      </c>
      <c r="AB22" s="86">
        <f t="shared" si="10"/>
        <v>32040633</v>
      </c>
      <c r="AC22" s="104">
        <f t="shared" si="11"/>
        <v>0.2539420333597629</v>
      </c>
      <c r="AD22" s="85">
        <v>30678536</v>
      </c>
      <c r="AE22" s="86">
        <v>2438292</v>
      </c>
      <c r="AF22" s="86">
        <f t="shared" si="12"/>
        <v>33116828</v>
      </c>
      <c r="AG22" s="86">
        <v>120362366</v>
      </c>
      <c r="AH22" s="86">
        <v>122504527</v>
      </c>
      <c r="AI22" s="87">
        <v>33116828</v>
      </c>
      <c r="AJ22" s="124">
        <f t="shared" si="13"/>
        <v>0.2751427136286105</v>
      </c>
      <c r="AK22" s="125">
        <f t="shared" si="14"/>
        <v>-0.03249692271252547</v>
      </c>
    </row>
    <row r="23" spans="1:37" ht="12.75">
      <c r="A23" s="62" t="s">
        <v>96</v>
      </c>
      <c r="B23" s="63" t="s">
        <v>262</v>
      </c>
      <c r="C23" s="64" t="s">
        <v>263</v>
      </c>
      <c r="D23" s="85">
        <v>112323480</v>
      </c>
      <c r="E23" s="86">
        <v>21005250</v>
      </c>
      <c r="F23" s="87">
        <f t="shared" si="0"/>
        <v>133328730</v>
      </c>
      <c r="G23" s="85">
        <v>112323480</v>
      </c>
      <c r="H23" s="86">
        <v>21005250</v>
      </c>
      <c r="I23" s="87">
        <f t="shared" si="1"/>
        <v>133328730</v>
      </c>
      <c r="J23" s="85">
        <v>45634360</v>
      </c>
      <c r="K23" s="86">
        <v>3352191</v>
      </c>
      <c r="L23" s="86">
        <f t="shared" si="2"/>
        <v>48986551</v>
      </c>
      <c r="M23" s="104">
        <f t="shared" si="3"/>
        <v>0.3674118173929955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45634360</v>
      </c>
      <c r="AA23" s="86">
        <v>3352191</v>
      </c>
      <c r="AB23" s="86">
        <f t="shared" si="10"/>
        <v>48986551</v>
      </c>
      <c r="AC23" s="104">
        <f t="shared" si="11"/>
        <v>0.3674118173929955</v>
      </c>
      <c r="AD23" s="85">
        <v>49367053</v>
      </c>
      <c r="AE23" s="86">
        <v>2939989</v>
      </c>
      <c r="AF23" s="86">
        <f t="shared" si="12"/>
        <v>52307042</v>
      </c>
      <c r="AG23" s="86">
        <v>159106730</v>
      </c>
      <c r="AH23" s="86">
        <v>161625170</v>
      </c>
      <c r="AI23" s="87">
        <v>52307042</v>
      </c>
      <c r="AJ23" s="124">
        <f t="shared" si="13"/>
        <v>0.32875442792394766</v>
      </c>
      <c r="AK23" s="125">
        <f t="shared" si="14"/>
        <v>-0.06348076421526572</v>
      </c>
    </row>
    <row r="24" spans="1:37" ht="12.75">
      <c r="A24" s="62" t="s">
        <v>111</v>
      </c>
      <c r="B24" s="63" t="s">
        <v>264</v>
      </c>
      <c r="C24" s="64" t="s">
        <v>265</v>
      </c>
      <c r="D24" s="85">
        <v>890796319</v>
      </c>
      <c r="E24" s="86">
        <v>201043639</v>
      </c>
      <c r="F24" s="87">
        <f t="shared" si="0"/>
        <v>1091839958</v>
      </c>
      <c r="G24" s="85">
        <v>890796319</v>
      </c>
      <c r="H24" s="86">
        <v>201043639</v>
      </c>
      <c r="I24" s="87">
        <f t="shared" si="1"/>
        <v>1091839958</v>
      </c>
      <c r="J24" s="85">
        <v>238380018</v>
      </c>
      <c r="K24" s="86">
        <v>34540144</v>
      </c>
      <c r="L24" s="86">
        <f t="shared" si="2"/>
        <v>272920162</v>
      </c>
      <c r="M24" s="104">
        <f t="shared" si="3"/>
        <v>0.24996352258432367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238380018</v>
      </c>
      <c r="AA24" s="86">
        <v>34540144</v>
      </c>
      <c r="AB24" s="86">
        <f t="shared" si="10"/>
        <v>272920162</v>
      </c>
      <c r="AC24" s="104">
        <f t="shared" si="11"/>
        <v>0.24996352258432367</v>
      </c>
      <c r="AD24" s="85">
        <v>337033091</v>
      </c>
      <c r="AE24" s="86">
        <v>116001097</v>
      </c>
      <c r="AF24" s="86">
        <f t="shared" si="12"/>
        <v>453034188</v>
      </c>
      <c r="AG24" s="86">
        <v>995225708</v>
      </c>
      <c r="AH24" s="86">
        <v>1035256962</v>
      </c>
      <c r="AI24" s="87">
        <v>453034188</v>
      </c>
      <c r="AJ24" s="124">
        <f t="shared" si="13"/>
        <v>0.45520748143696466</v>
      </c>
      <c r="AK24" s="125">
        <f t="shared" si="14"/>
        <v>-0.397572701510995</v>
      </c>
    </row>
    <row r="25" spans="1:37" ht="16.5">
      <c r="A25" s="65"/>
      <c r="B25" s="66" t="s">
        <v>266</v>
      </c>
      <c r="C25" s="67"/>
      <c r="D25" s="88">
        <f>SUM(D17:D24)</f>
        <v>7344669427</v>
      </c>
      <c r="E25" s="89">
        <f>SUM(E17:E24)</f>
        <v>1044908660</v>
      </c>
      <c r="F25" s="90">
        <f t="shared" si="0"/>
        <v>8389578087</v>
      </c>
      <c r="G25" s="88">
        <f>SUM(G17:G24)</f>
        <v>7344669427</v>
      </c>
      <c r="H25" s="89">
        <f>SUM(H17:H24)</f>
        <v>1044908660</v>
      </c>
      <c r="I25" s="90">
        <f t="shared" si="1"/>
        <v>8389578087</v>
      </c>
      <c r="J25" s="88">
        <f>SUM(J17:J24)</f>
        <v>1732842207</v>
      </c>
      <c r="K25" s="89">
        <f>SUM(K17:K24)</f>
        <v>95906143</v>
      </c>
      <c r="L25" s="89">
        <f t="shared" si="2"/>
        <v>1828748350</v>
      </c>
      <c r="M25" s="105">
        <f t="shared" si="3"/>
        <v>0.2179785837900146</v>
      </c>
      <c r="N25" s="88">
        <f>SUM(N17:N24)</f>
        <v>0</v>
      </c>
      <c r="O25" s="89">
        <f>SUM(O17:O24)</f>
        <v>0</v>
      </c>
      <c r="P25" s="89">
        <f t="shared" si="4"/>
        <v>0</v>
      </c>
      <c r="Q25" s="105">
        <f t="shared" si="5"/>
        <v>0</v>
      </c>
      <c r="R25" s="88">
        <f>SUM(R17:R24)</f>
        <v>0</v>
      </c>
      <c r="S25" s="89">
        <f>SUM(S17:S24)</f>
        <v>0</v>
      </c>
      <c r="T25" s="89">
        <f t="shared" si="6"/>
        <v>0</v>
      </c>
      <c r="U25" s="105">
        <f t="shared" si="7"/>
        <v>0</v>
      </c>
      <c r="V25" s="88">
        <f>SUM(V17:V24)</f>
        <v>0</v>
      </c>
      <c r="W25" s="89">
        <f>SUM(W17:W24)</f>
        <v>0</v>
      </c>
      <c r="X25" s="89">
        <f t="shared" si="8"/>
        <v>0</v>
      </c>
      <c r="Y25" s="105">
        <f t="shared" si="9"/>
        <v>0</v>
      </c>
      <c r="Z25" s="88">
        <v>1732842207</v>
      </c>
      <c r="AA25" s="89">
        <v>95906143</v>
      </c>
      <c r="AB25" s="89">
        <f t="shared" si="10"/>
        <v>1828748350</v>
      </c>
      <c r="AC25" s="105">
        <f t="shared" si="11"/>
        <v>0.2179785837900146</v>
      </c>
      <c r="AD25" s="88">
        <f>SUM(AD17:AD24)</f>
        <v>1796538045</v>
      </c>
      <c r="AE25" s="89">
        <f>SUM(AE17:AE24)</f>
        <v>199752860</v>
      </c>
      <c r="AF25" s="89">
        <f t="shared" si="12"/>
        <v>1996290905</v>
      </c>
      <c r="AG25" s="89">
        <f>SUM(AG17:AG24)</f>
        <v>7772412932</v>
      </c>
      <c r="AH25" s="89">
        <f>SUM(AH17:AH24)</f>
        <v>8998564955</v>
      </c>
      <c r="AI25" s="90">
        <f>SUM(AI17:AI24)</f>
        <v>1996290905</v>
      </c>
      <c r="AJ25" s="126">
        <f t="shared" si="13"/>
        <v>0.2568431351325944</v>
      </c>
      <c r="AK25" s="127">
        <f t="shared" si="14"/>
        <v>-0.08392692396702572</v>
      </c>
    </row>
    <row r="26" spans="1:37" ht="12.75">
      <c r="A26" s="62" t="s">
        <v>96</v>
      </c>
      <c r="B26" s="63" t="s">
        <v>267</v>
      </c>
      <c r="C26" s="64" t="s">
        <v>268</v>
      </c>
      <c r="D26" s="85">
        <v>220082563</v>
      </c>
      <c r="E26" s="86">
        <v>75906000</v>
      </c>
      <c r="F26" s="87">
        <f t="shared" si="0"/>
        <v>295988563</v>
      </c>
      <c r="G26" s="85">
        <v>220082563</v>
      </c>
      <c r="H26" s="86">
        <v>75906000</v>
      </c>
      <c r="I26" s="87">
        <f t="shared" si="1"/>
        <v>295988563</v>
      </c>
      <c r="J26" s="85">
        <v>20803939</v>
      </c>
      <c r="K26" s="86">
        <v>21482764</v>
      </c>
      <c r="L26" s="86">
        <f t="shared" si="2"/>
        <v>42286703</v>
      </c>
      <c r="M26" s="104">
        <f t="shared" si="3"/>
        <v>0.14286600323810483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20803939</v>
      </c>
      <c r="AA26" s="86">
        <v>21482764</v>
      </c>
      <c r="AB26" s="86">
        <f t="shared" si="10"/>
        <v>42286703</v>
      </c>
      <c r="AC26" s="104">
        <f t="shared" si="11"/>
        <v>0.14286600323810483</v>
      </c>
      <c r="AD26" s="85">
        <v>76613293</v>
      </c>
      <c r="AE26" s="86">
        <v>24799377</v>
      </c>
      <c r="AF26" s="86">
        <f t="shared" si="12"/>
        <v>101412670</v>
      </c>
      <c r="AG26" s="86">
        <v>229837712</v>
      </c>
      <c r="AH26" s="86">
        <v>292046505</v>
      </c>
      <c r="AI26" s="87">
        <v>101412670</v>
      </c>
      <c r="AJ26" s="124">
        <f t="shared" si="13"/>
        <v>0.4412359882872485</v>
      </c>
      <c r="AK26" s="125">
        <f t="shared" si="14"/>
        <v>-0.5830234723136665</v>
      </c>
    </row>
    <row r="27" spans="1:37" ht="12.75">
      <c r="A27" s="62" t="s">
        <v>96</v>
      </c>
      <c r="B27" s="63" t="s">
        <v>269</v>
      </c>
      <c r="C27" s="64" t="s">
        <v>270</v>
      </c>
      <c r="D27" s="85">
        <v>581812647</v>
      </c>
      <c r="E27" s="86">
        <v>53876000</v>
      </c>
      <c r="F27" s="87">
        <f t="shared" si="0"/>
        <v>635688647</v>
      </c>
      <c r="G27" s="85">
        <v>581812647</v>
      </c>
      <c r="H27" s="86">
        <v>53876000</v>
      </c>
      <c r="I27" s="87">
        <f t="shared" si="1"/>
        <v>635688647</v>
      </c>
      <c r="J27" s="85">
        <v>185478617</v>
      </c>
      <c r="K27" s="86">
        <v>6898338</v>
      </c>
      <c r="L27" s="86">
        <f t="shared" si="2"/>
        <v>192376955</v>
      </c>
      <c r="M27" s="104">
        <f t="shared" si="3"/>
        <v>0.30262763997419634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185478617</v>
      </c>
      <c r="AA27" s="86">
        <v>6898338</v>
      </c>
      <c r="AB27" s="86">
        <f t="shared" si="10"/>
        <v>192376955</v>
      </c>
      <c r="AC27" s="104">
        <f t="shared" si="11"/>
        <v>0.30262763997419634</v>
      </c>
      <c r="AD27" s="85">
        <v>96298663</v>
      </c>
      <c r="AE27" s="86">
        <v>0</v>
      </c>
      <c r="AF27" s="86">
        <f t="shared" si="12"/>
        <v>96298663</v>
      </c>
      <c r="AG27" s="86">
        <v>587171000</v>
      </c>
      <c r="AH27" s="86">
        <v>606158392</v>
      </c>
      <c r="AI27" s="87">
        <v>96298663</v>
      </c>
      <c r="AJ27" s="124">
        <f t="shared" si="13"/>
        <v>0.1640044603701477</v>
      </c>
      <c r="AK27" s="125">
        <f t="shared" si="14"/>
        <v>0.9977115881660787</v>
      </c>
    </row>
    <row r="28" spans="1:37" ht="12.75">
      <c r="A28" s="62" t="s">
        <v>96</v>
      </c>
      <c r="B28" s="63" t="s">
        <v>271</v>
      </c>
      <c r="C28" s="64" t="s">
        <v>272</v>
      </c>
      <c r="D28" s="85">
        <v>829511443</v>
      </c>
      <c r="E28" s="86">
        <v>89637597</v>
      </c>
      <c r="F28" s="87">
        <f t="shared" si="0"/>
        <v>919149040</v>
      </c>
      <c r="G28" s="85">
        <v>829511443</v>
      </c>
      <c r="H28" s="86">
        <v>89637597</v>
      </c>
      <c r="I28" s="87">
        <f t="shared" si="1"/>
        <v>919149040</v>
      </c>
      <c r="J28" s="85">
        <v>245134281</v>
      </c>
      <c r="K28" s="86">
        <v>1504349</v>
      </c>
      <c r="L28" s="86">
        <f t="shared" si="2"/>
        <v>246638630</v>
      </c>
      <c r="M28" s="104">
        <f t="shared" si="3"/>
        <v>0.2683336643641601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245134281</v>
      </c>
      <c r="AA28" s="86">
        <v>1504349</v>
      </c>
      <c r="AB28" s="86">
        <f t="shared" si="10"/>
        <v>246638630</v>
      </c>
      <c r="AC28" s="104">
        <f t="shared" si="11"/>
        <v>0.2683336643641601</v>
      </c>
      <c r="AD28" s="85">
        <v>247391336</v>
      </c>
      <c r="AE28" s="86">
        <v>1698478</v>
      </c>
      <c r="AF28" s="86">
        <f t="shared" si="12"/>
        <v>249089814</v>
      </c>
      <c r="AG28" s="86">
        <v>1054837181</v>
      </c>
      <c r="AH28" s="86">
        <v>1119064716</v>
      </c>
      <c r="AI28" s="87">
        <v>249089814</v>
      </c>
      <c r="AJ28" s="124">
        <f t="shared" si="13"/>
        <v>0.23614053285821748</v>
      </c>
      <c r="AK28" s="125">
        <f t="shared" si="14"/>
        <v>-0.00984056297059177</v>
      </c>
    </row>
    <row r="29" spans="1:37" ht="12.75">
      <c r="A29" s="62" t="s">
        <v>111</v>
      </c>
      <c r="B29" s="63" t="s">
        <v>273</v>
      </c>
      <c r="C29" s="64" t="s">
        <v>274</v>
      </c>
      <c r="D29" s="85">
        <v>1055989167</v>
      </c>
      <c r="E29" s="86">
        <v>371539000</v>
      </c>
      <c r="F29" s="87">
        <f t="shared" si="0"/>
        <v>1427528167</v>
      </c>
      <c r="G29" s="85">
        <v>1055989167</v>
      </c>
      <c r="H29" s="86">
        <v>371539000</v>
      </c>
      <c r="I29" s="87">
        <f t="shared" si="1"/>
        <v>1427528167</v>
      </c>
      <c r="J29" s="85">
        <v>262390005</v>
      </c>
      <c r="K29" s="86">
        <v>52881000</v>
      </c>
      <c r="L29" s="86">
        <f t="shared" si="2"/>
        <v>315271005</v>
      </c>
      <c r="M29" s="104">
        <f t="shared" si="3"/>
        <v>0.22085098724360233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262390005</v>
      </c>
      <c r="AA29" s="86">
        <v>52881000</v>
      </c>
      <c r="AB29" s="86">
        <f t="shared" si="10"/>
        <v>315271005</v>
      </c>
      <c r="AC29" s="104">
        <f t="shared" si="11"/>
        <v>0.22085098724360233</v>
      </c>
      <c r="AD29" s="85">
        <v>270373799</v>
      </c>
      <c r="AE29" s="86">
        <v>43985146</v>
      </c>
      <c r="AF29" s="86">
        <f t="shared" si="12"/>
        <v>314358945</v>
      </c>
      <c r="AG29" s="86">
        <v>1083967521</v>
      </c>
      <c r="AH29" s="86">
        <v>1293327601</v>
      </c>
      <c r="AI29" s="87">
        <v>314358945</v>
      </c>
      <c r="AJ29" s="124">
        <f t="shared" si="13"/>
        <v>0.29000771601532144</v>
      </c>
      <c r="AK29" s="125">
        <f t="shared" si="14"/>
        <v>0.0029013330605240917</v>
      </c>
    </row>
    <row r="30" spans="1:37" ht="16.5">
      <c r="A30" s="65"/>
      <c r="B30" s="66" t="s">
        <v>275</v>
      </c>
      <c r="C30" s="67"/>
      <c r="D30" s="88">
        <f>SUM(D26:D29)</f>
        <v>2687395820</v>
      </c>
      <c r="E30" s="89">
        <f>SUM(E26:E29)</f>
        <v>590958597</v>
      </c>
      <c r="F30" s="90">
        <f t="shared" si="0"/>
        <v>3278354417</v>
      </c>
      <c r="G30" s="88">
        <f>SUM(G26:G29)</f>
        <v>2687395820</v>
      </c>
      <c r="H30" s="89">
        <f>SUM(H26:H29)</f>
        <v>590958597</v>
      </c>
      <c r="I30" s="90">
        <f t="shared" si="1"/>
        <v>3278354417</v>
      </c>
      <c r="J30" s="88">
        <f>SUM(J26:J29)</f>
        <v>713806842</v>
      </c>
      <c r="K30" s="89">
        <f>SUM(K26:K29)</f>
        <v>82766451</v>
      </c>
      <c r="L30" s="89">
        <f t="shared" si="2"/>
        <v>796573293</v>
      </c>
      <c r="M30" s="105">
        <f t="shared" si="3"/>
        <v>0.24297961467172266</v>
      </c>
      <c r="N30" s="88">
        <f>SUM(N26:N29)</f>
        <v>0</v>
      </c>
      <c r="O30" s="89">
        <f>SUM(O26:O29)</f>
        <v>0</v>
      </c>
      <c r="P30" s="89">
        <f t="shared" si="4"/>
        <v>0</v>
      </c>
      <c r="Q30" s="105">
        <f t="shared" si="5"/>
        <v>0</v>
      </c>
      <c r="R30" s="88">
        <f>SUM(R26:R29)</f>
        <v>0</v>
      </c>
      <c r="S30" s="89">
        <f>SUM(S26:S29)</f>
        <v>0</v>
      </c>
      <c r="T30" s="89">
        <f t="shared" si="6"/>
        <v>0</v>
      </c>
      <c r="U30" s="105">
        <f t="shared" si="7"/>
        <v>0</v>
      </c>
      <c r="V30" s="88">
        <f>SUM(V26:V29)</f>
        <v>0</v>
      </c>
      <c r="W30" s="89">
        <f>SUM(W26:W29)</f>
        <v>0</v>
      </c>
      <c r="X30" s="89">
        <f t="shared" si="8"/>
        <v>0</v>
      </c>
      <c r="Y30" s="105">
        <f t="shared" si="9"/>
        <v>0</v>
      </c>
      <c r="Z30" s="88">
        <v>713806842</v>
      </c>
      <c r="AA30" s="89">
        <v>82766451</v>
      </c>
      <c r="AB30" s="89">
        <f t="shared" si="10"/>
        <v>796573293</v>
      </c>
      <c r="AC30" s="105">
        <f t="shared" si="11"/>
        <v>0.24297961467172266</v>
      </c>
      <c r="AD30" s="88">
        <f>SUM(AD26:AD29)</f>
        <v>690677091</v>
      </c>
      <c r="AE30" s="89">
        <f>SUM(AE26:AE29)</f>
        <v>70483001</v>
      </c>
      <c r="AF30" s="89">
        <f t="shared" si="12"/>
        <v>761160092</v>
      </c>
      <c r="AG30" s="89">
        <f>SUM(AG26:AG29)</f>
        <v>2955813414</v>
      </c>
      <c r="AH30" s="89">
        <f>SUM(AH26:AH29)</f>
        <v>3310597214</v>
      </c>
      <c r="AI30" s="90">
        <f>SUM(AI26:AI29)</f>
        <v>761160092</v>
      </c>
      <c r="AJ30" s="126">
        <f t="shared" si="13"/>
        <v>0.257512902673362</v>
      </c>
      <c r="AK30" s="127">
        <f t="shared" si="14"/>
        <v>0.04652529917451331</v>
      </c>
    </row>
    <row r="31" spans="1:37" ht="12.75">
      <c r="A31" s="62" t="s">
        <v>96</v>
      </c>
      <c r="B31" s="63" t="s">
        <v>276</v>
      </c>
      <c r="C31" s="64" t="s">
        <v>277</v>
      </c>
      <c r="D31" s="85">
        <v>311475458</v>
      </c>
      <c r="E31" s="86">
        <v>126725620</v>
      </c>
      <c r="F31" s="87">
        <f t="shared" si="0"/>
        <v>438201078</v>
      </c>
      <c r="G31" s="85">
        <v>311475458</v>
      </c>
      <c r="H31" s="86">
        <v>126725620</v>
      </c>
      <c r="I31" s="87">
        <f t="shared" si="1"/>
        <v>438201078</v>
      </c>
      <c r="J31" s="85">
        <v>104873013</v>
      </c>
      <c r="K31" s="86">
        <v>10897071</v>
      </c>
      <c r="L31" s="86">
        <f t="shared" si="2"/>
        <v>115770084</v>
      </c>
      <c r="M31" s="104">
        <f t="shared" si="3"/>
        <v>0.2641939735255512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104873013</v>
      </c>
      <c r="AA31" s="86">
        <v>10897071</v>
      </c>
      <c r="AB31" s="86">
        <f t="shared" si="10"/>
        <v>115770084</v>
      </c>
      <c r="AC31" s="104">
        <f t="shared" si="11"/>
        <v>0.2641939735255512</v>
      </c>
      <c r="AD31" s="85">
        <v>77936268</v>
      </c>
      <c r="AE31" s="86">
        <v>4864280</v>
      </c>
      <c r="AF31" s="86">
        <f t="shared" si="12"/>
        <v>82800548</v>
      </c>
      <c r="AG31" s="86">
        <v>302829939</v>
      </c>
      <c r="AH31" s="86">
        <v>323849297</v>
      </c>
      <c r="AI31" s="87">
        <v>82800548</v>
      </c>
      <c r="AJ31" s="124">
        <f t="shared" si="13"/>
        <v>0.2734225957757763</v>
      </c>
      <c r="AK31" s="125">
        <f t="shared" si="14"/>
        <v>0.3981801666336797</v>
      </c>
    </row>
    <row r="32" spans="1:37" ht="12.75">
      <c r="A32" s="62" t="s">
        <v>96</v>
      </c>
      <c r="B32" s="63" t="s">
        <v>278</v>
      </c>
      <c r="C32" s="64" t="s">
        <v>279</v>
      </c>
      <c r="D32" s="85">
        <v>237668944</v>
      </c>
      <c r="E32" s="86">
        <v>103028860</v>
      </c>
      <c r="F32" s="87">
        <f t="shared" si="0"/>
        <v>340697804</v>
      </c>
      <c r="G32" s="85">
        <v>237668944</v>
      </c>
      <c r="H32" s="86">
        <v>103028860</v>
      </c>
      <c r="I32" s="87">
        <f t="shared" si="1"/>
        <v>340697804</v>
      </c>
      <c r="J32" s="85">
        <v>91567428</v>
      </c>
      <c r="K32" s="86">
        <v>21309926</v>
      </c>
      <c r="L32" s="86">
        <f t="shared" si="2"/>
        <v>112877354</v>
      </c>
      <c r="M32" s="104">
        <f t="shared" si="3"/>
        <v>0.33131224409066046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91567428</v>
      </c>
      <c r="AA32" s="86">
        <v>21309926</v>
      </c>
      <c r="AB32" s="86">
        <f t="shared" si="10"/>
        <v>112877354</v>
      </c>
      <c r="AC32" s="104">
        <f t="shared" si="11"/>
        <v>0.33131224409066046</v>
      </c>
      <c r="AD32" s="85">
        <v>88507476</v>
      </c>
      <c r="AE32" s="86">
        <v>22502625</v>
      </c>
      <c r="AF32" s="86">
        <f t="shared" si="12"/>
        <v>111010101</v>
      </c>
      <c r="AG32" s="86">
        <v>317980052</v>
      </c>
      <c r="AH32" s="86">
        <v>319605052</v>
      </c>
      <c r="AI32" s="87">
        <v>111010101</v>
      </c>
      <c r="AJ32" s="124">
        <f t="shared" si="13"/>
        <v>0.3491102674579096</v>
      </c>
      <c r="AK32" s="125">
        <f t="shared" si="14"/>
        <v>0.016820568427372118</v>
      </c>
    </row>
    <row r="33" spans="1:37" ht="12.75">
      <c r="A33" s="62" t="s">
        <v>96</v>
      </c>
      <c r="B33" s="63" t="s">
        <v>280</v>
      </c>
      <c r="C33" s="64" t="s">
        <v>281</v>
      </c>
      <c r="D33" s="85">
        <v>218034069</v>
      </c>
      <c r="E33" s="86">
        <v>72022000</v>
      </c>
      <c r="F33" s="87">
        <f t="shared" si="0"/>
        <v>290056069</v>
      </c>
      <c r="G33" s="85">
        <v>218034069</v>
      </c>
      <c r="H33" s="86">
        <v>72022000</v>
      </c>
      <c r="I33" s="87">
        <f t="shared" si="1"/>
        <v>290056069</v>
      </c>
      <c r="J33" s="85">
        <v>83678049</v>
      </c>
      <c r="K33" s="86">
        <v>13041352</v>
      </c>
      <c r="L33" s="86">
        <f t="shared" si="2"/>
        <v>96719401</v>
      </c>
      <c r="M33" s="104">
        <f t="shared" si="3"/>
        <v>0.33345070604263066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83678049</v>
      </c>
      <c r="AA33" s="86">
        <v>13041352</v>
      </c>
      <c r="AB33" s="86">
        <f t="shared" si="10"/>
        <v>96719401</v>
      </c>
      <c r="AC33" s="104">
        <f t="shared" si="11"/>
        <v>0.33345070604263066</v>
      </c>
      <c r="AD33" s="85">
        <v>3102861</v>
      </c>
      <c r="AE33" s="86">
        <v>3012686</v>
      </c>
      <c r="AF33" s="86">
        <f t="shared" si="12"/>
        <v>6115547</v>
      </c>
      <c r="AG33" s="86">
        <v>253138927</v>
      </c>
      <c r="AH33" s="86">
        <v>260138927</v>
      </c>
      <c r="AI33" s="87">
        <v>6115547</v>
      </c>
      <c r="AJ33" s="124">
        <f t="shared" si="13"/>
        <v>0.024158856452765165</v>
      </c>
      <c r="AK33" s="125">
        <f t="shared" si="14"/>
        <v>14.815331155168948</v>
      </c>
    </row>
    <row r="34" spans="1:37" ht="12.75">
      <c r="A34" s="62" t="s">
        <v>96</v>
      </c>
      <c r="B34" s="63" t="s">
        <v>282</v>
      </c>
      <c r="C34" s="64" t="s">
        <v>283</v>
      </c>
      <c r="D34" s="85">
        <v>190711536</v>
      </c>
      <c r="E34" s="86">
        <v>76546000</v>
      </c>
      <c r="F34" s="87">
        <f t="shared" si="0"/>
        <v>267257536</v>
      </c>
      <c r="G34" s="85">
        <v>190711536</v>
      </c>
      <c r="H34" s="86">
        <v>76546000</v>
      </c>
      <c r="I34" s="87">
        <f t="shared" si="1"/>
        <v>267257536</v>
      </c>
      <c r="J34" s="85">
        <v>84938145</v>
      </c>
      <c r="K34" s="86">
        <v>6488914</v>
      </c>
      <c r="L34" s="86">
        <f t="shared" si="2"/>
        <v>91427059</v>
      </c>
      <c r="M34" s="104">
        <f t="shared" si="3"/>
        <v>0.3420934742135765</v>
      </c>
      <c r="N34" s="85">
        <v>0</v>
      </c>
      <c r="O34" s="86">
        <v>0</v>
      </c>
      <c r="P34" s="86">
        <f t="shared" si="4"/>
        <v>0</v>
      </c>
      <c r="Q34" s="104">
        <f t="shared" si="5"/>
        <v>0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v>84938145</v>
      </c>
      <c r="AA34" s="86">
        <v>6488914</v>
      </c>
      <c r="AB34" s="86">
        <f t="shared" si="10"/>
        <v>91427059</v>
      </c>
      <c r="AC34" s="104">
        <f t="shared" si="11"/>
        <v>0.3420934742135765</v>
      </c>
      <c r="AD34" s="85">
        <v>74593973</v>
      </c>
      <c r="AE34" s="86">
        <v>2138608</v>
      </c>
      <c r="AF34" s="86">
        <f t="shared" si="12"/>
        <v>76732581</v>
      </c>
      <c r="AG34" s="86">
        <v>329990527</v>
      </c>
      <c r="AH34" s="86">
        <v>328062008</v>
      </c>
      <c r="AI34" s="87">
        <v>76732581</v>
      </c>
      <c r="AJ34" s="124">
        <f t="shared" si="13"/>
        <v>0.23252964773743337</v>
      </c>
      <c r="AK34" s="125">
        <f t="shared" si="14"/>
        <v>0.19150245969179647</v>
      </c>
    </row>
    <row r="35" spans="1:37" ht="12.75">
      <c r="A35" s="62" t="s">
        <v>111</v>
      </c>
      <c r="B35" s="63" t="s">
        <v>284</v>
      </c>
      <c r="C35" s="64" t="s">
        <v>285</v>
      </c>
      <c r="D35" s="85">
        <v>774106962</v>
      </c>
      <c r="E35" s="86">
        <v>372432000</v>
      </c>
      <c r="F35" s="87">
        <f t="shared" si="0"/>
        <v>1146538962</v>
      </c>
      <c r="G35" s="85">
        <v>774106962</v>
      </c>
      <c r="H35" s="86">
        <v>372432000</v>
      </c>
      <c r="I35" s="87">
        <f t="shared" si="1"/>
        <v>1146538962</v>
      </c>
      <c r="J35" s="85">
        <v>154420203</v>
      </c>
      <c r="K35" s="86">
        <v>36624035</v>
      </c>
      <c r="L35" s="86">
        <f t="shared" si="2"/>
        <v>191044238</v>
      </c>
      <c r="M35" s="104">
        <f t="shared" si="3"/>
        <v>0.16662690438949077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154420203</v>
      </c>
      <c r="AA35" s="86">
        <v>36624035</v>
      </c>
      <c r="AB35" s="86">
        <f t="shared" si="10"/>
        <v>191044238</v>
      </c>
      <c r="AC35" s="104">
        <f t="shared" si="11"/>
        <v>0.16662690438949077</v>
      </c>
      <c r="AD35" s="85">
        <v>212223690</v>
      </c>
      <c r="AE35" s="86">
        <v>86098715</v>
      </c>
      <c r="AF35" s="86">
        <f t="shared" si="12"/>
        <v>298322405</v>
      </c>
      <c r="AG35" s="86">
        <v>1087829389</v>
      </c>
      <c r="AH35" s="86">
        <v>1099282597</v>
      </c>
      <c r="AI35" s="87">
        <v>298322405</v>
      </c>
      <c r="AJ35" s="124">
        <f t="shared" si="13"/>
        <v>0.274236390390442</v>
      </c>
      <c r="AK35" s="125">
        <f t="shared" si="14"/>
        <v>-0.359604794014717</v>
      </c>
    </row>
    <row r="36" spans="1:37" ht="16.5">
      <c r="A36" s="65"/>
      <c r="B36" s="66" t="s">
        <v>286</v>
      </c>
      <c r="C36" s="67"/>
      <c r="D36" s="88">
        <f>SUM(D31:D35)</f>
        <v>1731996969</v>
      </c>
      <c r="E36" s="89">
        <f>SUM(E31:E35)</f>
        <v>750754480</v>
      </c>
      <c r="F36" s="90">
        <f t="shared" si="0"/>
        <v>2482751449</v>
      </c>
      <c r="G36" s="88">
        <f>SUM(G31:G35)</f>
        <v>1731996969</v>
      </c>
      <c r="H36" s="89">
        <f>SUM(H31:H35)</f>
        <v>750754480</v>
      </c>
      <c r="I36" s="90">
        <f t="shared" si="1"/>
        <v>2482751449</v>
      </c>
      <c r="J36" s="88">
        <f>SUM(J31:J35)</f>
        <v>519476838</v>
      </c>
      <c r="K36" s="89">
        <f>SUM(K31:K35)</f>
        <v>88361298</v>
      </c>
      <c r="L36" s="89">
        <f t="shared" si="2"/>
        <v>607838136</v>
      </c>
      <c r="M36" s="105">
        <f t="shared" si="3"/>
        <v>0.24482440086575094</v>
      </c>
      <c r="N36" s="88">
        <f>SUM(N31:N35)</f>
        <v>0</v>
      </c>
      <c r="O36" s="89">
        <f>SUM(O31:O35)</f>
        <v>0</v>
      </c>
      <c r="P36" s="89">
        <f t="shared" si="4"/>
        <v>0</v>
      </c>
      <c r="Q36" s="105">
        <f t="shared" si="5"/>
        <v>0</v>
      </c>
      <c r="R36" s="88">
        <f>SUM(R31:R35)</f>
        <v>0</v>
      </c>
      <c r="S36" s="89">
        <f>SUM(S31:S35)</f>
        <v>0</v>
      </c>
      <c r="T36" s="89">
        <f t="shared" si="6"/>
        <v>0</v>
      </c>
      <c r="U36" s="105">
        <f t="shared" si="7"/>
        <v>0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v>519476838</v>
      </c>
      <c r="AA36" s="89">
        <v>88361298</v>
      </c>
      <c r="AB36" s="89">
        <f t="shared" si="10"/>
        <v>607838136</v>
      </c>
      <c r="AC36" s="105">
        <f t="shared" si="11"/>
        <v>0.24482440086575094</v>
      </c>
      <c r="AD36" s="88">
        <f>SUM(AD31:AD35)</f>
        <v>456364268</v>
      </c>
      <c r="AE36" s="89">
        <f>SUM(AE31:AE35)</f>
        <v>118616914</v>
      </c>
      <c r="AF36" s="89">
        <f t="shared" si="12"/>
        <v>574981182</v>
      </c>
      <c r="AG36" s="89">
        <f>SUM(AG31:AG35)</f>
        <v>2291768834</v>
      </c>
      <c r="AH36" s="89">
        <f>SUM(AH31:AH35)</f>
        <v>2330937881</v>
      </c>
      <c r="AI36" s="90">
        <f>SUM(AI31:AI35)</f>
        <v>574981182</v>
      </c>
      <c r="AJ36" s="126">
        <f t="shared" si="13"/>
        <v>0.250889694226464</v>
      </c>
      <c r="AK36" s="127">
        <f t="shared" si="14"/>
        <v>0.05714439885790901</v>
      </c>
    </row>
    <row r="37" spans="1:37" ht="12.75">
      <c r="A37" s="62" t="s">
        <v>96</v>
      </c>
      <c r="B37" s="63" t="s">
        <v>80</v>
      </c>
      <c r="C37" s="64" t="s">
        <v>81</v>
      </c>
      <c r="D37" s="85">
        <v>1976765778</v>
      </c>
      <c r="E37" s="86">
        <v>252778405</v>
      </c>
      <c r="F37" s="87">
        <f t="shared" si="0"/>
        <v>2229544183</v>
      </c>
      <c r="G37" s="85">
        <v>1976765778</v>
      </c>
      <c r="H37" s="86">
        <v>252778405</v>
      </c>
      <c r="I37" s="87">
        <f t="shared" si="1"/>
        <v>2229544183</v>
      </c>
      <c r="J37" s="85">
        <v>552117263</v>
      </c>
      <c r="K37" s="86">
        <v>24726269</v>
      </c>
      <c r="L37" s="86">
        <f t="shared" si="2"/>
        <v>576843532</v>
      </c>
      <c r="M37" s="104">
        <f t="shared" si="3"/>
        <v>0.25872711399861953</v>
      </c>
      <c r="N37" s="85">
        <v>0</v>
      </c>
      <c r="O37" s="86">
        <v>0</v>
      </c>
      <c r="P37" s="86">
        <f t="shared" si="4"/>
        <v>0</v>
      </c>
      <c r="Q37" s="104">
        <f t="shared" si="5"/>
        <v>0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v>552117263</v>
      </c>
      <c r="AA37" s="86">
        <v>24726269</v>
      </c>
      <c r="AB37" s="86">
        <f t="shared" si="10"/>
        <v>576843532</v>
      </c>
      <c r="AC37" s="104">
        <f t="shared" si="11"/>
        <v>0.25872711399861953</v>
      </c>
      <c r="AD37" s="85">
        <v>504932014</v>
      </c>
      <c r="AE37" s="86">
        <v>40163721</v>
      </c>
      <c r="AF37" s="86">
        <f t="shared" si="12"/>
        <v>545095735</v>
      </c>
      <c r="AG37" s="86">
        <v>1985340665</v>
      </c>
      <c r="AH37" s="86">
        <v>1940383512</v>
      </c>
      <c r="AI37" s="87">
        <v>545095735</v>
      </c>
      <c r="AJ37" s="124">
        <f t="shared" si="13"/>
        <v>0.27456030323138525</v>
      </c>
      <c r="AK37" s="125">
        <f t="shared" si="14"/>
        <v>0.05824260760359823</v>
      </c>
    </row>
    <row r="38" spans="1:37" ht="12.75">
      <c r="A38" s="62" t="s">
        <v>96</v>
      </c>
      <c r="B38" s="63" t="s">
        <v>287</v>
      </c>
      <c r="C38" s="64" t="s">
        <v>288</v>
      </c>
      <c r="D38" s="85">
        <v>98488807</v>
      </c>
      <c r="E38" s="86">
        <v>19743780</v>
      </c>
      <c r="F38" s="87">
        <f t="shared" si="0"/>
        <v>118232587</v>
      </c>
      <c r="G38" s="85">
        <v>98488807</v>
      </c>
      <c r="H38" s="86">
        <v>19743780</v>
      </c>
      <c r="I38" s="87">
        <f t="shared" si="1"/>
        <v>118232587</v>
      </c>
      <c r="J38" s="85">
        <v>25237745</v>
      </c>
      <c r="K38" s="86">
        <v>182000</v>
      </c>
      <c r="L38" s="86">
        <f t="shared" si="2"/>
        <v>25419745</v>
      </c>
      <c r="M38" s="104">
        <f t="shared" si="3"/>
        <v>0.21499779075289963</v>
      </c>
      <c r="N38" s="85">
        <v>0</v>
      </c>
      <c r="O38" s="86">
        <v>0</v>
      </c>
      <c r="P38" s="86">
        <f t="shared" si="4"/>
        <v>0</v>
      </c>
      <c r="Q38" s="104">
        <f t="shared" si="5"/>
        <v>0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v>25237745</v>
      </c>
      <c r="AA38" s="86">
        <v>182000</v>
      </c>
      <c r="AB38" s="86">
        <f t="shared" si="10"/>
        <v>25419745</v>
      </c>
      <c r="AC38" s="104">
        <f t="shared" si="11"/>
        <v>0.21499779075289963</v>
      </c>
      <c r="AD38" s="85">
        <v>23997990</v>
      </c>
      <c r="AE38" s="86">
        <v>5139620</v>
      </c>
      <c r="AF38" s="86">
        <f t="shared" si="12"/>
        <v>29137610</v>
      </c>
      <c r="AG38" s="86">
        <v>127169595</v>
      </c>
      <c r="AH38" s="86">
        <v>124917244</v>
      </c>
      <c r="AI38" s="87">
        <v>29137610</v>
      </c>
      <c r="AJ38" s="124">
        <f t="shared" si="13"/>
        <v>0.2291240292146877</v>
      </c>
      <c r="AK38" s="125">
        <f t="shared" si="14"/>
        <v>-0.1275967726934364</v>
      </c>
    </row>
    <row r="39" spans="1:37" ht="12.75">
      <c r="A39" s="62" t="s">
        <v>96</v>
      </c>
      <c r="B39" s="63" t="s">
        <v>289</v>
      </c>
      <c r="C39" s="64" t="s">
        <v>290</v>
      </c>
      <c r="D39" s="85">
        <v>143681370</v>
      </c>
      <c r="E39" s="86">
        <v>63247686</v>
      </c>
      <c r="F39" s="87">
        <f t="shared" si="0"/>
        <v>206929056</v>
      </c>
      <c r="G39" s="85">
        <v>143681370</v>
      </c>
      <c r="H39" s="86">
        <v>63247686</v>
      </c>
      <c r="I39" s="87">
        <f t="shared" si="1"/>
        <v>206929056</v>
      </c>
      <c r="J39" s="85">
        <v>3443597</v>
      </c>
      <c r="K39" s="86">
        <v>1115274</v>
      </c>
      <c r="L39" s="86">
        <f t="shared" si="2"/>
        <v>4558871</v>
      </c>
      <c r="M39" s="104">
        <f t="shared" si="3"/>
        <v>0.022031081995560836</v>
      </c>
      <c r="N39" s="85">
        <v>0</v>
      </c>
      <c r="O39" s="86">
        <v>0</v>
      </c>
      <c r="P39" s="86">
        <f t="shared" si="4"/>
        <v>0</v>
      </c>
      <c r="Q39" s="104">
        <f t="shared" si="5"/>
        <v>0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v>3443597</v>
      </c>
      <c r="AA39" s="86">
        <v>1115274</v>
      </c>
      <c r="AB39" s="86">
        <f t="shared" si="10"/>
        <v>4558871</v>
      </c>
      <c r="AC39" s="104">
        <f t="shared" si="11"/>
        <v>0.022031081995560836</v>
      </c>
      <c r="AD39" s="85">
        <v>32472530</v>
      </c>
      <c r="AE39" s="86">
        <v>15366746</v>
      </c>
      <c r="AF39" s="86">
        <f t="shared" si="12"/>
        <v>47839276</v>
      </c>
      <c r="AG39" s="86">
        <v>199983145</v>
      </c>
      <c r="AH39" s="86">
        <v>183183890</v>
      </c>
      <c r="AI39" s="87">
        <v>47839276</v>
      </c>
      <c r="AJ39" s="124">
        <f t="shared" si="13"/>
        <v>0.2392165399739063</v>
      </c>
      <c r="AK39" s="125">
        <f t="shared" si="14"/>
        <v>-0.9047044315637218</v>
      </c>
    </row>
    <row r="40" spans="1:37" ht="12.75">
      <c r="A40" s="62" t="s">
        <v>111</v>
      </c>
      <c r="B40" s="63" t="s">
        <v>291</v>
      </c>
      <c r="C40" s="64" t="s">
        <v>292</v>
      </c>
      <c r="D40" s="85">
        <v>181004585</v>
      </c>
      <c r="E40" s="86">
        <v>120067000</v>
      </c>
      <c r="F40" s="87">
        <f t="shared" si="0"/>
        <v>301071585</v>
      </c>
      <c r="G40" s="85">
        <v>181004585</v>
      </c>
      <c r="H40" s="86">
        <v>120067000</v>
      </c>
      <c r="I40" s="87">
        <f t="shared" si="1"/>
        <v>301071585</v>
      </c>
      <c r="J40" s="85">
        <v>84366537</v>
      </c>
      <c r="K40" s="86">
        <v>23126937</v>
      </c>
      <c r="L40" s="86">
        <f t="shared" si="2"/>
        <v>107493474</v>
      </c>
      <c r="M40" s="104">
        <f t="shared" si="3"/>
        <v>0.35703626431567764</v>
      </c>
      <c r="N40" s="85">
        <v>0</v>
      </c>
      <c r="O40" s="86">
        <v>0</v>
      </c>
      <c r="P40" s="86">
        <f t="shared" si="4"/>
        <v>0</v>
      </c>
      <c r="Q40" s="104">
        <f t="shared" si="5"/>
        <v>0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v>84366537</v>
      </c>
      <c r="AA40" s="86">
        <v>23126937</v>
      </c>
      <c r="AB40" s="86">
        <f t="shared" si="10"/>
        <v>107493474</v>
      </c>
      <c r="AC40" s="104">
        <f t="shared" si="11"/>
        <v>0.35703626431567764</v>
      </c>
      <c r="AD40" s="85">
        <v>63539504</v>
      </c>
      <c r="AE40" s="86">
        <v>7370592</v>
      </c>
      <c r="AF40" s="86">
        <f t="shared" si="12"/>
        <v>70910096</v>
      </c>
      <c r="AG40" s="86">
        <v>252822444</v>
      </c>
      <c r="AH40" s="86">
        <v>258431902</v>
      </c>
      <c r="AI40" s="87">
        <v>70910096</v>
      </c>
      <c r="AJ40" s="124">
        <f t="shared" si="13"/>
        <v>0.2804738965342808</v>
      </c>
      <c r="AK40" s="125">
        <f t="shared" si="14"/>
        <v>0.5159121206097366</v>
      </c>
    </row>
    <row r="41" spans="1:37" ht="16.5">
      <c r="A41" s="65"/>
      <c r="B41" s="66" t="s">
        <v>293</v>
      </c>
      <c r="C41" s="67"/>
      <c r="D41" s="88">
        <f>SUM(D37:D40)</f>
        <v>2399940540</v>
      </c>
      <c r="E41" s="89">
        <f>SUM(E37:E40)</f>
        <v>455836871</v>
      </c>
      <c r="F41" s="90">
        <f t="shared" si="0"/>
        <v>2855777411</v>
      </c>
      <c r="G41" s="88">
        <f>SUM(G37:G40)</f>
        <v>2399940540</v>
      </c>
      <c r="H41" s="89">
        <f>SUM(H37:H40)</f>
        <v>455836871</v>
      </c>
      <c r="I41" s="90">
        <f t="shared" si="1"/>
        <v>2855777411</v>
      </c>
      <c r="J41" s="88">
        <f>SUM(J37:J40)</f>
        <v>665165142</v>
      </c>
      <c r="K41" s="89">
        <f>SUM(K37:K40)</f>
        <v>49150480</v>
      </c>
      <c r="L41" s="89">
        <f t="shared" si="2"/>
        <v>714315622</v>
      </c>
      <c r="M41" s="105">
        <f t="shared" si="3"/>
        <v>0.250130006368343</v>
      </c>
      <c r="N41" s="88">
        <f>SUM(N37:N40)</f>
        <v>0</v>
      </c>
      <c r="O41" s="89">
        <f>SUM(O37:O40)</f>
        <v>0</v>
      </c>
      <c r="P41" s="89">
        <f t="shared" si="4"/>
        <v>0</v>
      </c>
      <c r="Q41" s="105">
        <f t="shared" si="5"/>
        <v>0</v>
      </c>
      <c r="R41" s="88">
        <f>SUM(R37:R40)</f>
        <v>0</v>
      </c>
      <c r="S41" s="89">
        <f>SUM(S37:S40)</f>
        <v>0</v>
      </c>
      <c r="T41" s="89">
        <f t="shared" si="6"/>
        <v>0</v>
      </c>
      <c r="U41" s="105">
        <f t="shared" si="7"/>
        <v>0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v>665165142</v>
      </c>
      <c r="AA41" s="89">
        <v>49150480</v>
      </c>
      <c r="AB41" s="89">
        <f t="shared" si="10"/>
        <v>714315622</v>
      </c>
      <c r="AC41" s="105">
        <f t="shared" si="11"/>
        <v>0.250130006368343</v>
      </c>
      <c r="AD41" s="88">
        <f>SUM(AD37:AD40)</f>
        <v>624942038</v>
      </c>
      <c r="AE41" s="89">
        <f>SUM(AE37:AE40)</f>
        <v>68040679</v>
      </c>
      <c r="AF41" s="89">
        <f t="shared" si="12"/>
        <v>692982717</v>
      </c>
      <c r="AG41" s="89">
        <f>SUM(AG37:AG40)</f>
        <v>2565315849</v>
      </c>
      <c r="AH41" s="89">
        <f>SUM(AH37:AH40)</f>
        <v>2506916548</v>
      </c>
      <c r="AI41" s="90">
        <f>SUM(AI37:AI40)</f>
        <v>692982717</v>
      </c>
      <c r="AJ41" s="126">
        <f t="shared" si="13"/>
        <v>0.27013543664423834</v>
      </c>
      <c r="AK41" s="127">
        <f t="shared" si="14"/>
        <v>0.030784180437215758</v>
      </c>
    </row>
    <row r="42" spans="1:37" ht="12.75">
      <c r="A42" s="62" t="s">
        <v>96</v>
      </c>
      <c r="B42" s="63" t="s">
        <v>294</v>
      </c>
      <c r="C42" s="64" t="s">
        <v>295</v>
      </c>
      <c r="D42" s="85">
        <v>154021043</v>
      </c>
      <c r="E42" s="86">
        <v>41764800</v>
      </c>
      <c r="F42" s="87">
        <f aca="true" t="shared" si="15" ref="F42:F74">$D42+$E42</f>
        <v>195785843</v>
      </c>
      <c r="G42" s="85">
        <v>154021043</v>
      </c>
      <c r="H42" s="86">
        <v>41764800</v>
      </c>
      <c r="I42" s="87">
        <f aca="true" t="shared" si="16" ref="I42:I74">$G42+$H42</f>
        <v>195785843</v>
      </c>
      <c r="J42" s="85">
        <v>44178641</v>
      </c>
      <c r="K42" s="86">
        <v>11065970</v>
      </c>
      <c r="L42" s="86">
        <f aca="true" t="shared" si="17" ref="L42:L74">$J42+$K42</f>
        <v>55244611</v>
      </c>
      <c r="M42" s="104">
        <f aca="true" t="shared" si="18" ref="M42:M74">IF($F42=0,0,$L42/$F42)</f>
        <v>0.28216856823503833</v>
      </c>
      <c r="N42" s="85">
        <v>0</v>
      </c>
      <c r="O42" s="86">
        <v>0</v>
      </c>
      <c r="P42" s="86">
        <f aca="true" t="shared" si="19" ref="P42:P74">$N42+$O42</f>
        <v>0</v>
      </c>
      <c r="Q42" s="104">
        <f aca="true" t="shared" si="20" ref="Q42:Q74">IF($F42=0,0,$P42/$F42)</f>
        <v>0</v>
      </c>
      <c r="R42" s="85">
        <v>0</v>
      </c>
      <c r="S42" s="86">
        <v>0</v>
      </c>
      <c r="T42" s="86">
        <f aca="true" t="shared" si="21" ref="T42:T74">$R42+$S42</f>
        <v>0</v>
      </c>
      <c r="U42" s="104">
        <f aca="true" t="shared" si="22" ref="U42:U74">IF($I42=0,0,$T42/$I42)</f>
        <v>0</v>
      </c>
      <c r="V42" s="85">
        <v>0</v>
      </c>
      <c r="W42" s="86">
        <v>0</v>
      </c>
      <c r="X42" s="86">
        <f aca="true" t="shared" si="23" ref="X42:X74">$V42+$W42</f>
        <v>0</v>
      </c>
      <c r="Y42" s="104">
        <f aca="true" t="shared" si="24" ref="Y42:Y74">IF($I42=0,0,$X42/$I42)</f>
        <v>0</v>
      </c>
      <c r="Z42" s="85">
        <v>44178641</v>
      </c>
      <c r="AA42" s="86">
        <v>11065970</v>
      </c>
      <c r="AB42" s="86">
        <f aca="true" t="shared" si="25" ref="AB42:AB74">$Z42+$AA42</f>
        <v>55244611</v>
      </c>
      <c r="AC42" s="104">
        <f aca="true" t="shared" si="26" ref="AC42:AC74">IF($F42=0,0,$AB42/$F42)</f>
        <v>0.28216856823503833</v>
      </c>
      <c r="AD42" s="85">
        <v>46609712</v>
      </c>
      <c r="AE42" s="86">
        <v>13657174</v>
      </c>
      <c r="AF42" s="86">
        <f aca="true" t="shared" si="27" ref="AF42:AF74">$AD42+$AE42</f>
        <v>60266886</v>
      </c>
      <c r="AG42" s="86">
        <v>199117874</v>
      </c>
      <c r="AH42" s="86">
        <v>138744000</v>
      </c>
      <c r="AI42" s="87">
        <v>60266886</v>
      </c>
      <c r="AJ42" s="124">
        <f aca="true" t="shared" si="28" ref="AJ42:AJ74">IF($AG42=0,0,$AI42/$AG42)</f>
        <v>0.30266939270354004</v>
      </c>
      <c r="AK42" s="125">
        <f aca="true" t="shared" si="29" ref="AK42:AK74">IF($AF42=0,0,(($L42/$AF42)-1))</f>
        <v>-0.08333390578700217</v>
      </c>
    </row>
    <row r="43" spans="1:37" ht="12.75">
      <c r="A43" s="62" t="s">
        <v>96</v>
      </c>
      <c r="B43" s="63" t="s">
        <v>296</v>
      </c>
      <c r="C43" s="64" t="s">
        <v>297</v>
      </c>
      <c r="D43" s="85">
        <v>245039242</v>
      </c>
      <c r="E43" s="86">
        <v>64334969</v>
      </c>
      <c r="F43" s="87">
        <f t="shared" si="15"/>
        <v>309374211</v>
      </c>
      <c r="G43" s="85">
        <v>245039242</v>
      </c>
      <c r="H43" s="86">
        <v>64334969</v>
      </c>
      <c r="I43" s="87">
        <f t="shared" si="16"/>
        <v>309374211</v>
      </c>
      <c r="J43" s="85">
        <v>37360074</v>
      </c>
      <c r="K43" s="86">
        <v>12020343</v>
      </c>
      <c r="L43" s="86">
        <f t="shared" si="17"/>
        <v>49380417</v>
      </c>
      <c r="M43" s="104">
        <f t="shared" si="18"/>
        <v>0.15961387615466113</v>
      </c>
      <c r="N43" s="85">
        <v>0</v>
      </c>
      <c r="O43" s="86">
        <v>0</v>
      </c>
      <c r="P43" s="86">
        <f t="shared" si="19"/>
        <v>0</v>
      </c>
      <c r="Q43" s="104">
        <f t="shared" si="20"/>
        <v>0</v>
      </c>
      <c r="R43" s="85">
        <v>0</v>
      </c>
      <c r="S43" s="86">
        <v>0</v>
      </c>
      <c r="T43" s="86">
        <f t="shared" si="21"/>
        <v>0</v>
      </c>
      <c r="U43" s="104">
        <f t="shared" si="22"/>
        <v>0</v>
      </c>
      <c r="V43" s="85">
        <v>0</v>
      </c>
      <c r="W43" s="86">
        <v>0</v>
      </c>
      <c r="X43" s="86">
        <f t="shared" si="23"/>
        <v>0</v>
      </c>
      <c r="Y43" s="104">
        <f t="shared" si="24"/>
        <v>0</v>
      </c>
      <c r="Z43" s="85">
        <v>37360074</v>
      </c>
      <c r="AA43" s="86">
        <v>12020343</v>
      </c>
      <c r="AB43" s="86">
        <f t="shared" si="25"/>
        <v>49380417</v>
      </c>
      <c r="AC43" s="104">
        <f t="shared" si="26"/>
        <v>0.15961387615466113</v>
      </c>
      <c r="AD43" s="85">
        <v>70785212</v>
      </c>
      <c r="AE43" s="86">
        <v>9581983</v>
      </c>
      <c r="AF43" s="86">
        <f t="shared" si="27"/>
        <v>80367195</v>
      </c>
      <c r="AG43" s="86">
        <v>336947369</v>
      </c>
      <c r="AH43" s="86">
        <v>346502755</v>
      </c>
      <c r="AI43" s="87">
        <v>80367195</v>
      </c>
      <c r="AJ43" s="124">
        <f t="shared" si="28"/>
        <v>0.23851557362954212</v>
      </c>
      <c r="AK43" s="125">
        <f t="shared" si="29"/>
        <v>-0.38556500572155095</v>
      </c>
    </row>
    <row r="44" spans="1:37" ht="12.75">
      <c r="A44" s="62" t="s">
        <v>96</v>
      </c>
      <c r="B44" s="63" t="s">
        <v>298</v>
      </c>
      <c r="C44" s="64" t="s">
        <v>299</v>
      </c>
      <c r="D44" s="85">
        <v>484681095</v>
      </c>
      <c r="E44" s="86">
        <v>0</v>
      </c>
      <c r="F44" s="87">
        <f t="shared" si="15"/>
        <v>484681095</v>
      </c>
      <c r="G44" s="85">
        <v>484681095</v>
      </c>
      <c r="H44" s="86">
        <v>0</v>
      </c>
      <c r="I44" s="87">
        <f t="shared" si="16"/>
        <v>484681095</v>
      </c>
      <c r="J44" s="85">
        <v>149578703</v>
      </c>
      <c r="K44" s="86">
        <v>0</v>
      </c>
      <c r="L44" s="86">
        <f t="shared" si="17"/>
        <v>149578703</v>
      </c>
      <c r="M44" s="104">
        <f t="shared" si="18"/>
        <v>0.30861262084092633</v>
      </c>
      <c r="N44" s="85">
        <v>0</v>
      </c>
      <c r="O44" s="86">
        <v>0</v>
      </c>
      <c r="P44" s="86">
        <f t="shared" si="19"/>
        <v>0</v>
      </c>
      <c r="Q44" s="104">
        <f t="shared" si="20"/>
        <v>0</v>
      </c>
      <c r="R44" s="85">
        <v>0</v>
      </c>
      <c r="S44" s="86">
        <v>0</v>
      </c>
      <c r="T44" s="86">
        <f t="shared" si="21"/>
        <v>0</v>
      </c>
      <c r="U44" s="104">
        <f t="shared" si="22"/>
        <v>0</v>
      </c>
      <c r="V44" s="85">
        <v>0</v>
      </c>
      <c r="W44" s="86">
        <v>0</v>
      </c>
      <c r="X44" s="86">
        <f t="shared" si="23"/>
        <v>0</v>
      </c>
      <c r="Y44" s="104">
        <f t="shared" si="24"/>
        <v>0</v>
      </c>
      <c r="Z44" s="85">
        <v>149578703</v>
      </c>
      <c r="AA44" s="86">
        <v>0</v>
      </c>
      <c r="AB44" s="86">
        <f t="shared" si="25"/>
        <v>149578703</v>
      </c>
      <c r="AC44" s="104">
        <f t="shared" si="26"/>
        <v>0.30861262084092633</v>
      </c>
      <c r="AD44" s="85">
        <v>118045287</v>
      </c>
      <c r="AE44" s="86">
        <v>0</v>
      </c>
      <c r="AF44" s="86">
        <f t="shared" si="27"/>
        <v>118045287</v>
      </c>
      <c r="AG44" s="86">
        <v>583488159</v>
      </c>
      <c r="AH44" s="86">
        <v>538899970</v>
      </c>
      <c r="AI44" s="87">
        <v>118045287</v>
      </c>
      <c r="AJ44" s="124">
        <f t="shared" si="28"/>
        <v>0.2023096530395915</v>
      </c>
      <c r="AK44" s="125">
        <f t="shared" si="29"/>
        <v>0.26712981772834343</v>
      </c>
    </row>
    <row r="45" spans="1:37" ht="12.75">
      <c r="A45" s="62" t="s">
        <v>96</v>
      </c>
      <c r="B45" s="63" t="s">
        <v>300</v>
      </c>
      <c r="C45" s="64" t="s">
        <v>301</v>
      </c>
      <c r="D45" s="85">
        <v>221341115</v>
      </c>
      <c r="E45" s="86">
        <v>64089000</v>
      </c>
      <c r="F45" s="87">
        <f t="shared" si="15"/>
        <v>285430115</v>
      </c>
      <c r="G45" s="85">
        <v>221341115</v>
      </c>
      <c r="H45" s="86">
        <v>64089000</v>
      </c>
      <c r="I45" s="87">
        <f t="shared" si="16"/>
        <v>285430115</v>
      </c>
      <c r="J45" s="85">
        <v>76749697</v>
      </c>
      <c r="K45" s="86">
        <v>7952064</v>
      </c>
      <c r="L45" s="86">
        <f t="shared" si="17"/>
        <v>84701761</v>
      </c>
      <c r="M45" s="104">
        <f t="shared" si="18"/>
        <v>0.29675131161265167</v>
      </c>
      <c r="N45" s="85">
        <v>0</v>
      </c>
      <c r="O45" s="86">
        <v>0</v>
      </c>
      <c r="P45" s="86">
        <f t="shared" si="19"/>
        <v>0</v>
      </c>
      <c r="Q45" s="104">
        <f t="shared" si="20"/>
        <v>0</v>
      </c>
      <c r="R45" s="85">
        <v>0</v>
      </c>
      <c r="S45" s="86">
        <v>0</v>
      </c>
      <c r="T45" s="86">
        <f t="shared" si="21"/>
        <v>0</v>
      </c>
      <c r="U45" s="104">
        <f t="shared" si="22"/>
        <v>0</v>
      </c>
      <c r="V45" s="85">
        <v>0</v>
      </c>
      <c r="W45" s="86">
        <v>0</v>
      </c>
      <c r="X45" s="86">
        <f t="shared" si="23"/>
        <v>0</v>
      </c>
      <c r="Y45" s="104">
        <f t="shared" si="24"/>
        <v>0</v>
      </c>
      <c r="Z45" s="85">
        <v>76749697</v>
      </c>
      <c r="AA45" s="86">
        <v>7952064</v>
      </c>
      <c r="AB45" s="86">
        <f t="shared" si="25"/>
        <v>84701761</v>
      </c>
      <c r="AC45" s="104">
        <f t="shared" si="26"/>
        <v>0.29675131161265167</v>
      </c>
      <c r="AD45" s="85">
        <v>88217066</v>
      </c>
      <c r="AE45" s="86">
        <v>21162274</v>
      </c>
      <c r="AF45" s="86">
        <f t="shared" si="27"/>
        <v>109379340</v>
      </c>
      <c r="AG45" s="86">
        <v>252133386</v>
      </c>
      <c r="AH45" s="86">
        <v>248789811</v>
      </c>
      <c r="AI45" s="87">
        <v>109379340</v>
      </c>
      <c r="AJ45" s="124">
        <f t="shared" si="28"/>
        <v>0.43381537738917286</v>
      </c>
      <c r="AK45" s="125">
        <f t="shared" si="29"/>
        <v>-0.22561462704017043</v>
      </c>
    </row>
    <row r="46" spans="1:37" ht="12.75">
      <c r="A46" s="62" t="s">
        <v>96</v>
      </c>
      <c r="B46" s="63" t="s">
        <v>302</v>
      </c>
      <c r="C46" s="64" t="s">
        <v>303</v>
      </c>
      <c r="D46" s="85">
        <v>378254111</v>
      </c>
      <c r="E46" s="86">
        <v>57570000</v>
      </c>
      <c r="F46" s="87">
        <f t="shared" si="15"/>
        <v>435824111</v>
      </c>
      <c r="G46" s="85">
        <v>378254111</v>
      </c>
      <c r="H46" s="86">
        <v>57570000</v>
      </c>
      <c r="I46" s="87">
        <f t="shared" si="16"/>
        <v>435824111</v>
      </c>
      <c r="J46" s="85">
        <v>125073027</v>
      </c>
      <c r="K46" s="86">
        <v>18015747</v>
      </c>
      <c r="L46" s="86">
        <f t="shared" si="17"/>
        <v>143088774</v>
      </c>
      <c r="M46" s="104">
        <f t="shared" si="18"/>
        <v>0.328317709801971</v>
      </c>
      <c r="N46" s="85">
        <v>0</v>
      </c>
      <c r="O46" s="86">
        <v>0</v>
      </c>
      <c r="P46" s="86">
        <f t="shared" si="19"/>
        <v>0</v>
      </c>
      <c r="Q46" s="104">
        <f t="shared" si="20"/>
        <v>0</v>
      </c>
      <c r="R46" s="85">
        <v>0</v>
      </c>
      <c r="S46" s="86">
        <v>0</v>
      </c>
      <c r="T46" s="86">
        <f t="shared" si="21"/>
        <v>0</v>
      </c>
      <c r="U46" s="104">
        <f t="shared" si="22"/>
        <v>0</v>
      </c>
      <c r="V46" s="85">
        <v>0</v>
      </c>
      <c r="W46" s="86">
        <v>0</v>
      </c>
      <c r="X46" s="86">
        <f t="shared" si="23"/>
        <v>0</v>
      </c>
      <c r="Y46" s="104">
        <f t="shared" si="24"/>
        <v>0</v>
      </c>
      <c r="Z46" s="85">
        <v>125073027</v>
      </c>
      <c r="AA46" s="86">
        <v>18015747</v>
      </c>
      <c r="AB46" s="86">
        <f t="shared" si="25"/>
        <v>143088774</v>
      </c>
      <c r="AC46" s="104">
        <f t="shared" si="26"/>
        <v>0.328317709801971</v>
      </c>
      <c r="AD46" s="85">
        <v>148351698</v>
      </c>
      <c r="AE46" s="86">
        <v>30555624</v>
      </c>
      <c r="AF46" s="86">
        <f t="shared" si="27"/>
        <v>178907322</v>
      </c>
      <c r="AG46" s="86">
        <v>319331183</v>
      </c>
      <c r="AH46" s="86">
        <v>453672653</v>
      </c>
      <c r="AI46" s="87">
        <v>178907322</v>
      </c>
      <c r="AJ46" s="124">
        <f t="shared" si="28"/>
        <v>0.5602563467783852</v>
      </c>
      <c r="AK46" s="125">
        <f t="shared" si="29"/>
        <v>-0.20020727826891294</v>
      </c>
    </row>
    <row r="47" spans="1:37" ht="12.75">
      <c r="A47" s="62" t="s">
        <v>111</v>
      </c>
      <c r="B47" s="63" t="s">
        <v>304</v>
      </c>
      <c r="C47" s="64" t="s">
        <v>305</v>
      </c>
      <c r="D47" s="85">
        <v>1003757133</v>
      </c>
      <c r="E47" s="86">
        <v>465852000</v>
      </c>
      <c r="F47" s="87">
        <f t="shared" si="15"/>
        <v>1469609133</v>
      </c>
      <c r="G47" s="85">
        <v>1003757133</v>
      </c>
      <c r="H47" s="86">
        <v>465852000</v>
      </c>
      <c r="I47" s="87">
        <f t="shared" si="16"/>
        <v>1469609133</v>
      </c>
      <c r="J47" s="85">
        <v>353210139</v>
      </c>
      <c r="K47" s="86">
        <v>86148066</v>
      </c>
      <c r="L47" s="86">
        <f t="shared" si="17"/>
        <v>439358205</v>
      </c>
      <c r="M47" s="104">
        <f t="shared" si="18"/>
        <v>0.2989626255949513</v>
      </c>
      <c r="N47" s="85">
        <v>0</v>
      </c>
      <c r="O47" s="86">
        <v>0</v>
      </c>
      <c r="P47" s="86">
        <f t="shared" si="19"/>
        <v>0</v>
      </c>
      <c r="Q47" s="104">
        <f t="shared" si="20"/>
        <v>0</v>
      </c>
      <c r="R47" s="85">
        <v>0</v>
      </c>
      <c r="S47" s="86">
        <v>0</v>
      </c>
      <c r="T47" s="86">
        <f t="shared" si="21"/>
        <v>0</v>
      </c>
      <c r="U47" s="104">
        <f t="shared" si="22"/>
        <v>0</v>
      </c>
      <c r="V47" s="85">
        <v>0</v>
      </c>
      <c r="W47" s="86">
        <v>0</v>
      </c>
      <c r="X47" s="86">
        <f t="shared" si="23"/>
        <v>0</v>
      </c>
      <c r="Y47" s="104">
        <f t="shared" si="24"/>
        <v>0</v>
      </c>
      <c r="Z47" s="85">
        <v>353210139</v>
      </c>
      <c r="AA47" s="86">
        <v>86148066</v>
      </c>
      <c r="AB47" s="86">
        <f t="shared" si="25"/>
        <v>439358205</v>
      </c>
      <c r="AC47" s="104">
        <f t="shared" si="26"/>
        <v>0.2989626255949513</v>
      </c>
      <c r="AD47" s="85">
        <v>306108916</v>
      </c>
      <c r="AE47" s="86">
        <v>162008271</v>
      </c>
      <c r="AF47" s="86">
        <f t="shared" si="27"/>
        <v>468117187</v>
      </c>
      <c r="AG47" s="86">
        <v>1340994597</v>
      </c>
      <c r="AH47" s="86">
        <v>1426884110</v>
      </c>
      <c r="AI47" s="87">
        <v>468117187</v>
      </c>
      <c r="AJ47" s="124">
        <f t="shared" si="28"/>
        <v>0.3490820828415314</v>
      </c>
      <c r="AK47" s="125">
        <f t="shared" si="29"/>
        <v>-0.06143543283318931</v>
      </c>
    </row>
    <row r="48" spans="1:37" ht="16.5">
      <c r="A48" s="65"/>
      <c r="B48" s="66" t="s">
        <v>306</v>
      </c>
      <c r="C48" s="67"/>
      <c r="D48" s="88">
        <f>SUM(D42:D47)</f>
        <v>2487093739</v>
      </c>
      <c r="E48" s="89">
        <f>SUM(E42:E47)</f>
        <v>693610769</v>
      </c>
      <c r="F48" s="90">
        <f t="shared" si="15"/>
        <v>3180704508</v>
      </c>
      <c r="G48" s="88">
        <f>SUM(G42:G47)</f>
        <v>2487093739</v>
      </c>
      <c r="H48" s="89">
        <f>SUM(H42:H47)</f>
        <v>693610769</v>
      </c>
      <c r="I48" s="90">
        <f t="shared" si="16"/>
        <v>3180704508</v>
      </c>
      <c r="J48" s="88">
        <f>SUM(J42:J47)</f>
        <v>786150281</v>
      </c>
      <c r="K48" s="89">
        <f>SUM(K42:K47)</f>
        <v>135202190</v>
      </c>
      <c r="L48" s="89">
        <f t="shared" si="17"/>
        <v>921352471</v>
      </c>
      <c r="M48" s="105">
        <f t="shared" si="18"/>
        <v>0.289669307124458</v>
      </c>
      <c r="N48" s="88">
        <f>SUM(N42:N47)</f>
        <v>0</v>
      </c>
      <c r="O48" s="89">
        <f>SUM(O42:O47)</f>
        <v>0</v>
      </c>
      <c r="P48" s="89">
        <f t="shared" si="19"/>
        <v>0</v>
      </c>
      <c r="Q48" s="105">
        <f t="shared" si="20"/>
        <v>0</v>
      </c>
      <c r="R48" s="88">
        <f>SUM(R42:R47)</f>
        <v>0</v>
      </c>
      <c r="S48" s="89">
        <f>SUM(S42:S47)</f>
        <v>0</v>
      </c>
      <c r="T48" s="89">
        <f t="shared" si="21"/>
        <v>0</v>
      </c>
      <c r="U48" s="105">
        <f t="shared" si="22"/>
        <v>0</v>
      </c>
      <c r="V48" s="88">
        <f>SUM(V42:V47)</f>
        <v>0</v>
      </c>
      <c r="W48" s="89">
        <f>SUM(W42:W47)</f>
        <v>0</v>
      </c>
      <c r="X48" s="89">
        <f t="shared" si="23"/>
        <v>0</v>
      </c>
      <c r="Y48" s="105">
        <f t="shared" si="24"/>
        <v>0</v>
      </c>
      <c r="Z48" s="88">
        <v>786150281</v>
      </c>
      <c r="AA48" s="89">
        <v>135202190</v>
      </c>
      <c r="AB48" s="89">
        <f t="shared" si="25"/>
        <v>921352471</v>
      </c>
      <c r="AC48" s="105">
        <f t="shared" si="26"/>
        <v>0.289669307124458</v>
      </c>
      <c r="AD48" s="88">
        <f>SUM(AD42:AD47)</f>
        <v>778117891</v>
      </c>
      <c r="AE48" s="89">
        <f>SUM(AE42:AE47)</f>
        <v>236965326</v>
      </c>
      <c r="AF48" s="89">
        <f t="shared" si="27"/>
        <v>1015083217</v>
      </c>
      <c r="AG48" s="89">
        <f>SUM(AG42:AG47)</f>
        <v>3032012568</v>
      </c>
      <c r="AH48" s="89">
        <f>SUM(AH42:AH47)</f>
        <v>3153493299</v>
      </c>
      <c r="AI48" s="90">
        <f>SUM(AI42:AI47)</f>
        <v>1015083217</v>
      </c>
      <c r="AJ48" s="126">
        <f t="shared" si="28"/>
        <v>0.3347885914831736</v>
      </c>
      <c r="AK48" s="127">
        <f t="shared" si="29"/>
        <v>-0.09233799202888404</v>
      </c>
    </row>
    <row r="49" spans="1:37" ht="12.75">
      <c r="A49" s="62" t="s">
        <v>96</v>
      </c>
      <c r="B49" s="63" t="s">
        <v>307</v>
      </c>
      <c r="C49" s="64" t="s">
        <v>308</v>
      </c>
      <c r="D49" s="85">
        <v>235680037</v>
      </c>
      <c r="E49" s="86">
        <v>60587330</v>
      </c>
      <c r="F49" s="87">
        <f t="shared" si="15"/>
        <v>296267367</v>
      </c>
      <c r="G49" s="85">
        <v>235680037</v>
      </c>
      <c r="H49" s="86">
        <v>60587330</v>
      </c>
      <c r="I49" s="87">
        <f t="shared" si="16"/>
        <v>296267367</v>
      </c>
      <c r="J49" s="85">
        <v>62409340</v>
      </c>
      <c r="K49" s="86">
        <v>16974889</v>
      </c>
      <c r="L49" s="86">
        <f t="shared" si="17"/>
        <v>79384229</v>
      </c>
      <c r="M49" s="104">
        <f t="shared" si="18"/>
        <v>0.2679479343399977</v>
      </c>
      <c r="N49" s="85">
        <v>0</v>
      </c>
      <c r="O49" s="86">
        <v>0</v>
      </c>
      <c r="P49" s="86">
        <f t="shared" si="19"/>
        <v>0</v>
      </c>
      <c r="Q49" s="104">
        <f t="shared" si="20"/>
        <v>0</v>
      </c>
      <c r="R49" s="85">
        <v>0</v>
      </c>
      <c r="S49" s="86">
        <v>0</v>
      </c>
      <c r="T49" s="86">
        <f t="shared" si="21"/>
        <v>0</v>
      </c>
      <c r="U49" s="104">
        <f t="shared" si="22"/>
        <v>0</v>
      </c>
      <c r="V49" s="85">
        <v>0</v>
      </c>
      <c r="W49" s="86">
        <v>0</v>
      </c>
      <c r="X49" s="86">
        <f t="shared" si="23"/>
        <v>0</v>
      </c>
      <c r="Y49" s="104">
        <f t="shared" si="24"/>
        <v>0</v>
      </c>
      <c r="Z49" s="85">
        <v>62409340</v>
      </c>
      <c r="AA49" s="86">
        <v>16974889</v>
      </c>
      <c r="AB49" s="86">
        <f t="shared" si="25"/>
        <v>79384229</v>
      </c>
      <c r="AC49" s="104">
        <f t="shared" si="26"/>
        <v>0.2679479343399977</v>
      </c>
      <c r="AD49" s="85">
        <v>69598578</v>
      </c>
      <c r="AE49" s="86">
        <v>10783340</v>
      </c>
      <c r="AF49" s="86">
        <f t="shared" si="27"/>
        <v>80381918</v>
      </c>
      <c r="AG49" s="86">
        <v>291888138</v>
      </c>
      <c r="AH49" s="86">
        <v>306751154</v>
      </c>
      <c r="AI49" s="87">
        <v>80381918</v>
      </c>
      <c r="AJ49" s="124">
        <f t="shared" si="28"/>
        <v>0.2753860384692988</v>
      </c>
      <c r="AK49" s="125">
        <f t="shared" si="29"/>
        <v>-0.01241185859735272</v>
      </c>
    </row>
    <row r="50" spans="1:37" ht="12.75">
      <c r="A50" s="62" t="s">
        <v>96</v>
      </c>
      <c r="B50" s="63" t="s">
        <v>309</v>
      </c>
      <c r="C50" s="64" t="s">
        <v>310</v>
      </c>
      <c r="D50" s="85">
        <v>250324302</v>
      </c>
      <c r="E50" s="86">
        <v>64175530</v>
      </c>
      <c r="F50" s="87">
        <f t="shared" si="15"/>
        <v>314499832</v>
      </c>
      <c r="G50" s="85">
        <v>250324302</v>
      </c>
      <c r="H50" s="86">
        <v>64175530</v>
      </c>
      <c r="I50" s="87">
        <f t="shared" si="16"/>
        <v>314499832</v>
      </c>
      <c r="J50" s="85">
        <v>110672611</v>
      </c>
      <c r="K50" s="86">
        <v>0</v>
      </c>
      <c r="L50" s="86">
        <f t="shared" si="17"/>
        <v>110672611</v>
      </c>
      <c r="M50" s="104">
        <f t="shared" si="18"/>
        <v>0.35190038193724693</v>
      </c>
      <c r="N50" s="85">
        <v>0</v>
      </c>
      <c r="O50" s="86">
        <v>0</v>
      </c>
      <c r="P50" s="86">
        <f t="shared" si="19"/>
        <v>0</v>
      </c>
      <c r="Q50" s="104">
        <f t="shared" si="20"/>
        <v>0</v>
      </c>
      <c r="R50" s="85">
        <v>0</v>
      </c>
      <c r="S50" s="86">
        <v>0</v>
      </c>
      <c r="T50" s="86">
        <f t="shared" si="21"/>
        <v>0</v>
      </c>
      <c r="U50" s="104">
        <f t="shared" si="22"/>
        <v>0</v>
      </c>
      <c r="V50" s="85">
        <v>0</v>
      </c>
      <c r="W50" s="86">
        <v>0</v>
      </c>
      <c r="X50" s="86">
        <f t="shared" si="23"/>
        <v>0</v>
      </c>
      <c r="Y50" s="104">
        <f t="shared" si="24"/>
        <v>0</v>
      </c>
      <c r="Z50" s="85">
        <v>110672611</v>
      </c>
      <c r="AA50" s="86">
        <v>0</v>
      </c>
      <c r="AB50" s="86">
        <f t="shared" si="25"/>
        <v>110672611</v>
      </c>
      <c r="AC50" s="104">
        <f t="shared" si="26"/>
        <v>0.35190038193724693</v>
      </c>
      <c r="AD50" s="85">
        <v>85319815</v>
      </c>
      <c r="AE50" s="86">
        <v>4224278</v>
      </c>
      <c r="AF50" s="86">
        <f t="shared" si="27"/>
        <v>89544093</v>
      </c>
      <c r="AG50" s="86">
        <v>316565601</v>
      </c>
      <c r="AH50" s="86">
        <v>322820473</v>
      </c>
      <c r="AI50" s="87">
        <v>89544093</v>
      </c>
      <c r="AJ50" s="124">
        <f t="shared" si="28"/>
        <v>0.2828610964588032</v>
      </c>
      <c r="AK50" s="125">
        <f t="shared" si="29"/>
        <v>0.23595658063117564</v>
      </c>
    </row>
    <row r="51" spans="1:37" ht="12.75">
      <c r="A51" s="62" t="s">
        <v>96</v>
      </c>
      <c r="B51" s="63" t="s">
        <v>311</v>
      </c>
      <c r="C51" s="64" t="s">
        <v>312</v>
      </c>
      <c r="D51" s="85">
        <v>250631712</v>
      </c>
      <c r="E51" s="86">
        <v>55869899</v>
      </c>
      <c r="F51" s="87">
        <f t="shared" si="15"/>
        <v>306501611</v>
      </c>
      <c r="G51" s="85">
        <v>250631712</v>
      </c>
      <c r="H51" s="86">
        <v>55869899</v>
      </c>
      <c r="I51" s="87">
        <f t="shared" si="16"/>
        <v>306501611</v>
      </c>
      <c r="J51" s="85">
        <v>83580736</v>
      </c>
      <c r="K51" s="86">
        <v>8767149</v>
      </c>
      <c r="L51" s="86">
        <f t="shared" si="17"/>
        <v>92347885</v>
      </c>
      <c r="M51" s="104">
        <f t="shared" si="18"/>
        <v>0.3012965729566753</v>
      </c>
      <c r="N51" s="85">
        <v>0</v>
      </c>
      <c r="O51" s="86">
        <v>0</v>
      </c>
      <c r="P51" s="86">
        <f t="shared" si="19"/>
        <v>0</v>
      </c>
      <c r="Q51" s="104">
        <f t="shared" si="20"/>
        <v>0</v>
      </c>
      <c r="R51" s="85">
        <v>0</v>
      </c>
      <c r="S51" s="86">
        <v>0</v>
      </c>
      <c r="T51" s="86">
        <f t="shared" si="21"/>
        <v>0</v>
      </c>
      <c r="U51" s="104">
        <f t="shared" si="22"/>
        <v>0</v>
      </c>
      <c r="V51" s="85">
        <v>0</v>
      </c>
      <c r="W51" s="86">
        <v>0</v>
      </c>
      <c r="X51" s="86">
        <f t="shared" si="23"/>
        <v>0</v>
      </c>
      <c r="Y51" s="104">
        <f t="shared" si="24"/>
        <v>0</v>
      </c>
      <c r="Z51" s="85">
        <v>83580736</v>
      </c>
      <c r="AA51" s="86">
        <v>8767149</v>
      </c>
      <c r="AB51" s="86">
        <f t="shared" si="25"/>
        <v>92347885</v>
      </c>
      <c r="AC51" s="104">
        <f t="shared" si="26"/>
        <v>0.3012965729566753</v>
      </c>
      <c r="AD51" s="85">
        <v>110888578</v>
      </c>
      <c r="AE51" s="86">
        <v>21676823</v>
      </c>
      <c r="AF51" s="86">
        <f t="shared" si="27"/>
        <v>132565401</v>
      </c>
      <c r="AG51" s="86">
        <v>281829532</v>
      </c>
      <c r="AH51" s="86">
        <v>287655965</v>
      </c>
      <c r="AI51" s="87">
        <v>132565401</v>
      </c>
      <c r="AJ51" s="124">
        <f t="shared" si="28"/>
        <v>0.4703744141334344</v>
      </c>
      <c r="AK51" s="125">
        <f t="shared" si="29"/>
        <v>-0.303378677216086</v>
      </c>
    </row>
    <row r="52" spans="1:37" ht="12.75">
      <c r="A52" s="62" t="s">
        <v>96</v>
      </c>
      <c r="B52" s="63" t="s">
        <v>313</v>
      </c>
      <c r="C52" s="64" t="s">
        <v>314</v>
      </c>
      <c r="D52" s="85">
        <v>154848000</v>
      </c>
      <c r="E52" s="86">
        <v>21664000</v>
      </c>
      <c r="F52" s="87">
        <f t="shared" si="15"/>
        <v>176512000</v>
      </c>
      <c r="G52" s="85">
        <v>154848000</v>
      </c>
      <c r="H52" s="86">
        <v>21664000</v>
      </c>
      <c r="I52" s="87">
        <f t="shared" si="16"/>
        <v>176512000</v>
      </c>
      <c r="J52" s="85">
        <v>10578752</v>
      </c>
      <c r="K52" s="86">
        <v>5230661</v>
      </c>
      <c r="L52" s="86">
        <f t="shared" si="17"/>
        <v>15809413</v>
      </c>
      <c r="M52" s="104">
        <f t="shared" si="18"/>
        <v>0.08956565559282088</v>
      </c>
      <c r="N52" s="85">
        <v>0</v>
      </c>
      <c r="O52" s="86">
        <v>0</v>
      </c>
      <c r="P52" s="86">
        <f t="shared" si="19"/>
        <v>0</v>
      </c>
      <c r="Q52" s="104">
        <f t="shared" si="20"/>
        <v>0</v>
      </c>
      <c r="R52" s="85">
        <v>0</v>
      </c>
      <c r="S52" s="86">
        <v>0</v>
      </c>
      <c r="T52" s="86">
        <f t="shared" si="21"/>
        <v>0</v>
      </c>
      <c r="U52" s="104">
        <f t="shared" si="22"/>
        <v>0</v>
      </c>
      <c r="V52" s="85">
        <v>0</v>
      </c>
      <c r="W52" s="86">
        <v>0</v>
      </c>
      <c r="X52" s="86">
        <f t="shared" si="23"/>
        <v>0</v>
      </c>
      <c r="Y52" s="104">
        <f t="shared" si="24"/>
        <v>0</v>
      </c>
      <c r="Z52" s="85">
        <v>10578752</v>
      </c>
      <c r="AA52" s="86">
        <v>5230661</v>
      </c>
      <c r="AB52" s="86">
        <f t="shared" si="25"/>
        <v>15809413</v>
      </c>
      <c r="AC52" s="104">
        <f t="shared" si="26"/>
        <v>0.08956565559282088</v>
      </c>
      <c r="AD52" s="85">
        <v>28506491</v>
      </c>
      <c r="AE52" s="86">
        <v>3999350</v>
      </c>
      <c r="AF52" s="86">
        <f t="shared" si="27"/>
        <v>32505841</v>
      </c>
      <c r="AG52" s="86">
        <v>195832338</v>
      </c>
      <c r="AH52" s="86">
        <v>185248000</v>
      </c>
      <c r="AI52" s="87">
        <v>32505841</v>
      </c>
      <c r="AJ52" s="124">
        <f t="shared" si="28"/>
        <v>0.16598811683492232</v>
      </c>
      <c r="AK52" s="125">
        <f t="shared" si="29"/>
        <v>-0.5136439324858569</v>
      </c>
    </row>
    <row r="53" spans="1:37" ht="12.75">
      <c r="A53" s="62" t="s">
        <v>111</v>
      </c>
      <c r="B53" s="63" t="s">
        <v>315</v>
      </c>
      <c r="C53" s="64" t="s">
        <v>316</v>
      </c>
      <c r="D53" s="85">
        <v>656420970</v>
      </c>
      <c r="E53" s="86">
        <v>257964500</v>
      </c>
      <c r="F53" s="87">
        <f t="shared" si="15"/>
        <v>914385470</v>
      </c>
      <c r="G53" s="85">
        <v>656420970</v>
      </c>
      <c r="H53" s="86">
        <v>257964500</v>
      </c>
      <c r="I53" s="87">
        <f t="shared" si="16"/>
        <v>914385470</v>
      </c>
      <c r="J53" s="85">
        <v>204956277</v>
      </c>
      <c r="K53" s="86">
        <v>43491963</v>
      </c>
      <c r="L53" s="86">
        <f t="shared" si="17"/>
        <v>248448240</v>
      </c>
      <c r="M53" s="104">
        <f t="shared" si="18"/>
        <v>0.2717106167489735</v>
      </c>
      <c r="N53" s="85">
        <v>0</v>
      </c>
      <c r="O53" s="86">
        <v>0</v>
      </c>
      <c r="P53" s="86">
        <f t="shared" si="19"/>
        <v>0</v>
      </c>
      <c r="Q53" s="104">
        <f t="shared" si="20"/>
        <v>0</v>
      </c>
      <c r="R53" s="85">
        <v>0</v>
      </c>
      <c r="S53" s="86">
        <v>0</v>
      </c>
      <c r="T53" s="86">
        <f t="shared" si="21"/>
        <v>0</v>
      </c>
      <c r="U53" s="104">
        <f t="shared" si="22"/>
        <v>0</v>
      </c>
      <c r="V53" s="85">
        <v>0</v>
      </c>
      <c r="W53" s="86">
        <v>0</v>
      </c>
      <c r="X53" s="86">
        <f t="shared" si="23"/>
        <v>0</v>
      </c>
      <c r="Y53" s="104">
        <f t="shared" si="24"/>
        <v>0</v>
      </c>
      <c r="Z53" s="85">
        <v>204956277</v>
      </c>
      <c r="AA53" s="86">
        <v>43491963</v>
      </c>
      <c r="AB53" s="86">
        <f t="shared" si="25"/>
        <v>248448240</v>
      </c>
      <c r="AC53" s="104">
        <f t="shared" si="26"/>
        <v>0.2717106167489735</v>
      </c>
      <c r="AD53" s="85">
        <v>199871373</v>
      </c>
      <c r="AE53" s="86">
        <v>60487985</v>
      </c>
      <c r="AF53" s="86">
        <f t="shared" si="27"/>
        <v>260359358</v>
      </c>
      <c r="AG53" s="86">
        <v>915823662</v>
      </c>
      <c r="AH53" s="86">
        <v>947988369</v>
      </c>
      <c r="AI53" s="87">
        <v>260359358</v>
      </c>
      <c r="AJ53" s="124">
        <f t="shared" si="28"/>
        <v>0.28428983526306834</v>
      </c>
      <c r="AK53" s="125">
        <f t="shared" si="29"/>
        <v>-0.04574876083386259</v>
      </c>
    </row>
    <row r="54" spans="1:37" ht="16.5">
      <c r="A54" s="65"/>
      <c r="B54" s="66" t="s">
        <v>317</v>
      </c>
      <c r="C54" s="67"/>
      <c r="D54" s="88">
        <f>SUM(D49:D53)</f>
        <v>1547905021</v>
      </c>
      <c r="E54" s="89">
        <f>SUM(E49:E53)</f>
        <v>460261259</v>
      </c>
      <c r="F54" s="90">
        <f t="shared" si="15"/>
        <v>2008166280</v>
      </c>
      <c r="G54" s="88">
        <f>SUM(G49:G53)</f>
        <v>1547905021</v>
      </c>
      <c r="H54" s="89">
        <f>SUM(H49:H53)</f>
        <v>460261259</v>
      </c>
      <c r="I54" s="90">
        <f t="shared" si="16"/>
        <v>2008166280</v>
      </c>
      <c r="J54" s="88">
        <f>SUM(J49:J53)</f>
        <v>472197716</v>
      </c>
      <c r="K54" s="89">
        <f>SUM(K49:K53)</f>
        <v>74464662</v>
      </c>
      <c r="L54" s="89">
        <f t="shared" si="17"/>
        <v>546662378</v>
      </c>
      <c r="M54" s="105">
        <f t="shared" si="18"/>
        <v>0.27221967794419893</v>
      </c>
      <c r="N54" s="88">
        <f>SUM(N49:N53)</f>
        <v>0</v>
      </c>
      <c r="O54" s="89">
        <f>SUM(O49:O53)</f>
        <v>0</v>
      </c>
      <c r="P54" s="89">
        <f t="shared" si="19"/>
        <v>0</v>
      </c>
      <c r="Q54" s="105">
        <f t="shared" si="20"/>
        <v>0</v>
      </c>
      <c r="R54" s="88">
        <f>SUM(R49:R53)</f>
        <v>0</v>
      </c>
      <c r="S54" s="89">
        <f>SUM(S49:S53)</f>
        <v>0</v>
      </c>
      <c r="T54" s="89">
        <f t="shared" si="21"/>
        <v>0</v>
      </c>
      <c r="U54" s="105">
        <f t="shared" si="22"/>
        <v>0</v>
      </c>
      <c r="V54" s="88">
        <f>SUM(V49:V53)</f>
        <v>0</v>
      </c>
      <c r="W54" s="89">
        <f>SUM(W49:W53)</f>
        <v>0</v>
      </c>
      <c r="X54" s="89">
        <f t="shared" si="23"/>
        <v>0</v>
      </c>
      <c r="Y54" s="105">
        <f t="shared" si="24"/>
        <v>0</v>
      </c>
      <c r="Z54" s="88">
        <v>472197716</v>
      </c>
      <c r="AA54" s="89">
        <v>74464662</v>
      </c>
      <c r="AB54" s="89">
        <f t="shared" si="25"/>
        <v>546662378</v>
      </c>
      <c r="AC54" s="105">
        <f t="shared" si="26"/>
        <v>0.27221967794419893</v>
      </c>
      <c r="AD54" s="88">
        <f>SUM(AD49:AD53)</f>
        <v>494184835</v>
      </c>
      <c r="AE54" s="89">
        <f>SUM(AE49:AE53)</f>
        <v>101171776</v>
      </c>
      <c r="AF54" s="89">
        <f t="shared" si="27"/>
        <v>595356611</v>
      </c>
      <c r="AG54" s="89">
        <f>SUM(AG49:AG53)</f>
        <v>2001939271</v>
      </c>
      <c r="AH54" s="89">
        <f>SUM(AH49:AH53)</f>
        <v>2050463961</v>
      </c>
      <c r="AI54" s="90">
        <f>SUM(AI49:AI53)</f>
        <v>595356611</v>
      </c>
      <c r="AJ54" s="126">
        <f t="shared" si="28"/>
        <v>0.2973899456513534</v>
      </c>
      <c r="AK54" s="127">
        <f t="shared" si="29"/>
        <v>-0.08179002651572131</v>
      </c>
    </row>
    <row r="55" spans="1:37" ht="12.75">
      <c r="A55" s="62" t="s">
        <v>96</v>
      </c>
      <c r="B55" s="63" t="s">
        <v>318</v>
      </c>
      <c r="C55" s="64" t="s">
        <v>319</v>
      </c>
      <c r="D55" s="85">
        <v>180000000</v>
      </c>
      <c r="E55" s="86">
        <v>60000000</v>
      </c>
      <c r="F55" s="87">
        <f t="shared" si="15"/>
        <v>240000000</v>
      </c>
      <c r="G55" s="85">
        <v>180000000</v>
      </c>
      <c r="H55" s="86">
        <v>60000000</v>
      </c>
      <c r="I55" s="87">
        <f t="shared" si="16"/>
        <v>240000000</v>
      </c>
      <c r="J55" s="85">
        <v>70360732</v>
      </c>
      <c r="K55" s="86">
        <v>5403530</v>
      </c>
      <c r="L55" s="86">
        <f t="shared" si="17"/>
        <v>75764262</v>
      </c>
      <c r="M55" s="104">
        <f t="shared" si="18"/>
        <v>0.315684425</v>
      </c>
      <c r="N55" s="85">
        <v>0</v>
      </c>
      <c r="O55" s="86">
        <v>0</v>
      </c>
      <c r="P55" s="86">
        <f t="shared" si="19"/>
        <v>0</v>
      </c>
      <c r="Q55" s="104">
        <f t="shared" si="20"/>
        <v>0</v>
      </c>
      <c r="R55" s="85">
        <v>0</v>
      </c>
      <c r="S55" s="86">
        <v>0</v>
      </c>
      <c r="T55" s="86">
        <f t="shared" si="21"/>
        <v>0</v>
      </c>
      <c r="U55" s="104">
        <f t="shared" si="22"/>
        <v>0</v>
      </c>
      <c r="V55" s="85">
        <v>0</v>
      </c>
      <c r="W55" s="86">
        <v>0</v>
      </c>
      <c r="X55" s="86">
        <f t="shared" si="23"/>
        <v>0</v>
      </c>
      <c r="Y55" s="104">
        <f t="shared" si="24"/>
        <v>0</v>
      </c>
      <c r="Z55" s="85">
        <v>70360732</v>
      </c>
      <c r="AA55" s="86">
        <v>5403530</v>
      </c>
      <c r="AB55" s="86">
        <f t="shared" si="25"/>
        <v>75764262</v>
      </c>
      <c r="AC55" s="104">
        <f t="shared" si="26"/>
        <v>0.315684425</v>
      </c>
      <c r="AD55" s="85">
        <v>57317294</v>
      </c>
      <c r="AE55" s="86">
        <v>14140432</v>
      </c>
      <c r="AF55" s="86">
        <f t="shared" si="27"/>
        <v>71457726</v>
      </c>
      <c r="AG55" s="86">
        <v>237049400</v>
      </c>
      <c r="AH55" s="86">
        <v>225399000</v>
      </c>
      <c r="AI55" s="87">
        <v>71457726</v>
      </c>
      <c r="AJ55" s="124">
        <f t="shared" si="28"/>
        <v>0.3014465592403946</v>
      </c>
      <c r="AK55" s="125">
        <f t="shared" si="29"/>
        <v>0.060266905218898215</v>
      </c>
    </row>
    <row r="56" spans="1:37" ht="12.75">
      <c r="A56" s="62" t="s">
        <v>96</v>
      </c>
      <c r="B56" s="63" t="s">
        <v>92</v>
      </c>
      <c r="C56" s="64" t="s">
        <v>93</v>
      </c>
      <c r="D56" s="85">
        <v>3042745400</v>
      </c>
      <c r="E56" s="86">
        <v>521255100</v>
      </c>
      <c r="F56" s="87">
        <f t="shared" si="15"/>
        <v>3564000500</v>
      </c>
      <c r="G56" s="85">
        <v>3042745400</v>
      </c>
      <c r="H56" s="86">
        <v>521255100</v>
      </c>
      <c r="I56" s="87">
        <f t="shared" si="16"/>
        <v>3564000500</v>
      </c>
      <c r="J56" s="85">
        <v>899836701</v>
      </c>
      <c r="K56" s="86">
        <v>33520468</v>
      </c>
      <c r="L56" s="86">
        <f t="shared" si="17"/>
        <v>933357169</v>
      </c>
      <c r="M56" s="104">
        <f t="shared" si="18"/>
        <v>0.2618846908130344</v>
      </c>
      <c r="N56" s="85">
        <v>0</v>
      </c>
      <c r="O56" s="86">
        <v>0</v>
      </c>
      <c r="P56" s="86">
        <f t="shared" si="19"/>
        <v>0</v>
      </c>
      <c r="Q56" s="104">
        <f t="shared" si="20"/>
        <v>0</v>
      </c>
      <c r="R56" s="85">
        <v>0</v>
      </c>
      <c r="S56" s="86">
        <v>0</v>
      </c>
      <c r="T56" s="86">
        <f t="shared" si="21"/>
        <v>0</v>
      </c>
      <c r="U56" s="104">
        <f t="shared" si="22"/>
        <v>0</v>
      </c>
      <c r="V56" s="85">
        <v>0</v>
      </c>
      <c r="W56" s="86">
        <v>0</v>
      </c>
      <c r="X56" s="86">
        <f t="shared" si="23"/>
        <v>0</v>
      </c>
      <c r="Y56" s="104">
        <f t="shared" si="24"/>
        <v>0</v>
      </c>
      <c r="Z56" s="85">
        <v>899836701</v>
      </c>
      <c r="AA56" s="86">
        <v>33520468</v>
      </c>
      <c r="AB56" s="86">
        <f t="shared" si="25"/>
        <v>933357169</v>
      </c>
      <c r="AC56" s="104">
        <f t="shared" si="26"/>
        <v>0.2618846908130344</v>
      </c>
      <c r="AD56" s="85">
        <v>751795887</v>
      </c>
      <c r="AE56" s="86">
        <v>43242002</v>
      </c>
      <c r="AF56" s="86">
        <f t="shared" si="27"/>
        <v>795037889</v>
      </c>
      <c r="AG56" s="86">
        <v>3260980700</v>
      </c>
      <c r="AH56" s="86">
        <v>3516930200</v>
      </c>
      <c r="AI56" s="87">
        <v>795037889</v>
      </c>
      <c r="AJ56" s="124">
        <f t="shared" si="28"/>
        <v>0.2438033101514523</v>
      </c>
      <c r="AK56" s="125">
        <f t="shared" si="29"/>
        <v>0.17397822407429953</v>
      </c>
    </row>
    <row r="57" spans="1:37" ht="12.75">
      <c r="A57" s="62" t="s">
        <v>96</v>
      </c>
      <c r="B57" s="63" t="s">
        <v>320</v>
      </c>
      <c r="C57" s="64" t="s">
        <v>321</v>
      </c>
      <c r="D57" s="85">
        <v>391989857</v>
      </c>
      <c r="E57" s="86">
        <v>50447700</v>
      </c>
      <c r="F57" s="87">
        <f t="shared" si="15"/>
        <v>442437557</v>
      </c>
      <c r="G57" s="85">
        <v>391989857</v>
      </c>
      <c r="H57" s="86">
        <v>50447700</v>
      </c>
      <c r="I57" s="87">
        <f t="shared" si="16"/>
        <v>442437557</v>
      </c>
      <c r="J57" s="85">
        <v>115684450</v>
      </c>
      <c r="K57" s="86">
        <v>9422745</v>
      </c>
      <c r="L57" s="86">
        <f t="shared" si="17"/>
        <v>125107195</v>
      </c>
      <c r="M57" s="104">
        <f t="shared" si="18"/>
        <v>0.2827680268562734</v>
      </c>
      <c r="N57" s="85">
        <v>0</v>
      </c>
      <c r="O57" s="86">
        <v>0</v>
      </c>
      <c r="P57" s="86">
        <f t="shared" si="19"/>
        <v>0</v>
      </c>
      <c r="Q57" s="104">
        <f t="shared" si="20"/>
        <v>0</v>
      </c>
      <c r="R57" s="85">
        <v>0</v>
      </c>
      <c r="S57" s="86">
        <v>0</v>
      </c>
      <c r="T57" s="86">
        <f t="shared" si="21"/>
        <v>0</v>
      </c>
      <c r="U57" s="104">
        <f t="shared" si="22"/>
        <v>0</v>
      </c>
      <c r="V57" s="85">
        <v>0</v>
      </c>
      <c r="W57" s="86">
        <v>0</v>
      </c>
      <c r="X57" s="86">
        <f t="shared" si="23"/>
        <v>0</v>
      </c>
      <c r="Y57" s="104">
        <f t="shared" si="24"/>
        <v>0</v>
      </c>
      <c r="Z57" s="85">
        <v>115684450</v>
      </c>
      <c r="AA57" s="86">
        <v>9422745</v>
      </c>
      <c r="AB57" s="86">
        <f t="shared" si="25"/>
        <v>125107195</v>
      </c>
      <c r="AC57" s="104">
        <f t="shared" si="26"/>
        <v>0.2827680268562734</v>
      </c>
      <c r="AD57" s="85">
        <v>94411254</v>
      </c>
      <c r="AE57" s="86">
        <v>9684179</v>
      </c>
      <c r="AF57" s="86">
        <f t="shared" si="27"/>
        <v>104095433</v>
      </c>
      <c r="AG57" s="86">
        <v>453075430</v>
      </c>
      <c r="AH57" s="86">
        <v>465585830</v>
      </c>
      <c r="AI57" s="87">
        <v>104095433</v>
      </c>
      <c r="AJ57" s="124">
        <f t="shared" si="28"/>
        <v>0.22975298616391535</v>
      </c>
      <c r="AK57" s="125">
        <f t="shared" si="29"/>
        <v>0.20185094959929706</v>
      </c>
    </row>
    <row r="58" spans="1:37" ht="12.75">
      <c r="A58" s="62" t="s">
        <v>96</v>
      </c>
      <c r="B58" s="63" t="s">
        <v>322</v>
      </c>
      <c r="C58" s="64" t="s">
        <v>323</v>
      </c>
      <c r="D58" s="85">
        <v>170790622</v>
      </c>
      <c r="E58" s="86">
        <v>39683000</v>
      </c>
      <c r="F58" s="87">
        <f t="shared" si="15"/>
        <v>210473622</v>
      </c>
      <c r="G58" s="85">
        <v>170790622</v>
      </c>
      <c r="H58" s="86">
        <v>39683000</v>
      </c>
      <c r="I58" s="87">
        <f t="shared" si="16"/>
        <v>210473622</v>
      </c>
      <c r="J58" s="85">
        <v>40039206</v>
      </c>
      <c r="K58" s="86">
        <v>9141261</v>
      </c>
      <c r="L58" s="86">
        <f t="shared" si="17"/>
        <v>49180467</v>
      </c>
      <c r="M58" s="104">
        <f t="shared" si="18"/>
        <v>0.2336657037241465</v>
      </c>
      <c r="N58" s="85">
        <v>0</v>
      </c>
      <c r="O58" s="86">
        <v>0</v>
      </c>
      <c r="P58" s="86">
        <f t="shared" si="19"/>
        <v>0</v>
      </c>
      <c r="Q58" s="104">
        <f t="shared" si="20"/>
        <v>0</v>
      </c>
      <c r="R58" s="85">
        <v>0</v>
      </c>
      <c r="S58" s="86">
        <v>0</v>
      </c>
      <c r="T58" s="86">
        <f t="shared" si="21"/>
        <v>0</v>
      </c>
      <c r="U58" s="104">
        <f t="shared" si="22"/>
        <v>0</v>
      </c>
      <c r="V58" s="85">
        <v>0</v>
      </c>
      <c r="W58" s="86">
        <v>0</v>
      </c>
      <c r="X58" s="86">
        <f t="shared" si="23"/>
        <v>0</v>
      </c>
      <c r="Y58" s="104">
        <f t="shared" si="24"/>
        <v>0</v>
      </c>
      <c r="Z58" s="85">
        <v>40039206</v>
      </c>
      <c r="AA58" s="86">
        <v>9141261</v>
      </c>
      <c r="AB58" s="86">
        <f t="shared" si="25"/>
        <v>49180467</v>
      </c>
      <c r="AC58" s="104">
        <f t="shared" si="26"/>
        <v>0.2336657037241465</v>
      </c>
      <c r="AD58" s="85">
        <v>55252621</v>
      </c>
      <c r="AE58" s="86">
        <v>8025614</v>
      </c>
      <c r="AF58" s="86">
        <f t="shared" si="27"/>
        <v>63278235</v>
      </c>
      <c r="AG58" s="86">
        <v>200565394</v>
      </c>
      <c r="AH58" s="86">
        <v>230841535</v>
      </c>
      <c r="AI58" s="87">
        <v>63278235</v>
      </c>
      <c r="AJ58" s="124">
        <f t="shared" si="28"/>
        <v>0.3154992680342452</v>
      </c>
      <c r="AK58" s="125">
        <f t="shared" si="29"/>
        <v>-0.2227901584170292</v>
      </c>
    </row>
    <row r="59" spans="1:37" ht="12.75">
      <c r="A59" s="62" t="s">
        <v>96</v>
      </c>
      <c r="B59" s="63" t="s">
        <v>324</v>
      </c>
      <c r="C59" s="64" t="s">
        <v>325</v>
      </c>
      <c r="D59" s="85">
        <v>154053332</v>
      </c>
      <c r="E59" s="86">
        <v>33714000</v>
      </c>
      <c r="F59" s="87">
        <f t="shared" si="15"/>
        <v>187767332</v>
      </c>
      <c r="G59" s="85">
        <v>154053332</v>
      </c>
      <c r="H59" s="86">
        <v>33714000</v>
      </c>
      <c r="I59" s="87">
        <f t="shared" si="16"/>
        <v>187767332</v>
      </c>
      <c r="J59" s="85">
        <v>9093884</v>
      </c>
      <c r="K59" s="86">
        <v>5272551</v>
      </c>
      <c r="L59" s="86">
        <f t="shared" si="17"/>
        <v>14366435</v>
      </c>
      <c r="M59" s="104">
        <f t="shared" si="18"/>
        <v>0.07651189824649583</v>
      </c>
      <c r="N59" s="85">
        <v>0</v>
      </c>
      <c r="O59" s="86">
        <v>0</v>
      </c>
      <c r="P59" s="86">
        <f t="shared" si="19"/>
        <v>0</v>
      </c>
      <c r="Q59" s="104">
        <f t="shared" si="20"/>
        <v>0</v>
      </c>
      <c r="R59" s="85">
        <v>0</v>
      </c>
      <c r="S59" s="86">
        <v>0</v>
      </c>
      <c r="T59" s="86">
        <f t="shared" si="21"/>
        <v>0</v>
      </c>
      <c r="U59" s="104">
        <f t="shared" si="22"/>
        <v>0</v>
      </c>
      <c r="V59" s="85">
        <v>0</v>
      </c>
      <c r="W59" s="86">
        <v>0</v>
      </c>
      <c r="X59" s="86">
        <f t="shared" si="23"/>
        <v>0</v>
      </c>
      <c r="Y59" s="104">
        <f t="shared" si="24"/>
        <v>0</v>
      </c>
      <c r="Z59" s="85">
        <v>9093884</v>
      </c>
      <c r="AA59" s="86">
        <v>5272551</v>
      </c>
      <c r="AB59" s="86">
        <f t="shared" si="25"/>
        <v>14366435</v>
      </c>
      <c r="AC59" s="104">
        <f t="shared" si="26"/>
        <v>0.07651189824649583</v>
      </c>
      <c r="AD59" s="85">
        <v>113541128</v>
      </c>
      <c r="AE59" s="86">
        <v>14043454</v>
      </c>
      <c r="AF59" s="86">
        <f t="shared" si="27"/>
        <v>127584582</v>
      </c>
      <c r="AG59" s="86">
        <v>162459321</v>
      </c>
      <c r="AH59" s="86">
        <v>206201618</v>
      </c>
      <c r="AI59" s="87">
        <v>127584582</v>
      </c>
      <c r="AJ59" s="124">
        <f t="shared" si="28"/>
        <v>0.7853324833236254</v>
      </c>
      <c r="AK59" s="125">
        <f t="shared" si="29"/>
        <v>-0.8873967780840478</v>
      </c>
    </row>
    <row r="60" spans="1:37" ht="12.75">
      <c r="A60" s="62" t="s">
        <v>111</v>
      </c>
      <c r="B60" s="63" t="s">
        <v>326</v>
      </c>
      <c r="C60" s="64" t="s">
        <v>327</v>
      </c>
      <c r="D60" s="85">
        <v>971832026</v>
      </c>
      <c r="E60" s="86">
        <v>327417835</v>
      </c>
      <c r="F60" s="87">
        <f t="shared" si="15"/>
        <v>1299249861</v>
      </c>
      <c r="G60" s="85">
        <v>971832026</v>
      </c>
      <c r="H60" s="86">
        <v>327417835</v>
      </c>
      <c r="I60" s="87">
        <f t="shared" si="16"/>
        <v>1299249861</v>
      </c>
      <c r="J60" s="85">
        <v>251898325</v>
      </c>
      <c r="K60" s="86">
        <v>9690009</v>
      </c>
      <c r="L60" s="86">
        <f t="shared" si="17"/>
        <v>261588334</v>
      </c>
      <c r="M60" s="104">
        <f t="shared" si="18"/>
        <v>0.20133797343542684</v>
      </c>
      <c r="N60" s="85">
        <v>0</v>
      </c>
      <c r="O60" s="86">
        <v>0</v>
      </c>
      <c r="P60" s="86">
        <f t="shared" si="19"/>
        <v>0</v>
      </c>
      <c r="Q60" s="104">
        <f t="shared" si="20"/>
        <v>0</v>
      </c>
      <c r="R60" s="85">
        <v>0</v>
      </c>
      <c r="S60" s="86">
        <v>0</v>
      </c>
      <c r="T60" s="86">
        <f t="shared" si="21"/>
        <v>0</v>
      </c>
      <c r="U60" s="104">
        <f t="shared" si="22"/>
        <v>0</v>
      </c>
      <c r="V60" s="85">
        <v>0</v>
      </c>
      <c r="W60" s="86">
        <v>0</v>
      </c>
      <c r="X60" s="86">
        <f t="shared" si="23"/>
        <v>0</v>
      </c>
      <c r="Y60" s="104">
        <f t="shared" si="24"/>
        <v>0</v>
      </c>
      <c r="Z60" s="85">
        <v>251898325</v>
      </c>
      <c r="AA60" s="86">
        <v>9690009</v>
      </c>
      <c r="AB60" s="86">
        <f t="shared" si="25"/>
        <v>261588334</v>
      </c>
      <c r="AC60" s="104">
        <f t="shared" si="26"/>
        <v>0.20133797343542684</v>
      </c>
      <c r="AD60" s="85">
        <v>371310234</v>
      </c>
      <c r="AE60" s="86">
        <v>62741696</v>
      </c>
      <c r="AF60" s="86">
        <f t="shared" si="27"/>
        <v>434051930</v>
      </c>
      <c r="AG60" s="86">
        <v>1538269179</v>
      </c>
      <c r="AH60" s="86">
        <v>1601474259</v>
      </c>
      <c r="AI60" s="87">
        <v>434051930</v>
      </c>
      <c r="AJ60" s="124">
        <f t="shared" si="28"/>
        <v>0.2821690351243786</v>
      </c>
      <c r="AK60" s="125">
        <f t="shared" si="29"/>
        <v>-0.3973340148493292</v>
      </c>
    </row>
    <row r="61" spans="1:37" ht="16.5">
      <c r="A61" s="65"/>
      <c r="B61" s="66" t="s">
        <v>328</v>
      </c>
      <c r="C61" s="67"/>
      <c r="D61" s="88">
        <f>SUM(D55:D60)</f>
        <v>4911411237</v>
      </c>
      <c r="E61" s="89">
        <f>SUM(E55:E60)</f>
        <v>1032517635</v>
      </c>
      <c r="F61" s="90">
        <f t="shared" si="15"/>
        <v>5943928872</v>
      </c>
      <c r="G61" s="88">
        <f>SUM(G55:G60)</f>
        <v>4911411237</v>
      </c>
      <c r="H61" s="89">
        <f>SUM(H55:H60)</f>
        <v>1032517635</v>
      </c>
      <c r="I61" s="90">
        <f t="shared" si="16"/>
        <v>5943928872</v>
      </c>
      <c r="J61" s="88">
        <f>SUM(J55:J60)</f>
        <v>1386913298</v>
      </c>
      <c r="K61" s="89">
        <f>SUM(K55:K60)</f>
        <v>72450564</v>
      </c>
      <c r="L61" s="89">
        <f t="shared" si="17"/>
        <v>1459363862</v>
      </c>
      <c r="M61" s="105">
        <f t="shared" si="18"/>
        <v>0.24552175731351855</v>
      </c>
      <c r="N61" s="88">
        <f>SUM(N55:N60)</f>
        <v>0</v>
      </c>
      <c r="O61" s="89">
        <f>SUM(O55:O60)</f>
        <v>0</v>
      </c>
      <c r="P61" s="89">
        <f t="shared" si="19"/>
        <v>0</v>
      </c>
      <c r="Q61" s="105">
        <f t="shared" si="20"/>
        <v>0</v>
      </c>
      <c r="R61" s="88">
        <f>SUM(R55:R60)</f>
        <v>0</v>
      </c>
      <c r="S61" s="89">
        <f>SUM(S55:S60)</f>
        <v>0</v>
      </c>
      <c r="T61" s="89">
        <f t="shared" si="21"/>
        <v>0</v>
      </c>
      <c r="U61" s="105">
        <f t="shared" si="22"/>
        <v>0</v>
      </c>
      <c r="V61" s="88">
        <f>SUM(V55:V60)</f>
        <v>0</v>
      </c>
      <c r="W61" s="89">
        <f>SUM(W55:W60)</f>
        <v>0</v>
      </c>
      <c r="X61" s="89">
        <f t="shared" si="23"/>
        <v>0</v>
      </c>
      <c r="Y61" s="105">
        <f t="shared" si="24"/>
        <v>0</v>
      </c>
      <c r="Z61" s="88">
        <v>1386913298</v>
      </c>
      <c r="AA61" s="89">
        <v>72450564</v>
      </c>
      <c r="AB61" s="89">
        <f t="shared" si="25"/>
        <v>1459363862</v>
      </c>
      <c r="AC61" s="105">
        <f t="shared" si="26"/>
        <v>0.24552175731351855</v>
      </c>
      <c r="AD61" s="88">
        <f>SUM(AD55:AD60)</f>
        <v>1443628418</v>
      </c>
      <c r="AE61" s="89">
        <f>SUM(AE55:AE60)</f>
        <v>151877377</v>
      </c>
      <c r="AF61" s="89">
        <f t="shared" si="27"/>
        <v>1595505795</v>
      </c>
      <c r="AG61" s="89">
        <f>SUM(AG55:AG60)</f>
        <v>5852399424</v>
      </c>
      <c r="AH61" s="89">
        <f>SUM(AH55:AH60)</f>
        <v>6246432442</v>
      </c>
      <c r="AI61" s="90">
        <f>SUM(AI55:AI60)</f>
        <v>1595505795</v>
      </c>
      <c r="AJ61" s="126">
        <f t="shared" si="28"/>
        <v>0.2726242143448068</v>
      </c>
      <c r="AK61" s="127">
        <f t="shared" si="29"/>
        <v>-0.08532838515951613</v>
      </c>
    </row>
    <row r="62" spans="1:37" ht="12.75">
      <c r="A62" s="62" t="s">
        <v>96</v>
      </c>
      <c r="B62" s="63" t="s">
        <v>329</v>
      </c>
      <c r="C62" s="64" t="s">
        <v>330</v>
      </c>
      <c r="D62" s="85">
        <v>264025285</v>
      </c>
      <c r="E62" s="86">
        <v>57721000</v>
      </c>
      <c r="F62" s="87">
        <f t="shared" si="15"/>
        <v>321746285</v>
      </c>
      <c r="G62" s="85">
        <v>264025285</v>
      </c>
      <c r="H62" s="86">
        <v>57721000</v>
      </c>
      <c r="I62" s="87">
        <f t="shared" si="16"/>
        <v>321746285</v>
      </c>
      <c r="J62" s="85">
        <v>6192843</v>
      </c>
      <c r="K62" s="86">
        <v>8584514</v>
      </c>
      <c r="L62" s="86">
        <f t="shared" si="17"/>
        <v>14777357</v>
      </c>
      <c r="M62" s="104">
        <f t="shared" si="18"/>
        <v>0.0459286017863423</v>
      </c>
      <c r="N62" s="85">
        <v>0</v>
      </c>
      <c r="O62" s="86">
        <v>0</v>
      </c>
      <c r="P62" s="86">
        <f t="shared" si="19"/>
        <v>0</v>
      </c>
      <c r="Q62" s="104">
        <f t="shared" si="20"/>
        <v>0</v>
      </c>
      <c r="R62" s="85">
        <v>0</v>
      </c>
      <c r="S62" s="86">
        <v>0</v>
      </c>
      <c r="T62" s="86">
        <f t="shared" si="21"/>
        <v>0</v>
      </c>
      <c r="U62" s="104">
        <f t="shared" si="22"/>
        <v>0</v>
      </c>
      <c r="V62" s="85">
        <v>0</v>
      </c>
      <c r="W62" s="86">
        <v>0</v>
      </c>
      <c r="X62" s="86">
        <f t="shared" si="23"/>
        <v>0</v>
      </c>
      <c r="Y62" s="104">
        <f t="shared" si="24"/>
        <v>0</v>
      </c>
      <c r="Z62" s="85">
        <v>6192843</v>
      </c>
      <c r="AA62" s="86">
        <v>8584514</v>
      </c>
      <c r="AB62" s="86">
        <f t="shared" si="25"/>
        <v>14777357</v>
      </c>
      <c r="AC62" s="104">
        <f t="shared" si="26"/>
        <v>0.0459286017863423</v>
      </c>
      <c r="AD62" s="85">
        <v>79437107</v>
      </c>
      <c r="AE62" s="86">
        <v>11132461</v>
      </c>
      <c r="AF62" s="86">
        <f t="shared" si="27"/>
        <v>90569568</v>
      </c>
      <c r="AG62" s="86">
        <v>305504363</v>
      </c>
      <c r="AH62" s="86">
        <v>272229364</v>
      </c>
      <c r="AI62" s="87">
        <v>90569568</v>
      </c>
      <c r="AJ62" s="124">
        <f t="shared" si="28"/>
        <v>0.2964591638254279</v>
      </c>
      <c r="AK62" s="125">
        <f t="shared" si="29"/>
        <v>-0.8368397097797795</v>
      </c>
    </row>
    <row r="63" spans="1:37" ht="12.75">
      <c r="A63" s="62" t="s">
        <v>96</v>
      </c>
      <c r="B63" s="63" t="s">
        <v>331</v>
      </c>
      <c r="C63" s="64" t="s">
        <v>332</v>
      </c>
      <c r="D63" s="85">
        <v>1536989794</v>
      </c>
      <c r="E63" s="86">
        <v>230843836</v>
      </c>
      <c r="F63" s="87">
        <f t="shared" si="15"/>
        <v>1767833630</v>
      </c>
      <c r="G63" s="85">
        <v>1536989794</v>
      </c>
      <c r="H63" s="86">
        <v>230843836</v>
      </c>
      <c r="I63" s="87">
        <f t="shared" si="16"/>
        <v>1767833630</v>
      </c>
      <c r="J63" s="85">
        <v>366311913</v>
      </c>
      <c r="K63" s="86">
        <v>32490922</v>
      </c>
      <c r="L63" s="86">
        <f t="shared" si="17"/>
        <v>398802835</v>
      </c>
      <c r="M63" s="104">
        <f t="shared" si="18"/>
        <v>0.22558844239205925</v>
      </c>
      <c r="N63" s="85">
        <v>0</v>
      </c>
      <c r="O63" s="86">
        <v>0</v>
      </c>
      <c r="P63" s="86">
        <f t="shared" si="19"/>
        <v>0</v>
      </c>
      <c r="Q63" s="104">
        <f t="shared" si="20"/>
        <v>0</v>
      </c>
      <c r="R63" s="85">
        <v>0</v>
      </c>
      <c r="S63" s="86">
        <v>0</v>
      </c>
      <c r="T63" s="86">
        <f t="shared" si="21"/>
        <v>0</v>
      </c>
      <c r="U63" s="104">
        <f t="shared" si="22"/>
        <v>0</v>
      </c>
      <c r="V63" s="85">
        <v>0</v>
      </c>
      <c r="W63" s="86">
        <v>0</v>
      </c>
      <c r="X63" s="86">
        <f t="shared" si="23"/>
        <v>0</v>
      </c>
      <c r="Y63" s="104">
        <f t="shared" si="24"/>
        <v>0</v>
      </c>
      <c r="Z63" s="85">
        <v>366311913</v>
      </c>
      <c r="AA63" s="86">
        <v>32490922</v>
      </c>
      <c r="AB63" s="86">
        <f t="shared" si="25"/>
        <v>398802835</v>
      </c>
      <c r="AC63" s="104">
        <f t="shared" si="26"/>
        <v>0.22558844239205925</v>
      </c>
      <c r="AD63" s="85">
        <v>384821166</v>
      </c>
      <c r="AE63" s="86">
        <v>72029718</v>
      </c>
      <c r="AF63" s="86">
        <f t="shared" si="27"/>
        <v>456850884</v>
      </c>
      <c r="AG63" s="86">
        <v>1733827044</v>
      </c>
      <c r="AH63" s="86">
        <v>1746308651</v>
      </c>
      <c r="AI63" s="87">
        <v>456850884</v>
      </c>
      <c r="AJ63" s="124">
        <f t="shared" si="28"/>
        <v>0.26349276623695345</v>
      </c>
      <c r="AK63" s="125">
        <f t="shared" si="29"/>
        <v>-0.12706126010254148</v>
      </c>
    </row>
    <row r="64" spans="1:37" ht="12.75">
      <c r="A64" s="62" t="s">
        <v>96</v>
      </c>
      <c r="B64" s="63" t="s">
        <v>333</v>
      </c>
      <c r="C64" s="64" t="s">
        <v>334</v>
      </c>
      <c r="D64" s="85">
        <v>198332260</v>
      </c>
      <c r="E64" s="86">
        <v>108395000</v>
      </c>
      <c r="F64" s="87">
        <f t="shared" si="15"/>
        <v>306727260</v>
      </c>
      <c r="G64" s="85">
        <v>198332260</v>
      </c>
      <c r="H64" s="86">
        <v>108395000</v>
      </c>
      <c r="I64" s="87">
        <f t="shared" si="16"/>
        <v>306727260</v>
      </c>
      <c r="J64" s="85">
        <v>59253595</v>
      </c>
      <c r="K64" s="86">
        <v>0</v>
      </c>
      <c r="L64" s="86">
        <f t="shared" si="17"/>
        <v>59253595</v>
      </c>
      <c r="M64" s="104">
        <f t="shared" si="18"/>
        <v>0.19318007470219634</v>
      </c>
      <c r="N64" s="85">
        <v>0</v>
      </c>
      <c r="O64" s="86">
        <v>0</v>
      </c>
      <c r="P64" s="86">
        <f t="shared" si="19"/>
        <v>0</v>
      </c>
      <c r="Q64" s="104">
        <f t="shared" si="20"/>
        <v>0</v>
      </c>
      <c r="R64" s="85">
        <v>0</v>
      </c>
      <c r="S64" s="86">
        <v>0</v>
      </c>
      <c r="T64" s="86">
        <f t="shared" si="21"/>
        <v>0</v>
      </c>
      <c r="U64" s="104">
        <f t="shared" si="22"/>
        <v>0</v>
      </c>
      <c r="V64" s="85">
        <v>0</v>
      </c>
      <c r="W64" s="86">
        <v>0</v>
      </c>
      <c r="X64" s="86">
        <f t="shared" si="23"/>
        <v>0</v>
      </c>
      <c r="Y64" s="104">
        <f t="shared" si="24"/>
        <v>0</v>
      </c>
      <c r="Z64" s="85">
        <v>59253595</v>
      </c>
      <c r="AA64" s="86">
        <v>0</v>
      </c>
      <c r="AB64" s="86">
        <f t="shared" si="25"/>
        <v>59253595</v>
      </c>
      <c r="AC64" s="104">
        <f t="shared" si="26"/>
        <v>0.19318007470219634</v>
      </c>
      <c r="AD64" s="85">
        <v>56406385</v>
      </c>
      <c r="AE64" s="86">
        <v>10505579</v>
      </c>
      <c r="AF64" s="86">
        <f t="shared" si="27"/>
        <v>66911964</v>
      </c>
      <c r="AG64" s="86">
        <v>177244662</v>
      </c>
      <c r="AH64" s="86">
        <v>261720662</v>
      </c>
      <c r="AI64" s="87">
        <v>66911964</v>
      </c>
      <c r="AJ64" s="124">
        <f t="shared" si="28"/>
        <v>0.37751187113324747</v>
      </c>
      <c r="AK64" s="125">
        <f t="shared" si="29"/>
        <v>-0.1144544045964635</v>
      </c>
    </row>
    <row r="65" spans="1:37" ht="12.75">
      <c r="A65" s="62" t="s">
        <v>96</v>
      </c>
      <c r="B65" s="63" t="s">
        <v>335</v>
      </c>
      <c r="C65" s="64" t="s">
        <v>336</v>
      </c>
      <c r="D65" s="85">
        <v>135807716</v>
      </c>
      <c r="E65" s="86">
        <v>24491000</v>
      </c>
      <c r="F65" s="87">
        <f t="shared" si="15"/>
        <v>160298716</v>
      </c>
      <c r="G65" s="85">
        <v>135807716</v>
      </c>
      <c r="H65" s="86">
        <v>24491000</v>
      </c>
      <c r="I65" s="87">
        <f t="shared" si="16"/>
        <v>160298716</v>
      </c>
      <c r="J65" s="85">
        <v>13129315</v>
      </c>
      <c r="K65" s="86">
        <v>5747383</v>
      </c>
      <c r="L65" s="86">
        <f t="shared" si="17"/>
        <v>18876698</v>
      </c>
      <c r="M65" s="104">
        <f t="shared" si="18"/>
        <v>0.117759508441727</v>
      </c>
      <c r="N65" s="85">
        <v>0</v>
      </c>
      <c r="O65" s="86">
        <v>0</v>
      </c>
      <c r="P65" s="86">
        <f t="shared" si="19"/>
        <v>0</v>
      </c>
      <c r="Q65" s="104">
        <f t="shared" si="20"/>
        <v>0</v>
      </c>
      <c r="R65" s="85">
        <v>0</v>
      </c>
      <c r="S65" s="86">
        <v>0</v>
      </c>
      <c r="T65" s="86">
        <f t="shared" si="21"/>
        <v>0</v>
      </c>
      <c r="U65" s="104">
        <f t="shared" si="22"/>
        <v>0</v>
      </c>
      <c r="V65" s="85">
        <v>0</v>
      </c>
      <c r="W65" s="86">
        <v>0</v>
      </c>
      <c r="X65" s="86">
        <f t="shared" si="23"/>
        <v>0</v>
      </c>
      <c r="Y65" s="104">
        <f t="shared" si="24"/>
        <v>0</v>
      </c>
      <c r="Z65" s="85">
        <v>13129315</v>
      </c>
      <c r="AA65" s="86">
        <v>5747383</v>
      </c>
      <c r="AB65" s="86">
        <f t="shared" si="25"/>
        <v>18876698</v>
      </c>
      <c r="AC65" s="104">
        <f t="shared" si="26"/>
        <v>0.117759508441727</v>
      </c>
      <c r="AD65" s="85">
        <v>42265089</v>
      </c>
      <c r="AE65" s="86">
        <v>10366634</v>
      </c>
      <c r="AF65" s="86">
        <f t="shared" si="27"/>
        <v>52631723</v>
      </c>
      <c r="AG65" s="86">
        <v>127174468</v>
      </c>
      <c r="AH65" s="86">
        <v>154483349</v>
      </c>
      <c r="AI65" s="87">
        <v>52631723</v>
      </c>
      <c r="AJ65" s="124">
        <f t="shared" si="28"/>
        <v>0.4138544774569059</v>
      </c>
      <c r="AK65" s="125">
        <f t="shared" si="29"/>
        <v>-0.6413437196422394</v>
      </c>
    </row>
    <row r="66" spans="1:37" ht="12.75">
      <c r="A66" s="62" t="s">
        <v>111</v>
      </c>
      <c r="B66" s="63" t="s">
        <v>337</v>
      </c>
      <c r="C66" s="64" t="s">
        <v>338</v>
      </c>
      <c r="D66" s="85">
        <v>1038459475</v>
      </c>
      <c r="E66" s="86">
        <v>354720174</v>
      </c>
      <c r="F66" s="87">
        <f t="shared" si="15"/>
        <v>1393179649</v>
      </c>
      <c r="G66" s="85">
        <v>1038459475</v>
      </c>
      <c r="H66" s="86">
        <v>354720174</v>
      </c>
      <c r="I66" s="87">
        <f t="shared" si="16"/>
        <v>1393179649</v>
      </c>
      <c r="J66" s="85">
        <v>250066682</v>
      </c>
      <c r="K66" s="86">
        <v>70448776</v>
      </c>
      <c r="L66" s="86">
        <f t="shared" si="17"/>
        <v>320515458</v>
      </c>
      <c r="M66" s="104">
        <f t="shared" si="18"/>
        <v>0.23006039330969297</v>
      </c>
      <c r="N66" s="85">
        <v>0</v>
      </c>
      <c r="O66" s="86">
        <v>0</v>
      </c>
      <c r="P66" s="86">
        <f t="shared" si="19"/>
        <v>0</v>
      </c>
      <c r="Q66" s="104">
        <f t="shared" si="20"/>
        <v>0</v>
      </c>
      <c r="R66" s="85">
        <v>0</v>
      </c>
      <c r="S66" s="86">
        <v>0</v>
      </c>
      <c r="T66" s="86">
        <f t="shared" si="21"/>
        <v>0</v>
      </c>
      <c r="U66" s="104">
        <f t="shared" si="22"/>
        <v>0</v>
      </c>
      <c r="V66" s="85">
        <v>0</v>
      </c>
      <c r="W66" s="86">
        <v>0</v>
      </c>
      <c r="X66" s="86">
        <f t="shared" si="23"/>
        <v>0</v>
      </c>
      <c r="Y66" s="104">
        <f t="shared" si="24"/>
        <v>0</v>
      </c>
      <c r="Z66" s="85">
        <v>250066682</v>
      </c>
      <c r="AA66" s="86">
        <v>70448776</v>
      </c>
      <c r="AB66" s="86">
        <f t="shared" si="25"/>
        <v>320515458</v>
      </c>
      <c r="AC66" s="104">
        <f t="shared" si="26"/>
        <v>0.23006039330969297</v>
      </c>
      <c r="AD66" s="85">
        <v>349923288</v>
      </c>
      <c r="AE66" s="86">
        <v>118612037</v>
      </c>
      <c r="AF66" s="86">
        <f t="shared" si="27"/>
        <v>468535325</v>
      </c>
      <c r="AG66" s="86">
        <v>1300010325</v>
      </c>
      <c r="AH66" s="86">
        <v>1262175791</v>
      </c>
      <c r="AI66" s="87">
        <v>468535325</v>
      </c>
      <c r="AJ66" s="124">
        <f t="shared" si="28"/>
        <v>0.36040892598295327</v>
      </c>
      <c r="AK66" s="125">
        <f t="shared" si="29"/>
        <v>-0.315920399385041</v>
      </c>
    </row>
    <row r="67" spans="1:37" ht="16.5">
      <c r="A67" s="65"/>
      <c r="B67" s="66" t="s">
        <v>339</v>
      </c>
      <c r="C67" s="67"/>
      <c r="D67" s="88">
        <f>SUM(D62:D66)</f>
        <v>3173614530</v>
      </c>
      <c r="E67" s="89">
        <f>SUM(E62:E66)</f>
        <v>776171010</v>
      </c>
      <c r="F67" s="90">
        <f t="shared" si="15"/>
        <v>3949785540</v>
      </c>
      <c r="G67" s="88">
        <f>SUM(G62:G66)</f>
        <v>3173614530</v>
      </c>
      <c r="H67" s="89">
        <f>SUM(H62:H66)</f>
        <v>776171010</v>
      </c>
      <c r="I67" s="90">
        <f t="shared" si="16"/>
        <v>3949785540</v>
      </c>
      <c r="J67" s="88">
        <f>SUM(J62:J66)</f>
        <v>694954348</v>
      </c>
      <c r="K67" s="89">
        <f>SUM(K62:K66)</f>
        <v>117271595</v>
      </c>
      <c r="L67" s="89">
        <f t="shared" si="17"/>
        <v>812225943</v>
      </c>
      <c r="M67" s="105">
        <f t="shared" si="18"/>
        <v>0.20563798585378384</v>
      </c>
      <c r="N67" s="88">
        <f>SUM(N62:N66)</f>
        <v>0</v>
      </c>
      <c r="O67" s="89">
        <f>SUM(O62:O66)</f>
        <v>0</v>
      </c>
      <c r="P67" s="89">
        <f t="shared" si="19"/>
        <v>0</v>
      </c>
      <c r="Q67" s="105">
        <f t="shared" si="20"/>
        <v>0</v>
      </c>
      <c r="R67" s="88">
        <f>SUM(R62:R66)</f>
        <v>0</v>
      </c>
      <c r="S67" s="89">
        <f>SUM(S62:S66)</f>
        <v>0</v>
      </c>
      <c r="T67" s="89">
        <f t="shared" si="21"/>
        <v>0</v>
      </c>
      <c r="U67" s="105">
        <f t="shared" si="22"/>
        <v>0</v>
      </c>
      <c r="V67" s="88">
        <f>SUM(V62:V66)</f>
        <v>0</v>
      </c>
      <c r="W67" s="89">
        <f>SUM(W62:W66)</f>
        <v>0</v>
      </c>
      <c r="X67" s="89">
        <f t="shared" si="23"/>
        <v>0</v>
      </c>
      <c r="Y67" s="105">
        <f t="shared" si="24"/>
        <v>0</v>
      </c>
      <c r="Z67" s="88">
        <v>694954348</v>
      </c>
      <c r="AA67" s="89">
        <v>117271595</v>
      </c>
      <c r="AB67" s="89">
        <f t="shared" si="25"/>
        <v>812225943</v>
      </c>
      <c r="AC67" s="105">
        <f t="shared" si="26"/>
        <v>0.20563798585378384</v>
      </c>
      <c r="AD67" s="88">
        <f>SUM(AD62:AD66)</f>
        <v>912853035</v>
      </c>
      <c r="AE67" s="89">
        <f>SUM(AE62:AE66)</f>
        <v>222646429</v>
      </c>
      <c r="AF67" s="89">
        <f t="shared" si="27"/>
        <v>1135499464</v>
      </c>
      <c r="AG67" s="89">
        <f>SUM(AG62:AG66)</f>
        <v>3643760862</v>
      </c>
      <c r="AH67" s="89">
        <f>SUM(AH62:AH66)</f>
        <v>3696917817</v>
      </c>
      <c r="AI67" s="90">
        <f>SUM(AI62:AI66)</f>
        <v>1135499464</v>
      </c>
      <c r="AJ67" s="126">
        <f t="shared" si="28"/>
        <v>0.3116284265089623</v>
      </c>
      <c r="AK67" s="127">
        <f t="shared" si="29"/>
        <v>-0.2846972026399829</v>
      </c>
    </row>
    <row r="68" spans="1:37" ht="12.75">
      <c r="A68" s="62" t="s">
        <v>96</v>
      </c>
      <c r="B68" s="63" t="s">
        <v>340</v>
      </c>
      <c r="C68" s="64" t="s">
        <v>341</v>
      </c>
      <c r="D68" s="85">
        <v>345363913</v>
      </c>
      <c r="E68" s="86">
        <v>63705000</v>
      </c>
      <c r="F68" s="87">
        <f t="shared" si="15"/>
        <v>409068913</v>
      </c>
      <c r="G68" s="85">
        <v>345363913</v>
      </c>
      <c r="H68" s="86">
        <v>63705000</v>
      </c>
      <c r="I68" s="87">
        <f t="shared" si="16"/>
        <v>409068913</v>
      </c>
      <c r="J68" s="85">
        <v>136927144</v>
      </c>
      <c r="K68" s="86">
        <v>7619139</v>
      </c>
      <c r="L68" s="86">
        <f t="shared" si="17"/>
        <v>144546283</v>
      </c>
      <c r="M68" s="104">
        <f t="shared" si="18"/>
        <v>0.3533543576800714</v>
      </c>
      <c r="N68" s="85">
        <v>0</v>
      </c>
      <c r="O68" s="86">
        <v>0</v>
      </c>
      <c r="P68" s="86">
        <f t="shared" si="19"/>
        <v>0</v>
      </c>
      <c r="Q68" s="104">
        <f t="shared" si="20"/>
        <v>0</v>
      </c>
      <c r="R68" s="85">
        <v>0</v>
      </c>
      <c r="S68" s="86">
        <v>0</v>
      </c>
      <c r="T68" s="86">
        <f t="shared" si="21"/>
        <v>0</v>
      </c>
      <c r="U68" s="104">
        <f t="shared" si="22"/>
        <v>0</v>
      </c>
      <c r="V68" s="85">
        <v>0</v>
      </c>
      <c r="W68" s="86">
        <v>0</v>
      </c>
      <c r="X68" s="86">
        <f t="shared" si="23"/>
        <v>0</v>
      </c>
      <c r="Y68" s="104">
        <f t="shared" si="24"/>
        <v>0</v>
      </c>
      <c r="Z68" s="85">
        <v>136927144</v>
      </c>
      <c r="AA68" s="86">
        <v>7619139</v>
      </c>
      <c r="AB68" s="86">
        <f t="shared" si="25"/>
        <v>144546283</v>
      </c>
      <c r="AC68" s="104">
        <f t="shared" si="26"/>
        <v>0.3533543576800714</v>
      </c>
      <c r="AD68" s="85">
        <v>135059487</v>
      </c>
      <c r="AE68" s="86">
        <v>5220511</v>
      </c>
      <c r="AF68" s="86">
        <f t="shared" si="27"/>
        <v>140279998</v>
      </c>
      <c r="AG68" s="86">
        <v>398982270</v>
      </c>
      <c r="AH68" s="86">
        <v>416903378</v>
      </c>
      <c r="AI68" s="87">
        <v>140279998</v>
      </c>
      <c r="AJ68" s="124">
        <f t="shared" si="28"/>
        <v>0.3515945658437404</v>
      </c>
      <c r="AK68" s="125">
        <f t="shared" si="29"/>
        <v>0.030412639441298017</v>
      </c>
    </row>
    <row r="69" spans="1:37" ht="12.75">
      <c r="A69" s="62" t="s">
        <v>96</v>
      </c>
      <c r="B69" s="63" t="s">
        <v>342</v>
      </c>
      <c r="C69" s="64" t="s">
        <v>343</v>
      </c>
      <c r="D69" s="85">
        <v>182181085</v>
      </c>
      <c r="E69" s="86">
        <v>83009663</v>
      </c>
      <c r="F69" s="87">
        <f t="shared" si="15"/>
        <v>265190748</v>
      </c>
      <c r="G69" s="85">
        <v>182181085</v>
      </c>
      <c r="H69" s="86">
        <v>83009663</v>
      </c>
      <c r="I69" s="87">
        <f t="shared" si="16"/>
        <v>265190748</v>
      </c>
      <c r="J69" s="85">
        <v>58954886</v>
      </c>
      <c r="K69" s="86">
        <v>10172396</v>
      </c>
      <c r="L69" s="86">
        <f t="shared" si="17"/>
        <v>69127282</v>
      </c>
      <c r="M69" s="104">
        <f t="shared" si="18"/>
        <v>0.2606700366484882</v>
      </c>
      <c r="N69" s="85">
        <v>0</v>
      </c>
      <c r="O69" s="86">
        <v>0</v>
      </c>
      <c r="P69" s="86">
        <f t="shared" si="19"/>
        <v>0</v>
      </c>
      <c r="Q69" s="104">
        <f t="shared" si="20"/>
        <v>0</v>
      </c>
      <c r="R69" s="85">
        <v>0</v>
      </c>
      <c r="S69" s="86">
        <v>0</v>
      </c>
      <c r="T69" s="86">
        <f t="shared" si="21"/>
        <v>0</v>
      </c>
      <c r="U69" s="104">
        <f t="shared" si="22"/>
        <v>0</v>
      </c>
      <c r="V69" s="85">
        <v>0</v>
      </c>
      <c r="W69" s="86">
        <v>0</v>
      </c>
      <c r="X69" s="86">
        <f t="shared" si="23"/>
        <v>0</v>
      </c>
      <c r="Y69" s="104">
        <f t="shared" si="24"/>
        <v>0</v>
      </c>
      <c r="Z69" s="85">
        <v>58954886</v>
      </c>
      <c r="AA69" s="86">
        <v>10172396</v>
      </c>
      <c r="AB69" s="86">
        <f t="shared" si="25"/>
        <v>69127282</v>
      </c>
      <c r="AC69" s="104">
        <f t="shared" si="26"/>
        <v>0.2606700366484882</v>
      </c>
      <c r="AD69" s="85">
        <v>59242973</v>
      </c>
      <c r="AE69" s="86">
        <v>8460054</v>
      </c>
      <c r="AF69" s="86">
        <f t="shared" si="27"/>
        <v>67703027</v>
      </c>
      <c r="AG69" s="86">
        <v>246283161</v>
      </c>
      <c r="AH69" s="86">
        <v>254128425</v>
      </c>
      <c r="AI69" s="87">
        <v>67703027</v>
      </c>
      <c r="AJ69" s="124">
        <f t="shared" si="28"/>
        <v>0.2748991312483601</v>
      </c>
      <c r="AK69" s="125">
        <f t="shared" si="29"/>
        <v>0.0210367994329117</v>
      </c>
    </row>
    <row r="70" spans="1:37" ht="12.75">
      <c r="A70" s="62" t="s">
        <v>96</v>
      </c>
      <c r="B70" s="63" t="s">
        <v>344</v>
      </c>
      <c r="C70" s="64" t="s">
        <v>345</v>
      </c>
      <c r="D70" s="85">
        <v>247891291</v>
      </c>
      <c r="E70" s="86">
        <v>73012200</v>
      </c>
      <c r="F70" s="87">
        <f t="shared" si="15"/>
        <v>320903491</v>
      </c>
      <c r="G70" s="85">
        <v>247891291</v>
      </c>
      <c r="H70" s="86">
        <v>73012200</v>
      </c>
      <c r="I70" s="87">
        <f t="shared" si="16"/>
        <v>320903491</v>
      </c>
      <c r="J70" s="85">
        <v>93835472</v>
      </c>
      <c r="K70" s="86">
        <v>10677717</v>
      </c>
      <c r="L70" s="86">
        <f t="shared" si="17"/>
        <v>104513189</v>
      </c>
      <c r="M70" s="104">
        <f t="shared" si="18"/>
        <v>0.3256841758695607</v>
      </c>
      <c r="N70" s="85">
        <v>0</v>
      </c>
      <c r="O70" s="86">
        <v>0</v>
      </c>
      <c r="P70" s="86">
        <f t="shared" si="19"/>
        <v>0</v>
      </c>
      <c r="Q70" s="104">
        <f t="shared" si="20"/>
        <v>0</v>
      </c>
      <c r="R70" s="85">
        <v>0</v>
      </c>
      <c r="S70" s="86">
        <v>0</v>
      </c>
      <c r="T70" s="86">
        <f t="shared" si="21"/>
        <v>0</v>
      </c>
      <c r="U70" s="104">
        <f t="shared" si="22"/>
        <v>0</v>
      </c>
      <c r="V70" s="85">
        <v>0</v>
      </c>
      <c r="W70" s="86">
        <v>0</v>
      </c>
      <c r="X70" s="86">
        <f t="shared" si="23"/>
        <v>0</v>
      </c>
      <c r="Y70" s="104">
        <f t="shared" si="24"/>
        <v>0</v>
      </c>
      <c r="Z70" s="85">
        <v>93835472</v>
      </c>
      <c r="AA70" s="86">
        <v>10677717</v>
      </c>
      <c r="AB70" s="86">
        <f t="shared" si="25"/>
        <v>104513189</v>
      </c>
      <c r="AC70" s="104">
        <f t="shared" si="26"/>
        <v>0.3256841758695607</v>
      </c>
      <c r="AD70" s="85">
        <v>88912132</v>
      </c>
      <c r="AE70" s="86">
        <v>11755542</v>
      </c>
      <c r="AF70" s="86">
        <f t="shared" si="27"/>
        <v>100667674</v>
      </c>
      <c r="AG70" s="86">
        <v>301974761</v>
      </c>
      <c r="AH70" s="86">
        <v>334466222</v>
      </c>
      <c r="AI70" s="87">
        <v>100667674</v>
      </c>
      <c r="AJ70" s="124">
        <f t="shared" si="28"/>
        <v>0.33336452909718506</v>
      </c>
      <c r="AK70" s="125">
        <f t="shared" si="29"/>
        <v>0.03820009787849066</v>
      </c>
    </row>
    <row r="71" spans="1:37" ht="12.75">
      <c r="A71" s="62" t="s">
        <v>96</v>
      </c>
      <c r="B71" s="63" t="s">
        <v>346</v>
      </c>
      <c r="C71" s="64" t="s">
        <v>347</v>
      </c>
      <c r="D71" s="85">
        <v>230878885</v>
      </c>
      <c r="E71" s="86">
        <v>79738000</v>
      </c>
      <c r="F71" s="87">
        <f t="shared" si="15"/>
        <v>310616885</v>
      </c>
      <c r="G71" s="85">
        <v>230878885</v>
      </c>
      <c r="H71" s="86">
        <v>79738000</v>
      </c>
      <c r="I71" s="87">
        <f t="shared" si="16"/>
        <v>310616885</v>
      </c>
      <c r="J71" s="85">
        <v>62996225</v>
      </c>
      <c r="K71" s="86">
        <v>14031004</v>
      </c>
      <c r="L71" s="86">
        <f t="shared" si="17"/>
        <v>77027229</v>
      </c>
      <c r="M71" s="104">
        <f t="shared" si="18"/>
        <v>0.24798146114948</v>
      </c>
      <c r="N71" s="85">
        <v>0</v>
      </c>
      <c r="O71" s="86">
        <v>0</v>
      </c>
      <c r="P71" s="86">
        <f t="shared" si="19"/>
        <v>0</v>
      </c>
      <c r="Q71" s="104">
        <f t="shared" si="20"/>
        <v>0</v>
      </c>
      <c r="R71" s="85">
        <v>0</v>
      </c>
      <c r="S71" s="86">
        <v>0</v>
      </c>
      <c r="T71" s="86">
        <f t="shared" si="21"/>
        <v>0</v>
      </c>
      <c r="U71" s="104">
        <f t="shared" si="22"/>
        <v>0</v>
      </c>
      <c r="V71" s="85">
        <v>0</v>
      </c>
      <c r="W71" s="86">
        <v>0</v>
      </c>
      <c r="X71" s="86">
        <f t="shared" si="23"/>
        <v>0</v>
      </c>
      <c r="Y71" s="104">
        <f t="shared" si="24"/>
        <v>0</v>
      </c>
      <c r="Z71" s="85">
        <v>62996225</v>
      </c>
      <c r="AA71" s="86">
        <v>14031004</v>
      </c>
      <c r="AB71" s="86">
        <f t="shared" si="25"/>
        <v>77027229</v>
      </c>
      <c r="AC71" s="104">
        <f t="shared" si="26"/>
        <v>0.24798146114948</v>
      </c>
      <c r="AD71" s="85">
        <v>59328146</v>
      </c>
      <c r="AE71" s="86">
        <v>6659852</v>
      </c>
      <c r="AF71" s="86">
        <f t="shared" si="27"/>
        <v>65987998</v>
      </c>
      <c r="AG71" s="86">
        <v>266423481</v>
      </c>
      <c r="AH71" s="86">
        <v>324328287</v>
      </c>
      <c r="AI71" s="87">
        <v>65987998</v>
      </c>
      <c r="AJ71" s="124">
        <f t="shared" si="28"/>
        <v>0.2476808641352449</v>
      </c>
      <c r="AK71" s="125">
        <f t="shared" si="29"/>
        <v>0.16729149746291738</v>
      </c>
    </row>
    <row r="72" spans="1:37" ht="12.75">
      <c r="A72" s="62" t="s">
        <v>111</v>
      </c>
      <c r="B72" s="63" t="s">
        <v>348</v>
      </c>
      <c r="C72" s="64" t="s">
        <v>349</v>
      </c>
      <c r="D72" s="85">
        <v>764537301</v>
      </c>
      <c r="E72" s="86">
        <v>399054000</v>
      </c>
      <c r="F72" s="87">
        <f t="shared" si="15"/>
        <v>1163591301</v>
      </c>
      <c r="G72" s="85">
        <v>764537301</v>
      </c>
      <c r="H72" s="86">
        <v>399054000</v>
      </c>
      <c r="I72" s="87">
        <f t="shared" si="16"/>
        <v>1163591301</v>
      </c>
      <c r="J72" s="85">
        <v>138673807</v>
      </c>
      <c r="K72" s="86">
        <v>37851600</v>
      </c>
      <c r="L72" s="86">
        <f t="shared" si="17"/>
        <v>176525407</v>
      </c>
      <c r="M72" s="104">
        <f t="shared" si="18"/>
        <v>0.15170739661622823</v>
      </c>
      <c r="N72" s="85">
        <v>0</v>
      </c>
      <c r="O72" s="86">
        <v>0</v>
      </c>
      <c r="P72" s="86">
        <f t="shared" si="19"/>
        <v>0</v>
      </c>
      <c r="Q72" s="104">
        <f t="shared" si="20"/>
        <v>0</v>
      </c>
      <c r="R72" s="85">
        <v>0</v>
      </c>
      <c r="S72" s="86">
        <v>0</v>
      </c>
      <c r="T72" s="86">
        <f t="shared" si="21"/>
        <v>0</v>
      </c>
      <c r="U72" s="104">
        <f t="shared" si="22"/>
        <v>0</v>
      </c>
      <c r="V72" s="85">
        <v>0</v>
      </c>
      <c r="W72" s="86">
        <v>0</v>
      </c>
      <c r="X72" s="86">
        <f t="shared" si="23"/>
        <v>0</v>
      </c>
      <c r="Y72" s="104">
        <f t="shared" si="24"/>
        <v>0</v>
      </c>
      <c r="Z72" s="85">
        <v>138673807</v>
      </c>
      <c r="AA72" s="86">
        <v>37851600</v>
      </c>
      <c r="AB72" s="86">
        <f t="shared" si="25"/>
        <v>176525407</v>
      </c>
      <c r="AC72" s="104">
        <f t="shared" si="26"/>
        <v>0.15170739661622823</v>
      </c>
      <c r="AD72" s="85">
        <v>120180524</v>
      </c>
      <c r="AE72" s="86">
        <v>32675895</v>
      </c>
      <c r="AF72" s="86">
        <f t="shared" si="27"/>
        <v>152856419</v>
      </c>
      <c r="AG72" s="86">
        <v>1047498052</v>
      </c>
      <c r="AH72" s="86">
        <v>1019152121</v>
      </c>
      <c r="AI72" s="87">
        <v>152856419</v>
      </c>
      <c r="AJ72" s="124">
        <f t="shared" si="28"/>
        <v>0.1459252537111162</v>
      </c>
      <c r="AK72" s="125">
        <f t="shared" si="29"/>
        <v>0.15484457999765122</v>
      </c>
    </row>
    <row r="73" spans="1:37" ht="16.5">
      <c r="A73" s="65"/>
      <c r="B73" s="66" t="s">
        <v>350</v>
      </c>
      <c r="C73" s="67"/>
      <c r="D73" s="88">
        <f>SUM(D68:D72)</f>
        <v>1770852475</v>
      </c>
      <c r="E73" s="89">
        <f>SUM(E68:E72)</f>
        <v>698518863</v>
      </c>
      <c r="F73" s="90">
        <f t="shared" si="15"/>
        <v>2469371338</v>
      </c>
      <c r="G73" s="88">
        <f>SUM(G68:G72)</f>
        <v>1770852475</v>
      </c>
      <c r="H73" s="89">
        <f>SUM(H68:H72)</f>
        <v>698518863</v>
      </c>
      <c r="I73" s="90">
        <f t="shared" si="16"/>
        <v>2469371338</v>
      </c>
      <c r="J73" s="88">
        <f>SUM(J68:J72)</f>
        <v>491387534</v>
      </c>
      <c r="K73" s="89">
        <f>SUM(K68:K72)</f>
        <v>80351856</v>
      </c>
      <c r="L73" s="89">
        <f t="shared" si="17"/>
        <v>571739390</v>
      </c>
      <c r="M73" s="105">
        <f t="shared" si="18"/>
        <v>0.23153236663995005</v>
      </c>
      <c r="N73" s="88">
        <f>SUM(N68:N72)</f>
        <v>0</v>
      </c>
      <c r="O73" s="89">
        <f>SUM(O68:O72)</f>
        <v>0</v>
      </c>
      <c r="P73" s="89">
        <f t="shared" si="19"/>
        <v>0</v>
      </c>
      <c r="Q73" s="105">
        <f t="shared" si="20"/>
        <v>0</v>
      </c>
      <c r="R73" s="88">
        <f>SUM(R68:R72)</f>
        <v>0</v>
      </c>
      <c r="S73" s="89">
        <f>SUM(S68:S72)</f>
        <v>0</v>
      </c>
      <c r="T73" s="89">
        <f t="shared" si="21"/>
        <v>0</v>
      </c>
      <c r="U73" s="105">
        <f t="shared" si="22"/>
        <v>0</v>
      </c>
      <c r="V73" s="88">
        <f>SUM(V68:V72)</f>
        <v>0</v>
      </c>
      <c r="W73" s="89">
        <f>SUM(W68:W72)</f>
        <v>0</v>
      </c>
      <c r="X73" s="89">
        <f t="shared" si="23"/>
        <v>0</v>
      </c>
      <c r="Y73" s="105">
        <f t="shared" si="24"/>
        <v>0</v>
      </c>
      <c r="Z73" s="88">
        <v>491387534</v>
      </c>
      <c r="AA73" s="89">
        <v>80351856</v>
      </c>
      <c r="AB73" s="89">
        <f t="shared" si="25"/>
        <v>571739390</v>
      </c>
      <c r="AC73" s="105">
        <f t="shared" si="26"/>
        <v>0.23153236663995005</v>
      </c>
      <c r="AD73" s="88">
        <f>SUM(AD68:AD72)</f>
        <v>462723262</v>
      </c>
      <c r="AE73" s="89">
        <f>SUM(AE68:AE72)</f>
        <v>64771854</v>
      </c>
      <c r="AF73" s="89">
        <f t="shared" si="27"/>
        <v>527495116</v>
      </c>
      <c r="AG73" s="89">
        <f>SUM(AG68:AG72)</f>
        <v>2261161725</v>
      </c>
      <c r="AH73" s="89">
        <f>SUM(AH68:AH72)</f>
        <v>2348978433</v>
      </c>
      <c r="AI73" s="90">
        <f>SUM(AI68:AI72)</f>
        <v>527495116</v>
      </c>
      <c r="AJ73" s="126">
        <f t="shared" si="28"/>
        <v>0.23328500131939922</v>
      </c>
      <c r="AK73" s="127">
        <f t="shared" si="29"/>
        <v>0.08387617753791687</v>
      </c>
    </row>
    <row r="74" spans="1:37" ht="16.5">
      <c r="A74" s="68"/>
      <c r="B74" s="69" t="s">
        <v>351</v>
      </c>
      <c r="C74" s="70"/>
      <c r="D74" s="91">
        <f>SUM(D9,D11:D15,D17:D24,D26:D29,D31:D35,D37:D40,D42:D47,D49:D53,D55:D60,D62:D66,D68:D72)</f>
        <v>68164860022</v>
      </c>
      <c r="E74" s="92">
        <f>SUM(E9,E11:E15,E17:E24,E26:E29,E31:E35,E37:E40,E42:E47,E49:E53,E55:E60,E62:E66,E68:E72)</f>
        <v>14570998196</v>
      </c>
      <c r="F74" s="93">
        <f t="shared" si="15"/>
        <v>82735858218</v>
      </c>
      <c r="G74" s="91">
        <f>SUM(G9,G11:G15,G17:G24,G26:G29,G31:G35,G37:G40,G42:G47,G49:G53,G55:G60,G62:G66,G68:G72)</f>
        <v>68164860022</v>
      </c>
      <c r="H74" s="92">
        <f>SUM(H9,H11:H15,H17:H24,H26:H29,H31:H35,H37:H40,H42:H47,H49:H53,H55:H60,H62:H66,H68:H72)</f>
        <v>14570998196</v>
      </c>
      <c r="I74" s="93">
        <f t="shared" si="16"/>
        <v>82735858218</v>
      </c>
      <c r="J74" s="91">
        <f>SUM(J9,J11:J15,J17:J24,J26:J29,J31:J35,J37:J40,J42:J47,J49:J53,J55:J60,J62:J66,J68:J72)</f>
        <v>18198491047</v>
      </c>
      <c r="K74" s="92">
        <f>SUM(K9,K11:K15,K17:K24,K26:K29,K31:K35,K37:K40,K42:K47,K49:K53,K55:K60,K62:K66,K68:K72)</f>
        <v>1802590639</v>
      </c>
      <c r="L74" s="92">
        <f t="shared" si="17"/>
        <v>20001081686</v>
      </c>
      <c r="M74" s="106">
        <f t="shared" si="18"/>
        <v>0.24174622850106084</v>
      </c>
      <c r="N74" s="91">
        <f>SUM(N9,N11:N15,N17:N24,N26:N29,N31:N35,N37:N40,N42:N47,N49:N53,N55:N60,N62:N66,N68:N72)</f>
        <v>0</v>
      </c>
      <c r="O74" s="92">
        <f>SUM(O9,O11:O15,O17:O24,O26:O29,O31:O35,O37:O40,O42:O47,O49:O53,O55:O60,O62:O66,O68:O72)</f>
        <v>0</v>
      </c>
      <c r="P74" s="92">
        <f t="shared" si="19"/>
        <v>0</v>
      </c>
      <c r="Q74" s="106">
        <f t="shared" si="20"/>
        <v>0</v>
      </c>
      <c r="R74" s="91">
        <f>SUM(R9,R11:R15,R17:R24,R26:R29,R31:R35,R37:R40,R42:R47,R49:R53,R55:R60,R62:R66,R68:R72)</f>
        <v>0</v>
      </c>
      <c r="S74" s="92">
        <f>SUM(S9,S11:S15,S17:S24,S26:S29,S31:S35,S37:S40,S42:S47,S49:S53,S55:S60,S62:S66,S68:S72)</f>
        <v>0</v>
      </c>
      <c r="T74" s="92">
        <f t="shared" si="21"/>
        <v>0</v>
      </c>
      <c r="U74" s="106">
        <f t="shared" si="22"/>
        <v>0</v>
      </c>
      <c r="V74" s="91">
        <f>SUM(V9,V11:V15,V17:V24,V26:V29,V31:V35,V37:V40,V42:V47,V49:V53,V55:V60,V62:V66,V68:V72)</f>
        <v>0</v>
      </c>
      <c r="W74" s="92">
        <f>SUM(W9,W11:W15,W17:W24,W26:W29,W31:W35,W37:W40,W42:W47,W49:W53,W55:W60,W62:W66,W68:W72)</f>
        <v>0</v>
      </c>
      <c r="X74" s="92">
        <f t="shared" si="23"/>
        <v>0</v>
      </c>
      <c r="Y74" s="106">
        <f t="shared" si="24"/>
        <v>0</v>
      </c>
      <c r="Z74" s="91">
        <v>18198491047</v>
      </c>
      <c r="AA74" s="92">
        <v>1802590639</v>
      </c>
      <c r="AB74" s="92">
        <f t="shared" si="25"/>
        <v>20001081686</v>
      </c>
      <c r="AC74" s="106">
        <f t="shared" si="26"/>
        <v>0.24174622850106084</v>
      </c>
      <c r="AD74" s="91">
        <f>SUM(AD9,AD11:AD15,AD17:AD24,AD26:AD29,AD31:AD35,AD37:AD40,AD42:AD47,AD49:AD53,AD55:AD60,AD62:AD66,AD68:AD72)</f>
        <v>17900894883</v>
      </c>
      <c r="AE74" s="92">
        <f>SUM(AE9,AE11:AE15,AE17:AE24,AE26:AE29,AE31:AE35,AE37:AE40,AE42:AE47,AE49:AE53,AE55:AE60,AE62:AE66,AE68:AE72)</f>
        <v>2256143853</v>
      </c>
      <c r="AF74" s="92">
        <f t="shared" si="27"/>
        <v>20157038736</v>
      </c>
      <c r="AG74" s="92">
        <f>SUM(AG9,AG11:AG15,AG17:AG24,AG26:AG29,AG31:AG35,AG37:AG40,AG42:AG47,AG49:AG53,AG55:AG60,AG62:AG66,AG68:AG72)</f>
        <v>77655454414</v>
      </c>
      <c r="AH74" s="92">
        <f>SUM(AH9,AH11:AH15,AH17:AH24,AH26:AH29,AH31:AH35,AH37:AH40,AH42:AH47,AH49:AH53,AH55:AH60,AH62:AH66,AH68:AH72)</f>
        <v>79351367613</v>
      </c>
      <c r="AI74" s="93">
        <f>SUM(AI9,AI11:AI15,AI17:AI24,AI26:AI29,AI31:AI35,AI37:AI40,AI42:AI47,AI49:AI53,AI55:AI60,AI62:AI66,AI68:AI72)</f>
        <v>20157038736</v>
      </c>
      <c r="AJ74" s="128">
        <f t="shared" si="28"/>
        <v>0.2595701601144197</v>
      </c>
      <c r="AK74" s="129">
        <f t="shared" si="29"/>
        <v>-0.007737101269814195</v>
      </c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352</v>
      </c>
      <c r="C9" s="64" t="s">
        <v>353</v>
      </c>
      <c r="D9" s="85">
        <v>384336970</v>
      </c>
      <c r="E9" s="86">
        <v>113023557</v>
      </c>
      <c r="F9" s="87">
        <f>$D9+$E9</f>
        <v>497360527</v>
      </c>
      <c r="G9" s="85">
        <v>384336970</v>
      </c>
      <c r="H9" s="86">
        <v>113023557</v>
      </c>
      <c r="I9" s="87">
        <f>$G9+$H9</f>
        <v>497360527</v>
      </c>
      <c r="J9" s="85">
        <v>154277865</v>
      </c>
      <c r="K9" s="86">
        <v>49641852</v>
      </c>
      <c r="L9" s="86">
        <f>$J9+$K9</f>
        <v>203919717</v>
      </c>
      <c r="M9" s="104">
        <f>IF($F9=0,0,$L9/$F9)</f>
        <v>0.41000382203632335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154277865</v>
      </c>
      <c r="AA9" s="86">
        <v>49641852</v>
      </c>
      <c r="AB9" s="86">
        <f>$Z9+$AA9</f>
        <v>203919717</v>
      </c>
      <c r="AC9" s="104">
        <f>IF($F9=0,0,$AB9/$F9)</f>
        <v>0.41000382203632335</v>
      </c>
      <c r="AD9" s="85">
        <v>135828835</v>
      </c>
      <c r="AE9" s="86">
        <v>26416072</v>
      </c>
      <c r="AF9" s="86">
        <f>$AD9+$AE9</f>
        <v>162244907</v>
      </c>
      <c r="AG9" s="86">
        <v>482313695</v>
      </c>
      <c r="AH9" s="86">
        <v>565959760</v>
      </c>
      <c r="AI9" s="87">
        <v>162244907</v>
      </c>
      <c r="AJ9" s="124">
        <f>IF($AG9=0,0,$AI9/$AG9)</f>
        <v>0.3363887625044526</v>
      </c>
      <c r="AK9" s="125">
        <f>IF($AF9=0,0,(($L9/$AF9)-1))</f>
        <v>0.2568635944917519</v>
      </c>
    </row>
    <row r="10" spans="1:37" ht="12.75">
      <c r="A10" s="62" t="s">
        <v>96</v>
      </c>
      <c r="B10" s="63" t="s">
        <v>354</v>
      </c>
      <c r="C10" s="64" t="s">
        <v>355</v>
      </c>
      <c r="D10" s="85">
        <v>359833898</v>
      </c>
      <c r="E10" s="86">
        <v>141632508</v>
      </c>
      <c r="F10" s="87">
        <f aca="true" t="shared" si="0" ref="F10:F41">$D10+$E10</f>
        <v>501466406</v>
      </c>
      <c r="G10" s="85">
        <v>359833898</v>
      </c>
      <c r="H10" s="86">
        <v>141632508</v>
      </c>
      <c r="I10" s="87">
        <f aca="true" t="shared" si="1" ref="I10:I41">$G10+$H10</f>
        <v>501466406</v>
      </c>
      <c r="J10" s="85">
        <v>116970451</v>
      </c>
      <c r="K10" s="86">
        <v>17299048</v>
      </c>
      <c r="L10" s="86">
        <f aca="true" t="shared" si="2" ref="L10:L41">$J10+$K10</f>
        <v>134269499</v>
      </c>
      <c r="M10" s="104">
        <f aca="true" t="shared" si="3" ref="M10:M41">IF($F10=0,0,$L10/$F10)</f>
        <v>0.2677537266574144</v>
      </c>
      <c r="N10" s="85">
        <v>0</v>
      </c>
      <c r="O10" s="86">
        <v>0</v>
      </c>
      <c r="P10" s="86">
        <f aca="true" t="shared" si="4" ref="P10:P41">$N10+$O10</f>
        <v>0</v>
      </c>
      <c r="Q10" s="104">
        <f aca="true" t="shared" si="5" ref="Q10:Q41">IF($F10=0,0,$P10/$F10)</f>
        <v>0</v>
      </c>
      <c r="R10" s="85">
        <v>0</v>
      </c>
      <c r="S10" s="86">
        <v>0</v>
      </c>
      <c r="T10" s="86">
        <f aca="true" t="shared" si="6" ref="T10:T41">$R10+$S10</f>
        <v>0</v>
      </c>
      <c r="U10" s="104">
        <f aca="true" t="shared" si="7" ref="U10:U41">IF($I10=0,0,$T10/$I10)</f>
        <v>0</v>
      </c>
      <c r="V10" s="85">
        <v>0</v>
      </c>
      <c r="W10" s="86">
        <v>0</v>
      </c>
      <c r="X10" s="86">
        <f aca="true" t="shared" si="8" ref="X10:X41">$V10+$W10</f>
        <v>0</v>
      </c>
      <c r="Y10" s="104">
        <f aca="true" t="shared" si="9" ref="Y10:Y41">IF($I10=0,0,$X10/$I10)</f>
        <v>0</v>
      </c>
      <c r="Z10" s="85">
        <v>116970451</v>
      </c>
      <c r="AA10" s="86">
        <v>17299048</v>
      </c>
      <c r="AB10" s="86">
        <f aca="true" t="shared" si="10" ref="AB10:AB41">$Z10+$AA10</f>
        <v>134269499</v>
      </c>
      <c r="AC10" s="104">
        <f aca="true" t="shared" si="11" ref="AC10:AC41">IF($F10=0,0,$AB10/$F10)</f>
        <v>0.2677537266574144</v>
      </c>
      <c r="AD10" s="85">
        <v>33242056</v>
      </c>
      <c r="AE10" s="86">
        <v>36818533</v>
      </c>
      <c r="AF10" s="86">
        <f aca="true" t="shared" si="12" ref="AF10:AF41">$AD10+$AE10</f>
        <v>70060589</v>
      </c>
      <c r="AG10" s="86">
        <v>476618141</v>
      </c>
      <c r="AH10" s="86">
        <v>505268414</v>
      </c>
      <c r="AI10" s="87">
        <v>70060589</v>
      </c>
      <c r="AJ10" s="124">
        <f aca="true" t="shared" si="13" ref="AJ10:AJ41">IF($AG10=0,0,$AI10/$AG10)</f>
        <v>0.14699522106524265</v>
      </c>
      <c r="AK10" s="125">
        <f aca="true" t="shared" si="14" ref="AK10:AK41">IF($AF10=0,0,(($L10/$AF10)-1))</f>
        <v>0.9164768797476139</v>
      </c>
    </row>
    <row r="11" spans="1:37" ht="12.75">
      <c r="A11" s="62" t="s">
        <v>96</v>
      </c>
      <c r="B11" s="63" t="s">
        <v>356</v>
      </c>
      <c r="C11" s="64" t="s">
        <v>357</v>
      </c>
      <c r="D11" s="85">
        <v>1149941726</v>
      </c>
      <c r="E11" s="86">
        <v>141124514</v>
      </c>
      <c r="F11" s="87">
        <f t="shared" si="0"/>
        <v>1291066240</v>
      </c>
      <c r="G11" s="85">
        <v>1149941726</v>
      </c>
      <c r="H11" s="86">
        <v>141124514</v>
      </c>
      <c r="I11" s="87">
        <f t="shared" si="1"/>
        <v>1291066240</v>
      </c>
      <c r="J11" s="85">
        <v>356059298</v>
      </c>
      <c r="K11" s="86">
        <v>33883735</v>
      </c>
      <c r="L11" s="86">
        <f t="shared" si="2"/>
        <v>389943033</v>
      </c>
      <c r="M11" s="104">
        <f t="shared" si="3"/>
        <v>0.30203177878774057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356059298</v>
      </c>
      <c r="AA11" s="86">
        <v>33883735</v>
      </c>
      <c r="AB11" s="86">
        <f t="shared" si="10"/>
        <v>389943033</v>
      </c>
      <c r="AC11" s="104">
        <f t="shared" si="11"/>
        <v>0.30203177878774057</v>
      </c>
      <c r="AD11" s="85">
        <v>382488754</v>
      </c>
      <c r="AE11" s="86">
        <v>40115306</v>
      </c>
      <c r="AF11" s="86">
        <f t="shared" si="12"/>
        <v>422604060</v>
      </c>
      <c r="AG11" s="86">
        <v>1232489714</v>
      </c>
      <c r="AH11" s="86">
        <v>1395309122</v>
      </c>
      <c r="AI11" s="87">
        <v>422604060</v>
      </c>
      <c r="AJ11" s="124">
        <f t="shared" si="13"/>
        <v>0.3428864802680211</v>
      </c>
      <c r="AK11" s="125">
        <f t="shared" si="14"/>
        <v>-0.07728517089968323</v>
      </c>
    </row>
    <row r="12" spans="1:37" ht="12.75">
      <c r="A12" s="62" t="s">
        <v>96</v>
      </c>
      <c r="B12" s="63" t="s">
        <v>358</v>
      </c>
      <c r="C12" s="64" t="s">
        <v>359</v>
      </c>
      <c r="D12" s="85">
        <v>522890701</v>
      </c>
      <c r="E12" s="86">
        <v>63119000</v>
      </c>
      <c r="F12" s="87">
        <f t="shared" si="0"/>
        <v>586009701</v>
      </c>
      <c r="G12" s="85">
        <v>522890701</v>
      </c>
      <c r="H12" s="86">
        <v>63119000</v>
      </c>
      <c r="I12" s="87">
        <f t="shared" si="1"/>
        <v>586009701</v>
      </c>
      <c r="J12" s="85">
        <v>132554713</v>
      </c>
      <c r="K12" s="86">
        <v>12662091</v>
      </c>
      <c r="L12" s="86">
        <f t="shared" si="2"/>
        <v>145216804</v>
      </c>
      <c r="M12" s="104">
        <f t="shared" si="3"/>
        <v>0.2478061434003462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132554713</v>
      </c>
      <c r="AA12" s="86">
        <v>12662091</v>
      </c>
      <c r="AB12" s="86">
        <f t="shared" si="10"/>
        <v>145216804</v>
      </c>
      <c r="AC12" s="104">
        <f t="shared" si="11"/>
        <v>0.2478061434003462</v>
      </c>
      <c r="AD12" s="85">
        <v>116948904</v>
      </c>
      <c r="AE12" s="86">
        <v>12329675</v>
      </c>
      <c r="AF12" s="86">
        <f t="shared" si="12"/>
        <v>129278579</v>
      </c>
      <c r="AG12" s="86">
        <v>525344996</v>
      </c>
      <c r="AH12" s="86">
        <v>522652994</v>
      </c>
      <c r="AI12" s="87">
        <v>129278579</v>
      </c>
      <c r="AJ12" s="124">
        <f t="shared" si="13"/>
        <v>0.2460832024371276</v>
      </c>
      <c r="AK12" s="125">
        <f t="shared" si="14"/>
        <v>0.12328589255301137</v>
      </c>
    </row>
    <row r="13" spans="1:37" ht="12.75">
      <c r="A13" s="62" t="s">
        <v>96</v>
      </c>
      <c r="B13" s="63" t="s">
        <v>360</v>
      </c>
      <c r="C13" s="64" t="s">
        <v>361</v>
      </c>
      <c r="D13" s="85">
        <v>203512942</v>
      </c>
      <c r="E13" s="86">
        <v>96044850</v>
      </c>
      <c r="F13" s="87">
        <f t="shared" si="0"/>
        <v>299557792</v>
      </c>
      <c r="G13" s="85">
        <v>203512942</v>
      </c>
      <c r="H13" s="86">
        <v>96044850</v>
      </c>
      <c r="I13" s="87">
        <f t="shared" si="1"/>
        <v>299557792</v>
      </c>
      <c r="J13" s="85">
        <v>74127906</v>
      </c>
      <c r="K13" s="86">
        <v>8123430</v>
      </c>
      <c r="L13" s="86">
        <f t="shared" si="2"/>
        <v>82251336</v>
      </c>
      <c r="M13" s="104">
        <f t="shared" si="3"/>
        <v>0.27457585212805946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74127906</v>
      </c>
      <c r="AA13" s="86">
        <v>8123430</v>
      </c>
      <c r="AB13" s="86">
        <f t="shared" si="10"/>
        <v>82251336</v>
      </c>
      <c r="AC13" s="104">
        <f t="shared" si="11"/>
        <v>0.27457585212805946</v>
      </c>
      <c r="AD13" s="85">
        <v>78390313</v>
      </c>
      <c r="AE13" s="86">
        <v>19328008</v>
      </c>
      <c r="AF13" s="86">
        <f t="shared" si="12"/>
        <v>97718321</v>
      </c>
      <c r="AG13" s="86">
        <v>273902103</v>
      </c>
      <c r="AH13" s="86">
        <v>304651583</v>
      </c>
      <c r="AI13" s="87">
        <v>97718321</v>
      </c>
      <c r="AJ13" s="124">
        <f t="shared" si="13"/>
        <v>0.35676367552387866</v>
      </c>
      <c r="AK13" s="125">
        <f t="shared" si="14"/>
        <v>-0.1582813216776412</v>
      </c>
    </row>
    <row r="14" spans="1:37" ht="12.75">
      <c r="A14" s="62" t="s">
        <v>111</v>
      </c>
      <c r="B14" s="63" t="s">
        <v>362</v>
      </c>
      <c r="C14" s="64" t="s">
        <v>363</v>
      </c>
      <c r="D14" s="85">
        <v>1586309250</v>
      </c>
      <c r="E14" s="86">
        <v>640834648</v>
      </c>
      <c r="F14" s="87">
        <f t="shared" si="0"/>
        <v>2227143898</v>
      </c>
      <c r="G14" s="85">
        <v>1586309250</v>
      </c>
      <c r="H14" s="86">
        <v>640834648</v>
      </c>
      <c r="I14" s="87">
        <f t="shared" si="1"/>
        <v>2227143898</v>
      </c>
      <c r="J14" s="85">
        <v>333622780</v>
      </c>
      <c r="K14" s="86">
        <v>11557801</v>
      </c>
      <c r="L14" s="86">
        <f t="shared" si="2"/>
        <v>345180581</v>
      </c>
      <c r="M14" s="104">
        <f t="shared" si="3"/>
        <v>0.15498800113902653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333622780</v>
      </c>
      <c r="AA14" s="86">
        <v>11557801</v>
      </c>
      <c r="AB14" s="86">
        <f t="shared" si="10"/>
        <v>345180581</v>
      </c>
      <c r="AC14" s="104">
        <f t="shared" si="11"/>
        <v>0.15498800113902653</v>
      </c>
      <c r="AD14" s="85">
        <v>46429963</v>
      </c>
      <c r="AE14" s="86">
        <v>67883627</v>
      </c>
      <c r="AF14" s="86">
        <f t="shared" si="12"/>
        <v>114313590</v>
      </c>
      <c r="AG14" s="86">
        <v>1842806153</v>
      </c>
      <c r="AH14" s="86">
        <v>1807524905</v>
      </c>
      <c r="AI14" s="87">
        <v>114313590</v>
      </c>
      <c r="AJ14" s="124">
        <f t="shared" si="13"/>
        <v>0.062032346600266644</v>
      </c>
      <c r="AK14" s="125">
        <f t="shared" si="14"/>
        <v>2.0195935671340566</v>
      </c>
    </row>
    <row r="15" spans="1:37" ht="16.5">
      <c r="A15" s="65"/>
      <c r="B15" s="66" t="s">
        <v>364</v>
      </c>
      <c r="C15" s="67"/>
      <c r="D15" s="88">
        <f>SUM(D9:D14)</f>
        <v>4206825487</v>
      </c>
      <c r="E15" s="89">
        <f>SUM(E9:E14)</f>
        <v>1195779077</v>
      </c>
      <c r="F15" s="90">
        <f t="shared" si="0"/>
        <v>5402604564</v>
      </c>
      <c r="G15" s="88">
        <f>SUM(G9:G14)</f>
        <v>4206825487</v>
      </c>
      <c r="H15" s="89">
        <f>SUM(H9:H14)</f>
        <v>1195779077</v>
      </c>
      <c r="I15" s="90">
        <f t="shared" si="1"/>
        <v>5402604564</v>
      </c>
      <c r="J15" s="88">
        <f>SUM(J9:J14)</f>
        <v>1167613013</v>
      </c>
      <c r="K15" s="89">
        <f>SUM(K9:K14)</f>
        <v>133167957</v>
      </c>
      <c r="L15" s="89">
        <f t="shared" si="2"/>
        <v>1300780970</v>
      </c>
      <c r="M15" s="105">
        <f t="shared" si="3"/>
        <v>0.24076923539207226</v>
      </c>
      <c r="N15" s="88">
        <f>SUM(N9:N14)</f>
        <v>0</v>
      </c>
      <c r="O15" s="89">
        <f>SUM(O9:O14)</f>
        <v>0</v>
      </c>
      <c r="P15" s="89">
        <f t="shared" si="4"/>
        <v>0</v>
      </c>
      <c r="Q15" s="105">
        <f t="shared" si="5"/>
        <v>0</v>
      </c>
      <c r="R15" s="88">
        <f>SUM(R9:R14)</f>
        <v>0</v>
      </c>
      <c r="S15" s="89">
        <f>SUM(S9:S14)</f>
        <v>0</v>
      </c>
      <c r="T15" s="89">
        <f t="shared" si="6"/>
        <v>0</v>
      </c>
      <c r="U15" s="105">
        <f t="shared" si="7"/>
        <v>0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v>1167613013</v>
      </c>
      <c r="AA15" s="89">
        <v>133167957</v>
      </c>
      <c r="AB15" s="89">
        <f t="shared" si="10"/>
        <v>1300780970</v>
      </c>
      <c r="AC15" s="105">
        <f t="shared" si="11"/>
        <v>0.24076923539207226</v>
      </c>
      <c r="AD15" s="88">
        <f>SUM(AD9:AD14)</f>
        <v>793328825</v>
      </c>
      <c r="AE15" s="89">
        <f>SUM(AE9:AE14)</f>
        <v>202891221</v>
      </c>
      <c r="AF15" s="89">
        <f t="shared" si="12"/>
        <v>996220046</v>
      </c>
      <c r="AG15" s="89">
        <f>SUM(AG9:AG14)</f>
        <v>4833474802</v>
      </c>
      <c r="AH15" s="89">
        <f>SUM(AH9:AH14)</f>
        <v>5101366778</v>
      </c>
      <c r="AI15" s="90">
        <f>SUM(AI9:AI14)</f>
        <v>996220046</v>
      </c>
      <c r="AJ15" s="126">
        <f t="shared" si="13"/>
        <v>0.2061084596091787</v>
      </c>
      <c r="AK15" s="127">
        <f t="shared" si="14"/>
        <v>0.3057165183765034</v>
      </c>
    </row>
    <row r="16" spans="1:37" ht="12.75">
      <c r="A16" s="62" t="s">
        <v>96</v>
      </c>
      <c r="B16" s="63" t="s">
        <v>365</v>
      </c>
      <c r="C16" s="64" t="s">
        <v>366</v>
      </c>
      <c r="D16" s="85">
        <v>343533000</v>
      </c>
      <c r="E16" s="86">
        <v>47468000</v>
      </c>
      <c r="F16" s="87">
        <f t="shared" si="0"/>
        <v>391001000</v>
      </c>
      <c r="G16" s="85">
        <v>343533000</v>
      </c>
      <c r="H16" s="86">
        <v>47468000</v>
      </c>
      <c r="I16" s="87">
        <f t="shared" si="1"/>
        <v>391001000</v>
      </c>
      <c r="J16" s="85">
        <v>27119993</v>
      </c>
      <c r="K16" s="86">
        <v>2730682</v>
      </c>
      <c r="L16" s="86">
        <f t="shared" si="2"/>
        <v>29850675</v>
      </c>
      <c r="M16" s="104">
        <f t="shared" si="3"/>
        <v>0.07634424208633737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27119993</v>
      </c>
      <c r="AA16" s="86">
        <v>2730682</v>
      </c>
      <c r="AB16" s="86">
        <f t="shared" si="10"/>
        <v>29850675</v>
      </c>
      <c r="AC16" s="104">
        <f t="shared" si="11"/>
        <v>0.07634424208633737</v>
      </c>
      <c r="AD16" s="85">
        <v>61619933</v>
      </c>
      <c r="AE16" s="86">
        <v>1453708</v>
      </c>
      <c r="AF16" s="86">
        <f t="shared" si="12"/>
        <v>63073641</v>
      </c>
      <c r="AG16" s="86">
        <v>331388000</v>
      </c>
      <c r="AH16" s="86">
        <v>363582100</v>
      </c>
      <c r="AI16" s="87">
        <v>63073641</v>
      </c>
      <c r="AJ16" s="124">
        <f t="shared" si="13"/>
        <v>0.19033169879416273</v>
      </c>
      <c r="AK16" s="125">
        <f t="shared" si="14"/>
        <v>-0.5267329659944635</v>
      </c>
    </row>
    <row r="17" spans="1:37" ht="12.75">
      <c r="A17" s="62" t="s">
        <v>96</v>
      </c>
      <c r="B17" s="63" t="s">
        <v>367</v>
      </c>
      <c r="C17" s="64" t="s">
        <v>368</v>
      </c>
      <c r="D17" s="85">
        <v>883938721</v>
      </c>
      <c r="E17" s="86">
        <v>252050000</v>
      </c>
      <c r="F17" s="87">
        <f t="shared" si="0"/>
        <v>1135988721</v>
      </c>
      <c r="G17" s="85">
        <v>883938721</v>
      </c>
      <c r="H17" s="86">
        <v>252050000</v>
      </c>
      <c r="I17" s="87">
        <f t="shared" si="1"/>
        <v>1135988721</v>
      </c>
      <c r="J17" s="85">
        <v>225032776</v>
      </c>
      <c r="K17" s="86">
        <v>31884010</v>
      </c>
      <c r="L17" s="86">
        <f t="shared" si="2"/>
        <v>256916786</v>
      </c>
      <c r="M17" s="104">
        <f t="shared" si="3"/>
        <v>0.2261613880935707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225032776</v>
      </c>
      <c r="AA17" s="86">
        <v>31884010</v>
      </c>
      <c r="AB17" s="86">
        <f t="shared" si="10"/>
        <v>256916786</v>
      </c>
      <c r="AC17" s="104">
        <f t="shared" si="11"/>
        <v>0.2261613880935707</v>
      </c>
      <c r="AD17" s="85">
        <v>206882755</v>
      </c>
      <c r="AE17" s="86">
        <v>39932318</v>
      </c>
      <c r="AF17" s="86">
        <f t="shared" si="12"/>
        <v>246815073</v>
      </c>
      <c r="AG17" s="86">
        <v>1016908000</v>
      </c>
      <c r="AH17" s="86">
        <v>1056280919</v>
      </c>
      <c r="AI17" s="87">
        <v>246815073</v>
      </c>
      <c r="AJ17" s="124">
        <f t="shared" si="13"/>
        <v>0.2427113101676848</v>
      </c>
      <c r="AK17" s="125">
        <f t="shared" si="14"/>
        <v>0.04092826615982248</v>
      </c>
    </row>
    <row r="18" spans="1:37" ht="12.75">
      <c r="A18" s="62" t="s">
        <v>96</v>
      </c>
      <c r="B18" s="63" t="s">
        <v>369</v>
      </c>
      <c r="C18" s="64" t="s">
        <v>370</v>
      </c>
      <c r="D18" s="85">
        <v>919450128</v>
      </c>
      <c r="E18" s="86">
        <v>163757000</v>
      </c>
      <c r="F18" s="87">
        <f t="shared" si="0"/>
        <v>1083207128</v>
      </c>
      <c r="G18" s="85">
        <v>919450128</v>
      </c>
      <c r="H18" s="86">
        <v>163757000</v>
      </c>
      <c r="I18" s="87">
        <f t="shared" si="1"/>
        <v>1083207128</v>
      </c>
      <c r="J18" s="85">
        <v>252434342</v>
      </c>
      <c r="K18" s="86">
        <v>57277253</v>
      </c>
      <c r="L18" s="86">
        <f t="shared" si="2"/>
        <v>309711595</v>
      </c>
      <c r="M18" s="104">
        <f t="shared" si="3"/>
        <v>0.2859209351510102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252434342</v>
      </c>
      <c r="AA18" s="86">
        <v>57277253</v>
      </c>
      <c r="AB18" s="86">
        <f t="shared" si="10"/>
        <v>309711595</v>
      </c>
      <c r="AC18" s="104">
        <f t="shared" si="11"/>
        <v>0.2859209351510102</v>
      </c>
      <c r="AD18" s="85">
        <v>221554545</v>
      </c>
      <c r="AE18" s="86">
        <v>25629235</v>
      </c>
      <c r="AF18" s="86">
        <f t="shared" si="12"/>
        <v>247183780</v>
      </c>
      <c r="AG18" s="86">
        <v>937888991</v>
      </c>
      <c r="AH18" s="86">
        <v>1136900797</v>
      </c>
      <c r="AI18" s="87">
        <v>247183780</v>
      </c>
      <c r="AJ18" s="124">
        <f t="shared" si="13"/>
        <v>0.26355334412918807</v>
      </c>
      <c r="AK18" s="125">
        <f t="shared" si="14"/>
        <v>0.2529608334333264</v>
      </c>
    </row>
    <row r="19" spans="1:37" ht="12.75">
      <c r="A19" s="62" t="s">
        <v>96</v>
      </c>
      <c r="B19" s="63" t="s">
        <v>371</v>
      </c>
      <c r="C19" s="64" t="s">
        <v>372</v>
      </c>
      <c r="D19" s="85">
        <v>451251250</v>
      </c>
      <c r="E19" s="86">
        <v>131615000</v>
      </c>
      <c r="F19" s="87">
        <f t="shared" si="0"/>
        <v>582866250</v>
      </c>
      <c r="G19" s="85">
        <v>451251250</v>
      </c>
      <c r="H19" s="86">
        <v>131615000</v>
      </c>
      <c r="I19" s="87">
        <f t="shared" si="1"/>
        <v>582866250</v>
      </c>
      <c r="J19" s="85">
        <v>131695959</v>
      </c>
      <c r="K19" s="86">
        <v>19243511</v>
      </c>
      <c r="L19" s="86">
        <f t="shared" si="2"/>
        <v>150939470</v>
      </c>
      <c r="M19" s="104">
        <f t="shared" si="3"/>
        <v>0.25896073069936715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131695959</v>
      </c>
      <c r="AA19" s="86">
        <v>19243511</v>
      </c>
      <c r="AB19" s="86">
        <f t="shared" si="10"/>
        <v>150939470</v>
      </c>
      <c r="AC19" s="104">
        <f t="shared" si="11"/>
        <v>0.25896073069936715</v>
      </c>
      <c r="AD19" s="85">
        <v>64621713</v>
      </c>
      <c r="AE19" s="86">
        <v>0</v>
      </c>
      <c r="AF19" s="86">
        <f t="shared" si="12"/>
        <v>64621713</v>
      </c>
      <c r="AG19" s="86">
        <v>467674000</v>
      </c>
      <c r="AH19" s="86">
        <v>487574000</v>
      </c>
      <c r="AI19" s="87">
        <v>64621713</v>
      </c>
      <c r="AJ19" s="124">
        <f t="shared" si="13"/>
        <v>0.13817683471820114</v>
      </c>
      <c r="AK19" s="125">
        <f t="shared" si="14"/>
        <v>1.3357392274636855</v>
      </c>
    </row>
    <row r="20" spans="1:37" ht="12.75">
      <c r="A20" s="62" t="s">
        <v>111</v>
      </c>
      <c r="B20" s="63" t="s">
        <v>373</v>
      </c>
      <c r="C20" s="64" t="s">
        <v>374</v>
      </c>
      <c r="D20" s="85">
        <v>1460306124</v>
      </c>
      <c r="E20" s="86">
        <v>634432291</v>
      </c>
      <c r="F20" s="87">
        <f t="shared" si="0"/>
        <v>2094738415</v>
      </c>
      <c r="G20" s="85">
        <v>1460306124</v>
      </c>
      <c r="H20" s="86">
        <v>634432291</v>
      </c>
      <c r="I20" s="87">
        <f t="shared" si="1"/>
        <v>2094738415</v>
      </c>
      <c r="J20" s="85">
        <v>73524797</v>
      </c>
      <c r="K20" s="86">
        <v>63633577</v>
      </c>
      <c r="L20" s="86">
        <f t="shared" si="2"/>
        <v>137158374</v>
      </c>
      <c r="M20" s="104">
        <f t="shared" si="3"/>
        <v>0.06547756656288752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73524797</v>
      </c>
      <c r="AA20" s="86">
        <v>63633577</v>
      </c>
      <c r="AB20" s="86">
        <f t="shared" si="10"/>
        <v>137158374</v>
      </c>
      <c r="AC20" s="104">
        <f t="shared" si="11"/>
        <v>0.06547756656288752</v>
      </c>
      <c r="AD20" s="85">
        <v>198730416</v>
      </c>
      <c r="AE20" s="86">
        <v>47672695</v>
      </c>
      <c r="AF20" s="86">
        <f t="shared" si="12"/>
        <v>246403111</v>
      </c>
      <c r="AG20" s="86">
        <v>2259445858</v>
      </c>
      <c r="AH20" s="86">
        <v>2212673962</v>
      </c>
      <c r="AI20" s="87">
        <v>246403111</v>
      </c>
      <c r="AJ20" s="124">
        <f t="shared" si="13"/>
        <v>0.10905466494254008</v>
      </c>
      <c r="AK20" s="125">
        <f t="shared" si="14"/>
        <v>-0.4433577829299403</v>
      </c>
    </row>
    <row r="21" spans="1:37" ht="16.5">
      <c r="A21" s="65"/>
      <c r="B21" s="66" t="s">
        <v>375</v>
      </c>
      <c r="C21" s="67"/>
      <c r="D21" s="88">
        <f>SUM(D16:D20)</f>
        <v>4058479223</v>
      </c>
      <c r="E21" s="89">
        <f>SUM(E16:E20)</f>
        <v>1229322291</v>
      </c>
      <c r="F21" s="90">
        <f t="shared" si="0"/>
        <v>5287801514</v>
      </c>
      <c r="G21" s="88">
        <f>SUM(G16:G20)</f>
        <v>4058479223</v>
      </c>
      <c r="H21" s="89">
        <f>SUM(H16:H20)</f>
        <v>1229322291</v>
      </c>
      <c r="I21" s="90">
        <f t="shared" si="1"/>
        <v>5287801514</v>
      </c>
      <c r="J21" s="88">
        <f>SUM(J16:J20)</f>
        <v>709807867</v>
      </c>
      <c r="K21" s="89">
        <f>SUM(K16:K20)</f>
        <v>174769033</v>
      </c>
      <c r="L21" s="89">
        <f t="shared" si="2"/>
        <v>884576900</v>
      </c>
      <c r="M21" s="105">
        <f t="shared" si="3"/>
        <v>0.167286328289364</v>
      </c>
      <c r="N21" s="88">
        <f>SUM(N16:N20)</f>
        <v>0</v>
      </c>
      <c r="O21" s="89">
        <f>SUM(O16:O20)</f>
        <v>0</v>
      </c>
      <c r="P21" s="89">
        <f t="shared" si="4"/>
        <v>0</v>
      </c>
      <c r="Q21" s="105">
        <f t="shared" si="5"/>
        <v>0</v>
      </c>
      <c r="R21" s="88">
        <f>SUM(R16:R20)</f>
        <v>0</v>
      </c>
      <c r="S21" s="89">
        <f>SUM(S16:S20)</f>
        <v>0</v>
      </c>
      <c r="T21" s="89">
        <f t="shared" si="6"/>
        <v>0</v>
      </c>
      <c r="U21" s="105">
        <f t="shared" si="7"/>
        <v>0</v>
      </c>
      <c r="V21" s="88">
        <f>SUM(V16:V20)</f>
        <v>0</v>
      </c>
      <c r="W21" s="89">
        <f>SUM(W16:W20)</f>
        <v>0</v>
      </c>
      <c r="X21" s="89">
        <f t="shared" si="8"/>
        <v>0</v>
      </c>
      <c r="Y21" s="105">
        <f t="shared" si="9"/>
        <v>0</v>
      </c>
      <c r="Z21" s="88">
        <v>709807867</v>
      </c>
      <c r="AA21" s="89">
        <v>174769033</v>
      </c>
      <c r="AB21" s="89">
        <f t="shared" si="10"/>
        <v>884576900</v>
      </c>
      <c r="AC21" s="105">
        <f t="shared" si="11"/>
        <v>0.167286328289364</v>
      </c>
      <c r="AD21" s="88">
        <f>SUM(AD16:AD20)</f>
        <v>753409362</v>
      </c>
      <c r="AE21" s="89">
        <f>SUM(AE16:AE20)</f>
        <v>114687956</v>
      </c>
      <c r="AF21" s="89">
        <f t="shared" si="12"/>
        <v>868097318</v>
      </c>
      <c r="AG21" s="89">
        <f>SUM(AG16:AG20)</f>
        <v>5013304849</v>
      </c>
      <c r="AH21" s="89">
        <f>SUM(AH16:AH20)</f>
        <v>5257011778</v>
      </c>
      <c r="AI21" s="90">
        <f>SUM(AI16:AI20)</f>
        <v>868097318</v>
      </c>
      <c r="AJ21" s="126">
        <f t="shared" si="13"/>
        <v>0.173158693545867</v>
      </c>
      <c r="AK21" s="127">
        <f t="shared" si="14"/>
        <v>0.018983565158301685</v>
      </c>
    </row>
    <row r="22" spans="1:37" ht="12.75">
      <c r="A22" s="62" t="s">
        <v>96</v>
      </c>
      <c r="B22" s="63" t="s">
        <v>376</v>
      </c>
      <c r="C22" s="64" t="s">
        <v>377</v>
      </c>
      <c r="D22" s="85">
        <v>318988496</v>
      </c>
      <c r="E22" s="86">
        <v>69568500</v>
      </c>
      <c r="F22" s="87">
        <f t="shared" si="0"/>
        <v>388556996</v>
      </c>
      <c r="G22" s="85">
        <v>318988496</v>
      </c>
      <c r="H22" s="86">
        <v>69568500</v>
      </c>
      <c r="I22" s="87">
        <f t="shared" si="1"/>
        <v>388556996</v>
      </c>
      <c r="J22" s="85">
        <v>122439851</v>
      </c>
      <c r="K22" s="86">
        <v>4216129</v>
      </c>
      <c r="L22" s="86">
        <f t="shared" si="2"/>
        <v>126655980</v>
      </c>
      <c r="M22" s="104">
        <f t="shared" si="3"/>
        <v>0.32596499690871605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122439851</v>
      </c>
      <c r="AA22" s="86">
        <v>4216129</v>
      </c>
      <c r="AB22" s="86">
        <f t="shared" si="10"/>
        <v>126655980</v>
      </c>
      <c r="AC22" s="104">
        <f t="shared" si="11"/>
        <v>0.32596499690871605</v>
      </c>
      <c r="AD22" s="85">
        <v>101443484</v>
      </c>
      <c r="AE22" s="86">
        <v>11129314</v>
      </c>
      <c r="AF22" s="86">
        <f t="shared" si="12"/>
        <v>112572798</v>
      </c>
      <c r="AG22" s="86">
        <v>341051293</v>
      </c>
      <c r="AH22" s="86">
        <v>432734958</v>
      </c>
      <c r="AI22" s="87">
        <v>112572798</v>
      </c>
      <c r="AJ22" s="124">
        <f t="shared" si="13"/>
        <v>0.3300758575338402</v>
      </c>
      <c r="AK22" s="125">
        <f t="shared" si="14"/>
        <v>0.12510288675599934</v>
      </c>
    </row>
    <row r="23" spans="1:37" ht="12.75">
      <c r="A23" s="62" t="s">
        <v>96</v>
      </c>
      <c r="B23" s="63" t="s">
        <v>378</v>
      </c>
      <c r="C23" s="64" t="s">
        <v>379</v>
      </c>
      <c r="D23" s="85">
        <v>210726781</v>
      </c>
      <c r="E23" s="86">
        <v>47527108</v>
      </c>
      <c r="F23" s="87">
        <f t="shared" si="0"/>
        <v>258253889</v>
      </c>
      <c r="G23" s="85">
        <v>210726781</v>
      </c>
      <c r="H23" s="86">
        <v>47527108</v>
      </c>
      <c r="I23" s="87">
        <f t="shared" si="1"/>
        <v>258253889</v>
      </c>
      <c r="J23" s="85">
        <v>60124449</v>
      </c>
      <c r="K23" s="86">
        <v>279688</v>
      </c>
      <c r="L23" s="86">
        <f t="shared" si="2"/>
        <v>60404137</v>
      </c>
      <c r="M23" s="104">
        <f t="shared" si="3"/>
        <v>0.23389439451965038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60124449</v>
      </c>
      <c r="AA23" s="86">
        <v>279688</v>
      </c>
      <c r="AB23" s="86">
        <f t="shared" si="10"/>
        <v>60404137</v>
      </c>
      <c r="AC23" s="104">
        <f t="shared" si="11"/>
        <v>0.23389439451965038</v>
      </c>
      <c r="AD23" s="85">
        <v>57249927</v>
      </c>
      <c r="AE23" s="86">
        <v>2936</v>
      </c>
      <c r="AF23" s="86">
        <f t="shared" si="12"/>
        <v>57252863</v>
      </c>
      <c r="AG23" s="86">
        <v>297559347</v>
      </c>
      <c r="AH23" s="86">
        <v>339042507</v>
      </c>
      <c r="AI23" s="87">
        <v>57252863</v>
      </c>
      <c r="AJ23" s="124">
        <f t="shared" si="13"/>
        <v>0.19240821562899854</v>
      </c>
      <c r="AK23" s="125">
        <f t="shared" si="14"/>
        <v>0.055041334788794805</v>
      </c>
    </row>
    <row r="24" spans="1:37" ht="12.75">
      <c r="A24" s="62" t="s">
        <v>96</v>
      </c>
      <c r="B24" s="63" t="s">
        <v>82</v>
      </c>
      <c r="C24" s="64" t="s">
        <v>83</v>
      </c>
      <c r="D24" s="85">
        <v>3943217001</v>
      </c>
      <c r="E24" s="86">
        <v>1230118000</v>
      </c>
      <c r="F24" s="87">
        <f t="shared" si="0"/>
        <v>5173335001</v>
      </c>
      <c r="G24" s="85">
        <v>3943217001</v>
      </c>
      <c r="H24" s="86">
        <v>1230118000</v>
      </c>
      <c r="I24" s="87">
        <f t="shared" si="1"/>
        <v>5173335001</v>
      </c>
      <c r="J24" s="85">
        <v>837938771</v>
      </c>
      <c r="K24" s="86">
        <v>206746265</v>
      </c>
      <c r="L24" s="86">
        <f t="shared" si="2"/>
        <v>1044685036</v>
      </c>
      <c r="M24" s="104">
        <f t="shared" si="3"/>
        <v>0.20193647536802922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837938771</v>
      </c>
      <c r="AA24" s="86">
        <v>206746265</v>
      </c>
      <c r="AB24" s="86">
        <f t="shared" si="10"/>
        <v>1044685036</v>
      </c>
      <c r="AC24" s="104">
        <f t="shared" si="11"/>
        <v>0.20193647536802922</v>
      </c>
      <c r="AD24" s="85">
        <v>722506802</v>
      </c>
      <c r="AE24" s="86">
        <v>72211105</v>
      </c>
      <c r="AF24" s="86">
        <f t="shared" si="12"/>
        <v>794717907</v>
      </c>
      <c r="AG24" s="86">
        <v>4536817997</v>
      </c>
      <c r="AH24" s="86">
        <v>4543846802</v>
      </c>
      <c r="AI24" s="87">
        <v>794717907</v>
      </c>
      <c r="AJ24" s="124">
        <f t="shared" si="13"/>
        <v>0.17517077112758597</v>
      </c>
      <c r="AK24" s="125">
        <f t="shared" si="14"/>
        <v>0.31453566957312806</v>
      </c>
    </row>
    <row r="25" spans="1:37" ht="12.75">
      <c r="A25" s="62" t="s">
        <v>96</v>
      </c>
      <c r="B25" s="63" t="s">
        <v>380</v>
      </c>
      <c r="C25" s="64" t="s">
        <v>381</v>
      </c>
      <c r="D25" s="85">
        <v>545761994</v>
      </c>
      <c r="E25" s="86">
        <v>219628474</v>
      </c>
      <c r="F25" s="87">
        <f t="shared" si="0"/>
        <v>765390468</v>
      </c>
      <c r="G25" s="85">
        <v>545761994</v>
      </c>
      <c r="H25" s="86">
        <v>219628474</v>
      </c>
      <c r="I25" s="87">
        <f t="shared" si="1"/>
        <v>765390468</v>
      </c>
      <c r="J25" s="85">
        <v>121803128</v>
      </c>
      <c r="K25" s="86">
        <v>2844357</v>
      </c>
      <c r="L25" s="86">
        <f t="shared" si="2"/>
        <v>124647485</v>
      </c>
      <c r="M25" s="104">
        <f t="shared" si="3"/>
        <v>0.16285476526211456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121803128</v>
      </c>
      <c r="AA25" s="86">
        <v>2844357</v>
      </c>
      <c r="AB25" s="86">
        <f t="shared" si="10"/>
        <v>124647485</v>
      </c>
      <c r="AC25" s="104">
        <f t="shared" si="11"/>
        <v>0.16285476526211456</v>
      </c>
      <c r="AD25" s="85">
        <v>126506019</v>
      </c>
      <c r="AE25" s="86">
        <v>13055030</v>
      </c>
      <c r="AF25" s="86">
        <f t="shared" si="12"/>
        <v>139561049</v>
      </c>
      <c r="AG25" s="86">
        <v>590394431</v>
      </c>
      <c r="AH25" s="86">
        <v>631576415</v>
      </c>
      <c r="AI25" s="87">
        <v>139561049</v>
      </c>
      <c r="AJ25" s="124">
        <f t="shared" si="13"/>
        <v>0.23638612031555561</v>
      </c>
      <c r="AK25" s="125">
        <f t="shared" si="14"/>
        <v>-0.10686050374986789</v>
      </c>
    </row>
    <row r="26" spans="1:37" ht="12.75">
      <c r="A26" s="62" t="s">
        <v>111</v>
      </c>
      <c r="B26" s="63" t="s">
        <v>382</v>
      </c>
      <c r="C26" s="64" t="s">
        <v>383</v>
      </c>
      <c r="D26" s="85">
        <v>942014000</v>
      </c>
      <c r="E26" s="86">
        <v>237974000</v>
      </c>
      <c r="F26" s="87">
        <f t="shared" si="0"/>
        <v>1179988000</v>
      </c>
      <c r="G26" s="85">
        <v>942014000</v>
      </c>
      <c r="H26" s="86">
        <v>237974000</v>
      </c>
      <c r="I26" s="87">
        <f t="shared" si="1"/>
        <v>1179988000</v>
      </c>
      <c r="J26" s="85">
        <v>254524149</v>
      </c>
      <c r="K26" s="86">
        <v>29897251</v>
      </c>
      <c r="L26" s="86">
        <f t="shared" si="2"/>
        <v>284421400</v>
      </c>
      <c r="M26" s="104">
        <f t="shared" si="3"/>
        <v>0.24103753597494212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254524149</v>
      </c>
      <c r="AA26" s="86">
        <v>29897251</v>
      </c>
      <c r="AB26" s="86">
        <f t="shared" si="10"/>
        <v>284421400</v>
      </c>
      <c r="AC26" s="104">
        <f t="shared" si="11"/>
        <v>0.24103753597494212</v>
      </c>
      <c r="AD26" s="85">
        <v>275765388</v>
      </c>
      <c r="AE26" s="86">
        <v>31232747</v>
      </c>
      <c r="AF26" s="86">
        <f t="shared" si="12"/>
        <v>306998135</v>
      </c>
      <c r="AG26" s="86">
        <v>1245095000</v>
      </c>
      <c r="AH26" s="86">
        <v>1356406931</v>
      </c>
      <c r="AI26" s="87">
        <v>306998135</v>
      </c>
      <c r="AJ26" s="124">
        <f t="shared" si="13"/>
        <v>0.2465660331139391</v>
      </c>
      <c r="AK26" s="125">
        <f t="shared" si="14"/>
        <v>-0.07354030017153035</v>
      </c>
    </row>
    <row r="27" spans="1:37" ht="16.5">
      <c r="A27" s="65"/>
      <c r="B27" s="66" t="s">
        <v>384</v>
      </c>
      <c r="C27" s="67"/>
      <c r="D27" s="88">
        <f>SUM(D22:D26)</f>
        <v>5960708272</v>
      </c>
      <c r="E27" s="89">
        <f>SUM(E22:E26)</f>
        <v>1804816082</v>
      </c>
      <c r="F27" s="90">
        <f t="shared" si="0"/>
        <v>7765524354</v>
      </c>
      <c r="G27" s="88">
        <f>SUM(G22:G26)</f>
        <v>5960708272</v>
      </c>
      <c r="H27" s="89">
        <f>SUM(H22:H26)</f>
        <v>1804816082</v>
      </c>
      <c r="I27" s="90">
        <f t="shared" si="1"/>
        <v>7765524354</v>
      </c>
      <c r="J27" s="88">
        <f>SUM(J22:J26)</f>
        <v>1396830348</v>
      </c>
      <c r="K27" s="89">
        <f>SUM(K22:K26)</f>
        <v>243983690</v>
      </c>
      <c r="L27" s="89">
        <f t="shared" si="2"/>
        <v>1640814038</v>
      </c>
      <c r="M27" s="105">
        <f t="shared" si="3"/>
        <v>0.2112946870297073</v>
      </c>
      <c r="N27" s="88">
        <f>SUM(N22:N26)</f>
        <v>0</v>
      </c>
      <c r="O27" s="89">
        <f>SUM(O22:O26)</f>
        <v>0</v>
      </c>
      <c r="P27" s="89">
        <f t="shared" si="4"/>
        <v>0</v>
      </c>
      <c r="Q27" s="105">
        <f t="shared" si="5"/>
        <v>0</v>
      </c>
      <c r="R27" s="88">
        <f>SUM(R22:R26)</f>
        <v>0</v>
      </c>
      <c r="S27" s="89">
        <f>SUM(S22:S26)</f>
        <v>0</v>
      </c>
      <c r="T27" s="89">
        <f t="shared" si="6"/>
        <v>0</v>
      </c>
      <c r="U27" s="105">
        <f t="shared" si="7"/>
        <v>0</v>
      </c>
      <c r="V27" s="88">
        <f>SUM(V22:V26)</f>
        <v>0</v>
      </c>
      <c r="W27" s="89">
        <f>SUM(W22:W26)</f>
        <v>0</v>
      </c>
      <c r="X27" s="89">
        <f t="shared" si="8"/>
        <v>0</v>
      </c>
      <c r="Y27" s="105">
        <f t="shared" si="9"/>
        <v>0</v>
      </c>
      <c r="Z27" s="88">
        <v>1396830348</v>
      </c>
      <c r="AA27" s="89">
        <v>243983690</v>
      </c>
      <c r="AB27" s="89">
        <f t="shared" si="10"/>
        <v>1640814038</v>
      </c>
      <c r="AC27" s="105">
        <f t="shared" si="11"/>
        <v>0.2112946870297073</v>
      </c>
      <c r="AD27" s="88">
        <f>SUM(AD22:AD26)</f>
        <v>1283471620</v>
      </c>
      <c r="AE27" s="89">
        <f>SUM(AE22:AE26)</f>
        <v>127631132</v>
      </c>
      <c r="AF27" s="89">
        <f t="shared" si="12"/>
        <v>1411102752</v>
      </c>
      <c r="AG27" s="89">
        <f>SUM(AG22:AG26)</f>
        <v>7010918068</v>
      </c>
      <c r="AH27" s="89">
        <f>SUM(AH22:AH26)</f>
        <v>7303607613</v>
      </c>
      <c r="AI27" s="90">
        <f>SUM(AI22:AI26)</f>
        <v>1411102752</v>
      </c>
      <c r="AJ27" s="126">
        <f t="shared" si="13"/>
        <v>0.20127217838141764</v>
      </c>
      <c r="AK27" s="127">
        <f t="shared" si="14"/>
        <v>0.16278848983493432</v>
      </c>
    </row>
    <row r="28" spans="1:37" ht="12.75">
      <c r="A28" s="62" t="s">
        <v>96</v>
      </c>
      <c r="B28" s="63" t="s">
        <v>385</v>
      </c>
      <c r="C28" s="64" t="s">
        <v>386</v>
      </c>
      <c r="D28" s="85">
        <v>317845571</v>
      </c>
      <c r="E28" s="86">
        <v>114676972</v>
      </c>
      <c r="F28" s="87">
        <f t="shared" si="0"/>
        <v>432522543</v>
      </c>
      <c r="G28" s="85">
        <v>317845571</v>
      </c>
      <c r="H28" s="86">
        <v>114676972</v>
      </c>
      <c r="I28" s="87">
        <f t="shared" si="1"/>
        <v>432522543</v>
      </c>
      <c r="J28" s="85">
        <v>74546183</v>
      </c>
      <c r="K28" s="86">
        <v>0</v>
      </c>
      <c r="L28" s="86">
        <f t="shared" si="2"/>
        <v>74546183</v>
      </c>
      <c r="M28" s="104">
        <f t="shared" si="3"/>
        <v>0.1723521333314643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74546183</v>
      </c>
      <c r="AA28" s="86">
        <v>0</v>
      </c>
      <c r="AB28" s="86">
        <f t="shared" si="10"/>
        <v>74546183</v>
      </c>
      <c r="AC28" s="104">
        <f t="shared" si="11"/>
        <v>0.1723521333314643</v>
      </c>
      <c r="AD28" s="85">
        <v>71026379</v>
      </c>
      <c r="AE28" s="86">
        <v>9211652</v>
      </c>
      <c r="AF28" s="86">
        <f t="shared" si="12"/>
        <v>80238031</v>
      </c>
      <c r="AG28" s="86">
        <v>437849143</v>
      </c>
      <c r="AH28" s="86">
        <v>331296966</v>
      </c>
      <c r="AI28" s="87">
        <v>80238031</v>
      </c>
      <c r="AJ28" s="124">
        <f t="shared" si="13"/>
        <v>0.18325496870962243</v>
      </c>
      <c r="AK28" s="125">
        <f t="shared" si="14"/>
        <v>-0.07093703483327007</v>
      </c>
    </row>
    <row r="29" spans="1:37" ht="12.75">
      <c r="A29" s="62" t="s">
        <v>96</v>
      </c>
      <c r="B29" s="63" t="s">
        <v>387</v>
      </c>
      <c r="C29" s="64" t="s">
        <v>388</v>
      </c>
      <c r="D29" s="85">
        <v>566684502</v>
      </c>
      <c r="E29" s="86">
        <v>106452000</v>
      </c>
      <c r="F29" s="87">
        <f t="shared" si="0"/>
        <v>673136502</v>
      </c>
      <c r="G29" s="85">
        <v>566684502</v>
      </c>
      <c r="H29" s="86">
        <v>106452000</v>
      </c>
      <c r="I29" s="87">
        <f t="shared" si="1"/>
        <v>673136502</v>
      </c>
      <c r="J29" s="85">
        <v>148814815</v>
      </c>
      <c r="K29" s="86">
        <v>24425362</v>
      </c>
      <c r="L29" s="86">
        <f t="shared" si="2"/>
        <v>173240177</v>
      </c>
      <c r="M29" s="104">
        <f t="shared" si="3"/>
        <v>0.2573626247949335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148814815</v>
      </c>
      <c r="AA29" s="86">
        <v>24425362</v>
      </c>
      <c r="AB29" s="86">
        <f t="shared" si="10"/>
        <v>173240177</v>
      </c>
      <c r="AC29" s="104">
        <f t="shared" si="11"/>
        <v>0.2573626247949335</v>
      </c>
      <c r="AD29" s="85">
        <v>66600232</v>
      </c>
      <c r="AE29" s="86">
        <v>33835764</v>
      </c>
      <c r="AF29" s="86">
        <f t="shared" si="12"/>
        <v>100435996</v>
      </c>
      <c r="AG29" s="86">
        <v>540847156</v>
      </c>
      <c r="AH29" s="86">
        <v>671702489</v>
      </c>
      <c r="AI29" s="87">
        <v>100435996</v>
      </c>
      <c r="AJ29" s="124">
        <f t="shared" si="13"/>
        <v>0.18570125567971</v>
      </c>
      <c r="AK29" s="125">
        <f t="shared" si="14"/>
        <v>0.7248813562818652</v>
      </c>
    </row>
    <row r="30" spans="1:37" ht="12.75">
      <c r="A30" s="62" t="s">
        <v>96</v>
      </c>
      <c r="B30" s="63" t="s">
        <v>389</v>
      </c>
      <c r="C30" s="64" t="s">
        <v>390</v>
      </c>
      <c r="D30" s="85">
        <v>481653577</v>
      </c>
      <c r="E30" s="86">
        <v>85238800</v>
      </c>
      <c r="F30" s="87">
        <f t="shared" si="0"/>
        <v>566892377</v>
      </c>
      <c r="G30" s="85">
        <v>481653577</v>
      </c>
      <c r="H30" s="86">
        <v>85238800</v>
      </c>
      <c r="I30" s="87">
        <f t="shared" si="1"/>
        <v>566892377</v>
      </c>
      <c r="J30" s="85">
        <v>87713666</v>
      </c>
      <c r="K30" s="86">
        <v>3109391</v>
      </c>
      <c r="L30" s="86">
        <f t="shared" si="2"/>
        <v>90823057</v>
      </c>
      <c r="M30" s="104">
        <f t="shared" si="3"/>
        <v>0.1602121684553892</v>
      </c>
      <c r="N30" s="85">
        <v>0</v>
      </c>
      <c r="O30" s="86">
        <v>0</v>
      </c>
      <c r="P30" s="86">
        <f t="shared" si="4"/>
        <v>0</v>
      </c>
      <c r="Q30" s="104">
        <f t="shared" si="5"/>
        <v>0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v>87713666</v>
      </c>
      <c r="AA30" s="86">
        <v>3109391</v>
      </c>
      <c r="AB30" s="86">
        <f t="shared" si="10"/>
        <v>90823057</v>
      </c>
      <c r="AC30" s="104">
        <f t="shared" si="11"/>
        <v>0.1602121684553892</v>
      </c>
      <c r="AD30" s="85">
        <v>84295006</v>
      </c>
      <c r="AE30" s="86">
        <v>15539964</v>
      </c>
      <c r="AF30" s="86">
        <f t="shared" si="12"/>
        <v>99834970</v>
      </c>
      <c r="AG30" s="86">
        <v>539357685</v>
      </c>
      <c r="AH30" s="86">
        <v>534458185</v>
      </c>
      <c r="AI30" s="87">
        <v>99834970</v>
      </c>
      <c r="AJ30" s="124">
        <f t="shared" si="13"/>
        <v>0.18509974507918617</v>
      </c>
      <c r="AK30" s="125">
        <f t="shared" si="14"/>
        <v>-0.0902680994445133</v>
      </c>
    </row>
    <row r="31" spans="1:37" ht="12.75">
      <c r="A31" s="62" t="s">
        <v>96</v>
      </c>
      <c r="B31" s="63" t="s">
        <v>391</v>
      </c>
      <c r="C31" s="64" t="s">
        <v>392</v>
      </c>
      <c r="D31" s="85">
        <v>1253518353</v>
      </c>
      <c r="E31" s="86">
        <v>486147170</v>
      </c>
      <c r="F31" s="87">
        <f t="shared" si="0"/>
        <v>1739665523</v>
      </c>
      <c r="G31" s="85">
        <v>1253518353</v>
      </c>
      <c r="H31" s="86">
        <v>486147170</v>
      </c>
      <c r="I31" s="87">
        <f t="shared" si="1"/>
        <v>1739665523</v>
      </c>
      <c r="J31" s="85">
        <v>34328074</v>
      </c>
      <c r="K31" s="86">
        <v>69744930</v>
      </c>
      <c r="L31" s="86">
        <f t="shared" si="2"/>
        <v>104073004</v>
      </c>
      <c r="M31" s="104">
        <f t="shared" si="3"/>
        <v>0.059823571039408364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34328074</v>
      </c>
      <c r="AA31" s="86">
        <v>69744930</v>
      </c>
      <c r="AB31" s="86">
        <f t="shared" si="10"/>
        <v>104073004</v>
      </c>
      <c r="AC31" s="104">
        <f t="shared" si="11"/>
        <v>0.059823571039408364</v>
      </c>
      <c r="AD31" s="85">
        <v>429615728</v>
      </c>
      <c r="AE31" s="86">
        <v>93940199</v>
      </c>
      <c r="AF31" s="86">
        <f t="shared" si="12"/>
        <v>523555927</v>
      </c>
      <c r="AG31" s="86">
        <v>1576749107</v>
      </c>
      <c r="AH31" s="86">
        <v>1699935578</v>
      </c>
      <c r="AI31" s="87">
        <v>523555927</v>
      </c>
      <c r="AJ31" s="124">
        <f t="shared" si="13"/>
        <v>0.3320477079553532</v>
      </c>
      <c r="AK31" s="125">
        <f t="shared" si="14"/>
        <v>-0.8012189364442053</v>
      </c>
    </row>
    <row r="32" spans="1:37" ht="12.75">
      <c r="A32" s="62" t="s">
        <v>96</v>
      </c>
      <c r="B32" s="63" t="s">
        <v>393</v>
      </c>
      <c r="C32" s="64" t="s">
        <v>394</v>
      </c>
      <c r="D32" s="85">
        <v>587267013</v>
      </c>
      <c r="E32" s="86">
        <v>125230500</v>
      </c>
      <c r="F32" s="87">
        <f t="shared" si="0"/>
        <v>712497513</v>
      </c>
      <c r="G32" s="85">
        <v>587267013</v>
      </c>
      <c r="H32" s="86">
        <v>125230500</v>
      </c>
      <c r="I32" s="87">
        <f t="shared" si="1"/>
        <v>712497513</v>
      </c>
      <c r="J32" s="85">
        <v>124721793</v>
      </c>
      <c r="K32" s="86">
        <v>7754106</v>
      </c>
      <c r="L32" s="86">
        <f t="shared" si="2"/>
        <v>132475899</v>
      </c>
      <c r="M32" s="104">
        <f t="shared" si="3"/>
        <v>0.18593173531540452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124721793</v>
      </c>
      <c r="AA32" s="86">
        <v>7754106</v>
      </c>
      <c r="AB32" s="86">
        <f t="shared" si="10"/>
        <v>132475899</v>
      </c>
      <c r="AC32" s="104">
        <f t="shared" si="11"/>
        <v>0.18593173531540452</v>
      </c>
      <c r="AD32" s="85">
        <v>73661701</v>
      </c>
      <c r="AE32" s="86">
        <v>135802</v>
      </c>
      <c r="AF32" s="86">
        <f t="shared" si="12"/>
        <v>73797503</v>
      </c>
      <c r="AG32" s="86">
        <v>639139215</v>
      </c>
      <c r="AH32" s="86">
        <v>611358925</v>
      </c>
      <c r="AI32" s="87">
        <v>73797503</v>
      </c>
      <c r="AJ32" s="124">
        <f t="shared" si="13"/>
        <v>0.11546389466964564</v>
      </c>
      <c r="AK32" s="125">
        <f t="shared" si="14"/>
        <v>0.7951271196804586</v>
      </c>
    </row>
    <row r="33" spans="1:37" ht="12.75">
      <c r="A33" s="62" t="s">
        <v>111</v>
      </c>
      <c r="B33" s="63" t="s">
        <v>395</v>
      </c>
      <c r="C33" s="64" t="s">
        <v>396</v>
      </c>
      <c r="D33" s="85">
        <v>133180868</v>
      </c>
      <c r="E33" s="86">
        <v>300000</v>
      </c>
      <c r="F33" s="87">
        <f t="shared" si="0"/>
        <v>133480868</v>
      </c>
      <c r="G33" s="85">
        <v>133180868</v>
      </c>
      <c r="H33" s="86">
        <v>300000</v>
      </c>
      <c r="I33" s="87">
        <f t="shared" si="1"/>
        <v>133480868</v>
      </c>
      <c r="J33" s="85">
        <v>52099102</v>
      </c>
      <c r="K33" s="86">
        <v>0</v>
      </c>
      <c r="L33" s="86">
        <f t="shared" si="2"/>
        <v>52099102</v>
      </c>
      <c r="M33" s="104">
        <f t="shared" si="3"/>
        <v>0.39031138155319756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52099102</v>
      </c>
      <c r="AA33" s="86">
        <v>0</v>
      </c>
      <c r="AB33" s="86">
        <f t="shared" si="10"/>
        <v>52099102</v>
      </c>
      <c r="AC33" s="104">
        <f t="shared" si="11"/>
        <v>0.39031138155319756</v>
      </c>
      <c r="AD33" s="85">
        <v>58821028</v>
      </c>
      <c r="AE33" s="86">
        <v>0</v>
      </c>
      <c r="AF33" s="86">
        <f t="shared" si="12"/>
        <v>58821028</v>
      </c>
      <c r="AG33" s="86">
        <v>130320900</v>
      </c>
      <c r="AH33" s="86">
        <v>159034900</v>
      </c>
      <c r="AI33" s="87">
        <v>58821028</v>
      </c>
      <c r="AJ33" s="124">
        <f t="shared" si="13"/>
        <v>0.45135529297296134</v>
      </c>
      <c r="AK33" s="125">
        <f t="shared" si="14"/>
        <v>-0.11427760154072797</v>
      </c>
    </row>
    <row r="34" spans="1:37" ht="16.5">
      <c r="A34" s="65"/>
      <c r="B34" s="66" t="s">
        <v>397</v>
      </c>
      <c r="C34" s="67"/>
      <c r="D34" s="88">
        <f>SUM(D28:D33)</f>
        <v>3340149884</v>
      </c>
      <c r="E34" s="89">
        <f>SUM(E28:E33)</f>
        <v>918045442</v>
      </c>
      <c r="F34" s="90">
        <f t="shared" si="0"/>
        <v>4258195326</v>
      </c>
      <c r="G34" s="88">
        <f>SUM(G28:G33)</f>
        <v>3340149884</v>
      </c>
      <c r="H34" s="89">
        <f>SUM(H28:H33)</f>
        <v>918045442</v>
      </c>
      <c r="I34" s="90">
        <f t="shared" si="1"/>
        <v>4258195326</v>
      </c>
      <c r="J34" s="88">
        <f>SUM(J28:J33)</f>
        <v>522223633</v>
      </c>
      <c r="K34" s="89">
        <f>SUM(K28:K33)</f>
        <v>105033789</v>
      </c>
      <c r="L34" s="89">
        <f t="shared" si="2"/>
        <v>627257422</v>
      </c>
      <c r="M34" s="105">
        <f t="shared" si="3"/>
        <v>0.14730592985484856</v>
      </c>
      <c r="N34" s="88">
        <f>SUM(N28:N33)</f>
        <v>0</v>
      </c>
      <c r="O34" s="89">
        <f>SUM(O28:O33)</f>
        <v>0</v>
      </c>
      <c r="P34" s="89">
        <f t="shared" si="4"/>
        <v>0</v>
      </c>
      <c r="Q34" s="105">
        <f t="shared" si="5"/>
        <v>0</v>
      </c>
      <c r="R34" s="88">
        <f>SUM(R28:R33)</f>
        <v>0</v>
      </c>
      <c r="S34" s="89">
        <f>SUM(S28:S33)</f>
        <v>0</v>
      </c>
      <c r="T34" s="89">
        <f t="shared" si="6"/>
        <v>0</v>
      </c>
      <c r="U34" s="105">
        <f t="shared" si="7"/>
        <v>0</v>
      </c>
      <c r="V34" s="88">
        <f>SUM(V28:V33)</f>
        <v>0</v>
      </c>
      <c r="W34" s="89">
        <f>SUM(W28:W33)</f>
        <v>0</v>
      </c>
      <c r="X34" s="89">
        <f t="shared" si="8"/>
        <v>0</v>
      </c>
      <c r="Y34" s="105">
        <f t="shared" si="9"/>
        <v>0</v>
      </c>
      <c r="Z34" s="88">
        <v>522223633</v>
      </c>
      <c r="AA34" s="89">
        <v>105033789</v>
      </c>
      <c r="AB34" s="89">
        <f t="shared" si="10"/>
        <v>627257422</v>
      </c>
      <c r="AC34" s="105">
        <f t="shared" si="11"/>
        <v>0.14730592985484856</v>
      </c>
      <c r="AD34" s="88">
        <f>SUM(AD28:AD33)</f>
        <v>784020074</v>
      </c>
      <c r="AE34" s="89">
        <f>SUM(AE28:AE33)</f>
        <v>152663381</v>
      </c>
      <c r="AF34" s="89">
        <f t="shared" si="12"/>
        <v>936683455</v>
      </c>
      <c r="AG34" s="89">
        <f>SUM(AG28:AG33)</f>
        <v>3864263206</v>
      </c>
      <c r="AH34" s="89">
        <f>SUM(AH28:AH33)</f>
        <v>4007787043</v>
      </c>
      <c r="AI34" s="90">
        <f>SUM(AI28:AI33)</f>
        <v>936683455</v>
      </c>
      <c r="AJ34" s="126">
        <f t="shared" si="13"/>
        <v>0.24239639099780305</v>
      </c>
      <c r="AK34" s="127">
        <f t="shared" si="14"/>
        <v>-0.33034215705240566</v>
      </c>
    </row>
    <row r="35" spans="1:37" ht="12.75">
      <c r="A35" s="62" t="s">
        <v>96</v>
      </c>
      <c r="B35" s="63" t="s">
        <v>398</v>
      </c>
      <c r="C35" s="64" t="s">
        <v>399</v>
      </c>
      <c r="D35" s="85">
        <v>286438544</v>
      </c>
      <c r="E35" s="86">
        <v>61285000</v>
      </c>
      <c r="F35" s="87">
        <f t="shared" si="0"/>
        <v>347723544</v>
      </c>
      <c r="G35" s="85">
        <v>286438544</v>
      </c>
      <c r="H35" s="86">
        <v>61285000</v>
      </c>
      <c r="I35" s="87">
        <f t="shared" si="1"/>
        <v>347723544</v>
      </c>
      <c r="J35" s="85">
        <v>155036825</v>
      </c>
      <c r="K35" s="86">
        <v>4649218</v>
      </c>
      <c r="L35" s="86">
        <f t="shared" si="2"/>
        <v>159686043</v>
      </c>
      <c r="M35" s="104">
        <f t="shared" si="3"/>
        <v>0.4592327604943541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155036825</v>
      </c>
      <c r="AA35" s="86">
        <v>4649218</v>
      </c>
      <c r="AB35" s="86">
        <f t="shared" si="10"/>
        <v>159686043</v>
      </c>
      <c r="AC35" s="104">
        <f t="shared" si="11"/>
        <v>0.4592327604943541</v>
      </c>
      <c r="AD35" s="85">
        <v>75215768</v>
      </c>
      <c r="AE35" s="86">
        <v>7532049</v>
      </c>
      <c r="AF35" s="86">
        <f t="shared" si="12"/>
        <v>82747817</v>
      </c>
      <c r="AG35" s="86">
        <v>327013805</v>
      </c>
      <c r="AH35" s="86">
        <v>338298778</v>
      </c>
      <c r="AI35" s="87">
        <v>82747817</v>
      </c>
      <c r="AJ35" s="124">
        <f t="shared" si="13"/>
        <v>0.25304074548167776</v>
      </c>
      <c r="AK35" s="125">
        <f t="shared" si="14"/>
        <v>0.9297916100916597</v>
      </c>
    </row>
    <row r="36" spans="1:37" ht="12.75">
      <c r="A36" s="62" t="s">
        <v>96</v>
      </c>
      <c r="B36" s="63" t="s">
        <v>400</v>
      </c>
      <c r="C36" s="64" t="s">
        <v>401</v>
      </c>
      <c r="D36" s="85">
        <v>462882752</v>
      </c>
      <c r="E36" s="86">
        <v>77301754</v>
      </c>
      <c r="F36" s="87">
        <f t="shared" si="0"/>
        <v>540184506</v>
      </c>
      <c r="G36" s="85">
        <v>462882752</v>
      </c>
      <c r="H36" s="86">
        <v>77301754</v>
      </c>
      <c r="I36" s="87">
        <f t="shared" si="1"/>
        <v>540184506</v>
      </c>
      <c r="J36" s="85">
        <v>161699608</v>
      </c>
      <c r="K36" s="86">
        <v>18578290</v>
      </c>
      <c r="L36" s="86">
        <f t="shared" si="2"/>
        <v>180277898</v>
      </c>
      <c r="M36" s="104">
        <f t="shared" si="3"/>
        <v>0.333733929791759</v>
      </c>
      <c r="N36" s="85">
        <v>0</v>
      </c>
      <c r="O36" s="86">
        <v>0</v>
      </c>
      <c r="P36" s="86">
        <f t="shared" si="4"/>
        <v>0</v>
      </c>
      <c r="Q36" s="104">
        <f t="shared" si="5"/>
        <v>0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v>161699608</v>
      </c>
      <c r="AA36" s="86">
        <v>18578290</v>
      </c>
      <c r="AB36" s="86">
        <f t="shared" si="10"/>
        <v>180277898</v>
      </c>
      <c r="AC36" s="104">
        <f t="shared" si="11"/>
        <v>0.333733929791759</v>
      </c>
      <c r="AD36" s="85">
        <v>126789837</v>
      </c>
      <c r="AE36" s="86">
        <v>18115112</v>
      </c>
      <c r="AF36" s="86">
        <f t="shared" si="12"/>
        <v>144904949</v>
      </c>
      <c r="AG36" s="86">
        <v>507473510</v>
      </c>
      <c r="AH36" s="86">
        <v>502595352</v>
      </c>
      <c r="AI36" s="87">
        <v>144904949</v>
      </c>
      <c r="AJ36" s="124">
        <f t="shared" si="13"/>
        <v>0.28554189754653403</v>
      </c>
      <c r="AK36" s="125">
        <f t="shared" si="14"/>
        <v>0.2441113933244612</v>
      </c>
    </row>
    <row r="37" spans="1:37" ht="12.75">
      <c r="A37" s="62" t="s">
        <v>96</v>
      </c>
      <c r="B37" s="63" t="s">
        <v>402</v>
      </c>
      <c r="C37" s="64" t="s">
        <v>403</v>
      </c>
      <c r="D37" s="85">
        <v>391533804</v>
      </c>
      <c r="E37" s="86">
        <v>144961811</v>
      </c>
      <c r="F37" s="87">
        <f t="shared" si="0"/>
        <v>536495615</v>
      </c>
      <c r="G37" s="85">
        <v>391533804</v>
      </c>
      <c r="H37" s="86">
        <v>144961811</v>
      </c>
      <c r="I37" s="87">
        <f t="shared" si="1"/>
        <v>536495615</v>
      </c>
      <c r="J37" s="85">
        <v>148620790</v>
      </c>
      <c r="K37" s="86">
        <v>63357637</v>
      </c>
      <c r="L37" s="86">
        <f t="shared" si="2"/>
        <v>211978427</v>
      </c>
      <c r="M37" s="104">
        <f t="shared" si="3"/>
        <v>0.3951167932658685</v>
      </c>
      <c r="N37" s="85">
        <v>0</v>
      </c>
      <c r="O37" s="86">
        <v>0</v>
      </c>
      <c r="P37" s="86">
        <f t="shared" si="4"/>
        <v>0</v>
      </c>
      <c r="Q37" s="104">
        <f t="shared" si="5"/>
        <v>0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v>148620790</v>
      </c>
      <c r="AA37" s="86">
        <v>63357637</v>
      </c>
      <c r="AB37" s="86">
        <f t="shared" si="10"/>
        <v>211978427</v>
      </c>
      <c r="AC37" s="104">
        <f t="shared" si="11"/>
        <v>0.3951167932658685</v>
      </c>
      <c r="AD37" s="85">
        <v>138499323</v>
      </c>
      <c r="AE37" s="86">
        <v>39295869</v>
      </c>
      <c r="AF37" s="86">
        <f t="shared" si="12"/>
        <v>177795192</v>
      </c>
      <c r="AG37" s="86">
        <v>522954727</v>
      </c>
      <c r="AH37" s="86">
        <v>568767539</v>
      </c>
      <c r="AI37" s="87">
        <v>177795192</v>
      </c>
      <c r="AJ37" s="124">
        <f t="shared" si="13"/>
        <v>0.33998199618530267</v>
      </c>
      <c r="AK37" s="125">
        <f t="shared" si="14"/>
        <v>0.19226186386412514</v>
      </c>
    </row>
    <row r="38" spans="1:37" ht="12.75">
      <c r="A38" s="62" t="s">
        <v>96</v>
      </c>
      <c r="B38" s="63" t="s">
        <v>404</v>
      </c>
      <c r="C38" s="64" t="s">
        <v>405</v>
      </c>
      <c r="D38" s="85">
        <v>633801915</v>
      </c>
      <c r="E38" s="86">
        <v>140438401</v>
      </c>
      <c r="F38" s="87">
        <f t="shared" si="0"/>
        <v>774240316</v>
      </c>
      <c r="G38" s="85">
        <v>633801915</v>
      </c>
      <c r="H38" s="86">
        <v>140438401</v>
      </c>
      <c r="I38" s="87">
        <f t="shared" si="1"/>
        <v>774240316</v>
      </c>
      <c r="J38" s="85">
        <v>213888858</v>
      </c>
      <c r="K38" s="86">
        <v>19545639</v>
      </c>
      <c r="L38" s="86">
        <f t="shared" si="2"/>
        <v>233434497</v>
      </c>
      <c r="M38" s="104">
        <f t="shared" si="3"/>
        <v>0.30150134548147195</v>
      </c>
      <c r="N38" s="85">
        <v>0</v>
      </c>
      <c r="O38" s="86">
        <v>0</v>
      </c>
      <c r="P38" s="86">
        <f t="shared" si="4"/>
        <v>0</v>
      </c>
      <c r="Q38" s="104">
        <f t="shared" si="5"/>
        <v>0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v>213888858</v>
      </c>
      <c r="AA38" s="86">
        <v>19545639</v>
      </c>
      <c r="AB38" s="86">
        <f t="shared" si="10"/>
        <v>233434497</v>
      </c>
      <c r="AC38" s="104">
        <f t="shared" si="11"/>
        <v>0.30150134548147195</v>
      </c>
      <c r="AD38" s="85">
        <v>244727632</v>
      </c>
      <c r="AE38" s="86">
        <v>16094954</v>
      </c>
      <c r="AF38" s="86">
        <f t="shared" si="12"/>
        <v>260822586</v>
      </c>
      <c r="AG38" s="86">
        <v>869913841</v>
      </c>
      <c r="AH38" s="86">
        <v>916308863</v>
      </c>
      <c r="AI38" s="87">
        <v>260822586</v>
      </c>
      <c r="AJ38" s="124">
        <f t="shared" si="13"/>
        <v>0.2998257686073534</v>
      </c>
      <c r="AK38" s="125">
        <f t="shared" si="14"/>
        <v>-0.10500658482084058</v>
      </c>
    </row>
    <row r="39" spans="1:37" ht="12.75">
      <c r="A39" s="62" t="s">
        <v>111</v>
      </c>
      <c r="B39" s="63" t="s">
        <v>406</v>
      </c>
      <c r="C39" s="64" t="s">
        <v>407</v>
      </c>
      <c r="D39" s="85">
        <v>1556469000</v>
      </c>
      <c r="E39" s="86">
        <v>689845000</v>
      </c>
      <c r="F39" s="87">
        <f t="shared" si="0"/>
        <v>2246314000</v>
      </c>
      <c r="G39" s="85">
        <v>1556469000</v>
      </c>
      <c r="H39" s="86">
        <v>689845000</v>
      </c>
      <c r="I39" s="87">
        <f t="shared" si="1"/>
        <v>2246314000</v>
      </c>
      <c r="J39" s="85">
        <v>369839454</v>
      </c>
      <c r="K39" s="86">
        <v>100187524</v>
      </c>
      <c r="L39" s="86">
        <f t="shared" si="2"/>
        <v>470026978</v>
      </c>
      <c r="M39" s="104">
        <f t="shared" si="3"/>
        <v>0.20924366673581699</v>
      </c>
      <c r="N39" s="85">
        <v>0</v>
      </c>
      <c r="O39" s="86">
        <v>0</v>
      </c>
      <c r="P39" s="86">
        <f t="shared" si="4"/>
        <v>0</v>
      </c>
      <c r="Q39" s="104">
        <f t="shared" si="5"/>
        <v>0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v>369839454</v>
      </c>
      <c r="AA39" s="86">
        <v>100187524</v>
      </c>
      <c r="AB39" s="86">
        <f t="shared" si="10"/>
        <v>470026978</v>
      </c>
      <c r="AC39" s="104">
        <f t="shared" si="11"/>
        <v>0.20924366673581699</v>
      </c>
      <c r="AD39" s="85">
        <v>485413340</v>
      </c>
      <c r="AE39" s="86">
        <v>69774547</v>
      </c>
      <c r="AF39" s="86">
        <f t="shared" si="12"/>
        <v>555187887</v>
      </c>
      <c r="AG39" s="86">
        <v>2263168720</v>
      </c>
      <c r="AH39" s="86">
        <v>2291946000</v>
      </c>
      <c r="AI39" s="87">
        <v>555187887</v>
      </c>
      <c r="AJ39" s="124">
        <f t="shared" si="13"/>
        <v>0.24531440457519227</v>
      </c>
      <c r="AK39" s="125">
        <f t="shared" si="14"/>
        <v>-0.1533911509852519</v>
      </c>
    </row>
    <row r="40" spans="1:37" ht="16.5">
      <c r="A40" s="65"/>
      <c r="B40" s="66" t="s">
        <v>408</v>
      </c>
      <c r="C40" s="67"/>
      <c r="D40" s="88">
        <f>SUM(D35:D39)</f>
        <v>3331126015</v>
      </c>
      <c r="E40" s="89">
        <f>SUM(E35:E39)</f>
        <v>1113831966</v>
      </c>
      <c r="F40" s="90">
        <f t="shared" si="0"/>
        <v>4444957981</v>
      </c>
      <c r="G40" s="88">
        <f>SUM(G35:G39)</f>
        <v>3331126015</v>
      </c>
      <c r="H40" s="89">
        <f>SUM(H35:H39)</f>
        <v>1113831966</v>
      </c>
      <c r="I40" s="90">
        <f t="shared" si="1"/>
        <v>4444957981</v>
      </c>
      <c r="J40" s="88">
        <f>SUM(J35:J39)</f>
        <v>1049085535</v>
      </c>
      <c r="K40" s="89">
        <f>SUM(K35:K39)</f>
        <v>206318308</v>
      </c>
      <c r="L40" s="89">
        <f t="shared" si="2"/>
        <v>1255403843</v>
      </c>
      <c r="M40" s="105">
        <f t="shared" si="3"/>
        <v>0.2824332307225921</v>
      </c>
      <c r="N40" s="88">
        <f>SUM(N35:N39)</f>
        <v>0</v>
      </c>
      <c r="O40" s="89">
        <f>SUM(O35:O39)</f>
        <v>0</v>
      </c>
      <c r="P40" s="89">
        <f t="shared" si="4"/>
        <v>0</v>
      </c>
      <c r="Q40" s="105">
        <f t="shared" si="5"/>
        <v>0</v>
      </c>
      <c r="R40" s="88">
        <f>SUM(R35:R39)</f>
        <v>0</v>
      </c>
      <c r="S40" s="89">
        <f>SUM(S35:S39)</f>
        <v>0</v>
      </c>
      <c r="T40" s="89">
        <f t="shared" si="6"/>
        <v>0</v>
      </c>
      <c r="U40" s="105">
        <f t="shared" si="7"/>
        <v>0</v>
      </c>
      <c r="V40" s="88">
        <f>SUM(V35:V39)</f>
        <v>0</v>
      </c>
      <c r="W40" s="89">
        <f>SUM(W35:W39)</f>
        <v>0</v>
      </c>
      <c r="X40" s="89">
        <f t="shared" si="8"/>
        <v>0</v>
      </c>
      <c r="Y40" s="105">
        <f t="shared" si="9"/>
        <v>0</v>
      </c>
      <c r="Z40" s="88">
        <v>1049085535</v>
      </c>
      <c r="AA40" s="89">
        <v>206318308</v>
      </c>
      <c r="AB40" s="89">
        <f t="shared" si="10"/>
        <v>1255403843</v>
      </c>
      <c r="AC40" s="105">
        <f t="shared" si="11"/>
        <v>0.2824332307225921</v>
      </c>
      <c r="AD40" s="88">
        <f>SUM(AD35:AD39)</f>
        <v>1070645900</v>
      </c>
      <c r="AE40" s="89">
        <f>SUM(AE35:AE39)</f>
        <v>150812531</v>
      </c>
      <c r="AF40" s="89">
        <f t="shared" si="12"/>
        <v>1221458431</v>
      </c>
      <c r="AG40" s="89">
        <f>SUM(AG35:AG39)</f>
        <v>4490524603</v>
      </c>
      <c r="AH40" s="89">
        <f>SUM(AH35:AH39)</f>
        <v>4617916532</v>
      </c>
      <c r="AI40" s="90">
        <f>SUM(AI35:AI39)</f>
        <v>1221458431</v>
      </c>
      <c r="AJ40" s="126">
        <f t="shared" si="13"/>
        <v>0.27200795875474687</v>
      </c>
      <c r="AK40" s="127">
        <f t="shared" si="14"/>
        <v>0.027790885992091452</v>
      </c>
    </row>
    <row r="41" spans="1:37" ht="16.5">
      <c r="A41" s="68"/>
      <c r="B41" s="69" t="s">
        <v>409</v>
      </c>
      <c r="C41" s="70"/>
      <c r="D41" s="91">
        <f>SUM(D9:D14,D16:D20,D22:D26,D28:D33,D35:D39)</f>
        <v>20897288881</v>
      </c>
      <c r="E41" s="92">
        <f>SUM(E9:E14,E16:E20,E22:E26,E28:E33,E35:E39)</f>
        <v>6261794858</v>
      </c>
      <c r="F41" s="93">
        <f t="shared" si="0"/>
        <v>27159083739</v>
      </c>
      <c r="G41" s="91">
        <f>SUM(G9:G14,G16:G20,G22:G26,G28:G33,G35:G39)</f>
        <v>20897288881</v>
      </c>
      <c r="H41" s="92">
        <f>SUM(H9:H14,H16:H20,H22:H26,H28:H33,H35:H39)</f>
        <v>6261794858</v>
      </c>
      <c r="I41" s="93">
        <f t="shared" si="1"/>
        <v>27159083739</v>
      </c>
      <c r="J41" s="91">
        <f>SUM(J9:J14,J16:J20,J22:J26,J28:J33,J35:J39)</f>
        <v>4845560396</v>
      </c>
      <c r="K41" s="92">
        <f>SUM(K9:K14,K16:K20,K22:K26,K28:K33,K35:K39)</f>
        <v>863272777</v>
      </c>
      <c r="L41" s="92">
        <f t="shared" si="2"/>
        <v>5708833173</v>
      </c>
      <c r="M41" s="106">
        <f t="shared" si="3"/>
        <v>0.2101997706499284</v>
      </c>
      <c r="N41" s="91">
        <f>SUM(N9:N14,N16:N20,N22:N26,N28:N33,N35:N39)</f>
        <v>0</v>
      </c>
      <c r="O41" s="92">
        <f>SUM(O9:O14,O16:O20,O22:O26,O28:O33,O35:O39)</f>
        <v>0</v>
      </c>
      <c r="P41" s="92">
        <f t="shared" si="4"/>
        <v>0</v>
      </c>
      <c r="Q41" s="106">
        <f t="shared" si="5"/>
        <v>0</v>
      </c>
      <c r="R41" s="91">
        <f>SUM(R9:R14,R16:R20,R22:R26,R28:R33,R35:R39)</f>
        <v>0</v>
      </c>
      <c r="S41" s="92">
        <f>SUM(S9:S14,S16:S20,S22:S26,S28:S33,S35:S39)</f>
        <v>0</v>
      </c>
      <c r="T41" s="92">
        <f t="shared" si="6"/>
        <v>0</v>
      </c>
      <c r="U41" s="106">
        <f t="shared" si="7"/>
        <v>0</v>
      </c>
      <c r="V41" s="91">
        <f>SUM(V9:V14,V16:V20,V22:V26,V28:V33,V35:V39)</f>
        <v>0</v>
      </c>
      <c r="W41" s="92">
        <f>SUM(W9:W14,W16:W20,W22:W26,W28:W33,W35:W39)</f>
        <v>0</v>
      </c>
      <c r="X41" s="92">
        <f t="shared" si="8"/>
        <v>0</v>
      </c>
      <c r="Y41" s="106">
        <f t="shared" si="9"/>
        <v>0</v>
      </c>
      <c r="Z41" s="91">
        <v>4845560396</v>
      </c>
      <c r="AA41" s="92">
        <v>863272777</v>
      </c>
      <c r="AB41" s="92">
        <f t="shared" si="10"/>
        <v>5708833173</v>
      </c>
      <c r="AC41" s="106">
        <f t="shared" si="11"/>
        <v>0.2101997706499284</v>
      </c>
      <c r="AD41" s="91">
        <f>SUM(AD9:AD14,AD16:AD20,AD22:AD26,AD28:AD33,AD35:AD39)</f>
        <v>4684875781</v>
      </c>
      <c r="AE41" s="92">
        <f>SUM(AE9:AE14,AE16:AE20,AE22:AE26,AE28:AE33,AE35:AE39)</f>
        <v>748686221</v>
      </c>
      <c r="AF41" s="92">
        <f t="shared" si="12"/>
        <v>5433562002</v>
      </c>
      <c r="AG41" s="92">
        <f>SUM(AG9:AG14,AG16:AG20,AG22:AG26,AG28:AG33,AG35:AG39)</f>
        <v>25212485528</v>
      </c>
      <c r="AH41" s="92">
        <f>SUM(AH9:AH14,AH16:AH20,AH22:AH26,AH28:AH33,AH35:AH39)</f>
        <v>26287689744</v>
      </c>
      <c r="AI41" s="93">
        <f>SUM(AI9:AI14,AI16:AI20,AI22:AI26,AI28:AI33,AI35:AI39)</f>
        <v>5433562002</v>
      </c>
      <c r="AJ41" s="128">
        <f t="shared" si="13"/>
        <v>0.21551076334642608</v>
      </c>
      <c r="AK41" s="129">
        <f t="shared" si="14"/>
        <v>0.05066127356210859</v>
      </c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410</v>
      </c>
      <c r="C9" s="64" t="s">
        <v>411</v>
      </c>
      <c r="D9" s="85">
        <v>425035005</v>
      </c>
      <c r="E9" s="86">
        <v>133185000</v>
      </c>
      <c r="F9" s="87">
        <f>$D9+$E9</f>
        <v>558220005</v>
      </c>
      <c r="G9" s="85">
        <v>425035005</v>
      </c>
      <c r="H9" s="86">
        <v>133185000</v>
      </c>
      <c r="I9" s="87">
        <f>$G9+$H9</f>
        <v>558220005</v>
      </c>
      <c r="J9" s="85">
        <v>65023243</v>
      </c>
      <c r="K9" s="86">
        <v>60908462</v>
      </c>
      <c r="L9" s="86">
        <f>$J9+$K9</f>
        <v>125931705</v>
      </c>
      <c r="M9" s="104">
        <f>IF($F9=0,0,$L9/$F9)</f>
        <v>0.22559511280861388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65023243</v>
      </c>
      <c r="AA9" s="86">
        <v>60908462</v>
      </c>
      <c r="AB9" s="86">
        <f>$Z9+$AA9</f>
        <v>125931705</v>
      </c>
      <c r="AC9" s="104">
        <f>IF($F9=0,0,$AB9/$F9)</f>
        <v>0.22559511280861388</v>
      </c>
      <c r="AD9" s="85">
        <v>110277619</v>
      </c>
      <c r="AE9" s="86">
        <v>29739334</v>
      </c>
      <c r="AF9" s="86">
        <f>$AD9+$AE9</f>
        <v>140016953</v>
      </c>
      <c r="AG9" s="86">
        <v>487936360</v>
      </c>
      <c r="AH9" s="86">
        <v>500107478</v>
      </c>
      <c r="AI9" s="87">
        <v>140016953</v>
      </c>
      <c r="AJ9" s="124">
        <f>IF($AG9=0,0,$AI9/$AG9)</f>
        <v>0.28695740772423683</v>
      </c>
      <c r="AK9" s="125">
        <f>IF($AF9=0,0,(($L9/$AF9)-1))</f>
        <v>-0.10059673273992753</v>
      </c>
    </row>
    <row r="10" spans="1:37" ht="12.75">
      <c r="A10" s="62" t="s">
        <v>96</v>
      </c>
      <c r="B10" s="63" t="s">
        <v>412</v>
      </c>
      <c r="C10" s="64" t="s">
        <v>413</v>
      </c>
      <c r="D10" s="85">
        <v>723792794</v>
      </c>
      <c r="E10" s="86">
        <v>79055238</v>
      </c>
      <c r="F10" s="87">
        <f aca="true" t="shared" si="0" ref="F10:F32">$D10+$E10</f>
        <v>802848032</v>
      </c>
      <c r="G10" s="85">
        <v>723792794</v>
      </c>
      <c r="H10" s="86">
        <v>79055238</v>
      </c>
      <c r="I10" s="87">
        <f aca="true" t="shared" si="1" ref="I10:I32">$G10+$H10</f>
        <v>802848032</v>
      </c>
      <c r="J10" s="85">
        <v>183230234</v>
      </c>
      <c r="K10" s="86">
        <v>19391657</v>
      </c>
      <c r="L10" s="86">
        <f aca="true" t="shared" si="2" ref="L10:L32">$J10+$K10</f>
        <v>202621891</v>
      </c>
      <c r="M10" s="104">
        <f aca="true" t="shared" si="3" ref="M10:M32">IF($F10=0,0,$L10/$F10)</f>
        <v>0.2523788848248681</v>
      </c>
      <c r="N10" s="85">
        <v>0</v>
      </c>
      <c r="O10" s="86">
        <v>0</v>
      </c>
      <c r="P10" s="86">
        <f aca="true" t="shared" si="4" ref="P10:P32">$N10+$O10</f>
        <v>0</v>
      </c>
      <c r="Q10" s="104">
        <f aca="true" t="shared" si="5" ref="Q10:Q32">IF($F10=0,0,$P10/$F10)</f>
        <v>0</v>
      </c>
      <c r="R10" s="85">
        <v>0</v>
      </c>
      <c r="S10" s="86">
        <v>0</v>
      </c>
      <c r="T10" s="86">
        <f aca="true" t="shared" si="6" ref="T10:T32">$R10+$S10</f>
        <v>0</v>
      </c>
      <c r="U10" s="104">
        <f aca="true" t="shared" si="7" ref="U10:U32">IF($I10=0,0,$T10/$I10)</f>
        <v>0</v>
      </c>
      <c r="V10" s="85">
        <v>0</v>
      </c>
      <c r="W10" s="86">
        <v>0</v>
      </c>
      <c r="X10" s="86">
        <f aca="true" t="shared" si="8" ref="X10:X32">$V10+$W10</f>
        <v>0</v>
      </c>
      <c r="Y10" s="104">
        <f aca="true" t="shared" si="9" ref="Y10:Y32">IF($I10=0,0,$X10/$I10)</f>
        <v>0</v>
      </c>
      <c r="Z10" s="85">
        <v>183230234</v>
      </c>
      <c r="AA10" s="86">
        <v>19391657</v>
      </c>
      <c r="AB10" s="86">
        <f aca="true" t="shared" si="10" ref="AB10:AB32">$Z10+$AA10</f>
        <v>202621891</v>
      </c>
      <c r="AC10" s="104">
        <f aca="true" t="shared" si="11" ref="AC10:AC32">IF($F10=0,0,$AB10/$F10)</f>
        <v>0.2523788848248681</v>
      </c>
      <c r="AD10" s="85">
        <v>164646008</v>
      </c>
      <c r="AE10" s="86">
        <v>4680197</v>
      </c>
      <c r="AF10" s="86">
        <f aca="true" t="shared" si="12" ref="AF10:AF32">$AD10+$AE10</f>
        <v>169326205</v>
      </c>
      <c r="AG10" s="86">
        <v>733127859</v>
      </c>
      <c r="AH10" s="86">
        <v>746536295</v>
      </c>
      <c r="AI10" s="87">
        <v>169326205</v>
      </c>
      <c r="AJ10" s="124">
        <f aca="true" t="shared" si="13" ref="AJ10:AJ32">IF($AG10=0,0,$AI10/$AG10)</f>
        <v>0.23096408480638572</v>
      </c>
      <c r="AK10" s="125">
        <f aca="true" t="shared" si="14" ref="AK10:AK32">IF($AF10=0,0,(($L10/$AF10)-1))</f>
        <v>0.19663634462249946</v>
      </c>
    </row>
    <row r="11" spans="1:37" ht="12.75">
      <c r="A11" s="62" t="s">
        <v>96</v>
      </c>
      <c r="B11" s="63" t="s">
        <v>414</v>
      </c>
      <c r="C11" s="64" t="s">
        <v>415</v>
      </c>
      <c r="D11" s="85">
        <v>554603354</v>
      </c>
      <c r="E11" s="86">
        <v>125604250</v>
      </c>
      <c r="F11" s="87">
        <f t="shared" si="0"/>
        <v>680207604</v>
      </c>
      <c r="G11" s="85">
        <v>554603354</v>
      </c>
      <c r="H11" s="86">
        <v>125604250</v>
      </c>
      <c r="I11" s="87">
        <f t="shared" si="1"/>
        <v>680207604</v>
      </c>
      <c r="J11" s="85">
        <v>197576546</v>
      </c>
      <c r="K11" s="86">
        <v>16147024</v>
      </c>
      <c r="L11" s="86">
        <f t="shared" si="2"/>
        <v>213723570</v>
      </c>
      <c r="M11" s="104">
        <f t="shared" si="3"/>
        <v>0.3142034413364188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197576546</v>
      </c>
      <c r="AA11" s="86">
        <v>16147024</v>
      </c>
      <c r="AB11" s="86">
        <f t="shared" si="10"/>
        <v>213723570</v>
      </c>
      <c r="AC11" s="104">
        <f t="shared" si="11"/>
        <v>0.3142034413364188</v>
      </c>
      <c r="AD11" s="85">
        <v>126099565</v>
      </c>
      <c r="AE11" s="86">
        <v>15357593</v>
      </c>
      <c r="AF11" s="86">
        <f t="shared" si="12"/>
        <v>141457158</v>
      </c>
      <c r="AG11" s="86">
        <v>548302778</v>
      </c>
      <c r="AH11" s="86">
        <v>588793240</v>
      </c>
      <c r="AI11" s="87">
        <v>141457158</v>
      </c>
      <c r="AJ11" s="124">
        <f t="shared" si="13"/>
        <v>0.25799095623039137</v>
      </c>
      <c r="AK11" s="125">
        <f t="shared" si="14"/>
        <v>0.5108713692664459</v>
      </c>
    </row>
    <row r="12" spans="1:37" ht="12.75">
      <c r="A12" s="62" t="s">
        <v>96</v>
      </c>
      <c r="B12" s="63" t="s">
        <v>416</v>
      </c>
      <c r="C12" s="64" t="s">
        <v>417</v>
      </c>
      <c r="D12" s="85">
        <v>341680181</v>
      </c>
      <c r="E12" s="86">
        <v>48930000</v>
      </c>
      <c r="F12" s="87">
        <f t="shared" si="0"/>
        <v>390610181</v>
      </c>
      <c r="G12" s="85">
        <v>341680181</v>
      </c>
      <c r="H12" s="86">
        <v>48930000</v>
      </c>
      <c r="I12" s="87">
        <f t="shared" si="1"/>
        <v>390610181</v>
      </c>
      <c r="J12" s="85">
        <v>116054011</v>
      </c>
      <c r="K12" s="86">
        <v>1945283</v>
      </c>
      <c r="L12" s="86">
        <f t="shared" si="2"/>
        <v>117999294</v>
      </c>
      <c r="M12" s="104">
        <f t="shared" si="3"/>
        <v>0.30208965290641004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116054011</v>
      </c>
      <c r="AA12" s="86">
        <v>1945283</v>
      </c>
      <c r="AB12" s="86">
        <f t="shared" si="10"/>
        <v>117999294</v>
      </c>
      <c r="AC12" s="104">
        <f t="shared" si="11"/>
        <v>0.30208965290641004</v>
      </c>
      <c r="AD12" s="85">
        <v>93674730</v>
      </c>
      <c r="AE12" s="86">
        <v>4768874</v>
      </c>
      <c r="AF12" s="86">
        <f t="shared" si="12"/>
        <v>98443604</v>
      </c>
      <c r="AG12" s="86">
        <v>315363351</v>
      </c>
      <c r="AH12" s="86">
        <v>348061351</v>
      </c>
      <c r="AI12" s="87">
        <v>98443604</v>
      </c>
      <c r="AJ12" s="124">
        <f t="shared" si="13"/>
        <v>0.3121593035076546</v>
      </c>
      <c r="AK12" s="125">
        <f t="shared" si="14"/>
        <v>0.1986486597951047</v>
      </c>
    </row>
    <row r="13" spans="1:37" ht="12.75">
      <c r="A13" s="62" t="s">
        <v>96</v>
      </c>
      <c r="B13" s="63" t="s">
        <v>418</v>
      </c>
      <c r="C13" s="64" t="s">
        <v>419</v>
      </c>
      <c r="D13" s="85">
        <v>679949445</v>
      </c>
      <c r="E13" s="86">
        <v>68341350</v>
      </c>
      <c r="F13" s="87">
        <f t="shared" si="0"/>
        <v>748290795</v>
      </c>
      <c r="G13" s="85">
        <v>679949445</v>
      </c>
      <c r="H13" s="86">
        <v>68341350</v>
      </c>
      <c r="I13" s="87">
        <f t="shared" si="1"/>
        <v>748290795</v>
      </c>
      <c r="J13" s="85">
        <v>166387395</v>
      </c>
      <c r="K13" s="86">
        <v>5299399</v>
      </c>
      <c r="L13" s="86">
        <f t="shared" si="2"/>
        <v>171686794</v>
      </c>
      <c r="M13" s="104">
        <f t="shared" si="3"/>
        <v>0.22943860214129722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166387395</v>
      </c>
      <c r="AA13" s="86">
        <v>5299399</v>
      </c>
      <c r="AB13" s="86">
        <f t="shared" si="10"/>
        <v>171686794</v>
      </c>
      <c r="AC13" s="104">
        <f t="shared" si="11"/>
        <v>0.22943860214129722</v>
      </c>
      <c r="AD13" s="85">
        <v>167944389</v>
      </c>
      <c r="AE13" s="86">
        <v>0</v>
      </c>
      <c r="AF13" s="86">
        <f t="shared" si="12"/>
        <v>167944389</v>
      </c>
      <c r="AG13" s="86">
        <v>640455526</v>
      </c>
      <c r="AH13" s="86">
        <v>621603442</v>
      </c>
      <c r="AI13" s="87">
        <v>167944389</v>
      </c>
      <c r="AJ13" s="124">
        <f t="shared" si="13"/>
        <v>0.26222646566718827</v>
      </c>
      <c r="AK13" s="125">
        <f t="shared" si="14"/>
        <v>0.02228359650646028</v>
      </c>
    </row>
    <row r="14" spans="1:37" ht="12.75">
      <c r="A14" s="62" t="s">
        <v>96</v>
      </c>
      <c r="B14" s="63" t="s">
        <v>420</v>
      </c>
      <c r="C14" s="64" t="s">
        <v>421</v>
      </c>
      <c r="D14" s="85">
        <v>240048034</v>
      </c>
      <c r="E14" s="86">
        <v>40122200</v>
      </c>
      <c r="F14" s="87">
        <f t="shared" si="0"/>
        <v>280170234</v>
      </c>
      <c r="G14" s="85">
        <v>240048034</v>
      </c>
      <c r="H14" s="86">
        <v>40122200</v>
      </c>
      <c r="I14" s="87">
        <f t="shared" si="1"/>
        <v>280170234</v>
      </c>
      <c r="J14" s="85">
        <v>58306448</v>
      </c>
      <c r="K14" s="86">
        <v>15381483</v>
      </c>
      <c r="L14" s="86">
        <f t="shared" si="2"/>
        <v>73687931</v>
      </c>
      <c r="M14" s="104">
        <f t="shared" si="3"/>
        <v>0.26301127692244425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58306448</v>
      </c>
      <c r="AA14" s="86">
        <v>15381483</v>
      </c>
      <c r="AB14" s="86">
        <f t="shared" si="10"/>
        <v>73687931</v>
      </c>
      <c r="AC14" s="104">
        <f t="shared" si="11"/>
        <v>0.26301127692244425</v>
      </c>
      <c r="AD14" s="85">
        <v>21465988</v>
      </c>
      <c r="AE14" s="86">
        <v>1344590</v>
      </c>
      <c r="AF14" s="86">
        <f t="shared" si="12"/>
        <v>22810578</v>
      </c>
      <c r="AG14" s="86">
        <v>203928151</v>
      </c>
      <c r="AH14" s="86">
        <v>230898598</v>
      </c>
      <c r="AI14" s="87">
        <v>22810578</v>
      </c>
      <c r="AJ14" s="124">
        <f t="shared" si="13"/>
        <v>0.11185595460040237</v>
      </c>
      <c r="AK14" s="125">
        <f t="shared" si="14"/>
        <v>2.2304280496531037</v>
      </c>
    </row>
    <row r="15" spans="1:37" ht="12.75">
      <c r="A15" s="62" t="s">
        <v>96</v>
      </c>
      <c r="B15" s="63" t="s">
        <v>68</v>
      </c>
      <c r="C15" s="64" t="s">
        <v>69</v>
      </c>
      <c r="D15" s="85">
        <v>1760267796</v>
      </c>
      <c r="E15" s="86">
        <v>104396000</v>
      </c>
      <c r="F15" s="87">
        <f t="shared" si="0"/>
        <v>1864663796</v>
      </c>
      <c r="G15" s="85">
        <v>1760267796</v>
      </c>
      <c r="H15" s="86">
        <v>104396000</v>
      </c>
      <c r="I15" s="87">
        <f t="shared" si="1"/>
        <v>1864663796</v>
      </c>
      <c r="J15" s="85">
        <v>366986634</v>
      </c>
      <c r="K15" s="86">
        <v>2764465</v>
      </c>
      <c r="L15" s="86">
        <f t="shared" si="2"/>
        <v>369751099</v>
      </c>
      <c r="M15" s="104">
        <f t="shared" si="3"/>
        <v>0.19829370838495114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366986634</v>
      </c>
      <c r="AA15" s="86">
        <v>2764465</v>
      </c>
      <c r="AB15" s="86">
        <f t="shared" si="10"/>
        <v>369751099</v>
      </c>
      <c r="AC15" s="104">
        <f t="shared" si="11"/>
        <v>0.19829370838495114</v>
      </c>
      <c r="AD15" s="85">
        <v>522698367</v>
      </c>
      <c r="AE15" s="86">
        <v>7527206</v>
      </c>
      <c r="AF15" s="86">
        <f t="shared" si="12"/>
        <v>530225573</v>
      </c>
      <c r="AG15" s="86">
        <v>1893066564</v>
      </c>
      <c r="AH15" s="86">
        <v>1893431798</v>
      </c>
      <c r="AI15" s="87">
        <v>530225573</v>
      </c>
      <c r="AJ15" s="124">
        <f t="shared" si="13"/>
        <v>0.28008818236145233</v>
      </c>
      <c r="AK15" s="125">
        <f t="shared" si="14"/>
        <v>-0.3026532143518472</v>
      </c>
    </row>
    <row r="16" spans="1:37" ht="12.75">
      <c r="A16" s="62" t="s">
        <v>111</v>
      </c>
      <c r="B16" s="63" t="s">
        <v>422</v>
      </c>
      <c r="C16" s="64" t="s">
        <v>423</v>
      </c>
      <c r="D16" s="85">
        <v>420884640</v>
      </c>
      <c r="E16" s="86">
        <v>28050000</v>
      </c>
      <c r="F16" s="87">
        <f t="shared" si="0"/>
        <v>448934640</v>
      </c>
      <c r="G16" s="85">
        <v>420884640</v>
      </c>
      <c r="H16" s="86">
        <v>28050000</v>
      </c>
      <c r="I16" s="87">
        <f t="shared" si="1"/>
        <v>448934640</v>
      </c>
      <c r="J16" s="85">
        <v>119682943</v>
      </c>
      <c r="K16" s="86">
        <v>4500495</v>
      </c>
      <c r="L16" s="86">
        <f t="shared" si="2"/>
        <v>124183438</v>
      </c>
      <c r="M16" s="104">
        <f t="shared" si="3"/>
        <v>0.27661807963849705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119682943</v>
      </c>
      <c r="AA16" s="86">
        <v>4500495</v>
      </c>
      <c r="AB16" s="86">
        <f t="shared" si="10"/>
        <v>124183438</v>
      </c>
      <c r="AC16" s="104">
        <f t="shared" si="11"/>
        <v>0.27661807963849705</v>
      </c>
      <c r="AD16" s="85">
        <v>120124739</v>
      </c>
      <c r="AE16" s="86">
        <v>96708</v>
      </c>
      <c r="AF16" s="86">
        <f t="shared" si="12"/>
        <v>120221447</v>
      </c>
      <c r="AG16" s="86">
        <v>409827300</v>
      </c>
      <c r="AH16" s="86">
        <v>408551949</v>
      </c>
      <c r="AI16" s="87">
        <v>120221447</v>
      </c>
      <c r="AJ16" s="124">
        <f t="shared" si="13"/>
        <v>0.293346604777183</v>
      </c>
      <c r="AK16" s="125">
        <f t="shared" si="14"/>
        <v>0.03295577535346084</v>
      </c>
    </row>
    <row r="17" spans="1:37" ht="16.5">
      <c r="A17" s="65"/>
      <c r="B17" s="66" t="s">
        <v>424</v>
      </c>
      <c r="C17" s="67"/>
      <c r="D17" s="88">
        <f>SUM(D9:D16)</f>
        <v>5146261249</v>
      </c>
      <c r="E17" s="89">
        <f>SUM(E9:E16)</f>
        <v>627684038</v>
      </c>
      <c r="F17" s="90">
        <f t="shared" si="0"/>
        <v>5773945287</v>
      </c>
      <c r="G17" s="88">
        <f>SUM(G9:G16)</f>
        <v>5146261249</v>
      </c>
      <c r="H17" s="89">
        <f>SUM(H9:H16)</f>
        <v>627684038</v>
      </c>
      <c r="I17" s="90">
        <f t="shared" si="1"/>
        <v>5773945287</v>
      </c>
      <c r="J17" s="88">
        <f>SUM(J9:J16)</f>
        <v>1273247454</v>
      </c>
      <c r="K17" s="89">
        <f>SUM(K9:K16)</f>
        <v>126338268</v>
      </c>
      <c r="L17" s="89">
        <f t="shared" si="2"/>
        <v>1399585722</v>
      </c>
      <c r="M17" s="105">
        <f t="shared" si="3"/>
        <v>0.2423967759360585</v>
      </c>
      <c r="N17" s="88">
        <f>SUM(N9:N16)</f>
        <v>0</v>
      </c>
      <c r="O17" s="89">
        <f>SUM(O9:O16)</f>
        <v>0</v>
      </c>
      <c r="P17" s="89">
        <f t="shared" si="4"/>
        <v>0</v>
      </c>
      <c r="Q17" s="105">
        <f t="shared" si="5"/>
        <v>0</v>
      </c>
      <c r="R17" s="88">
        <f>SUM(R9:R16)</f>
        <v>0</v>
      </c>
      <c r="S17" s="89">
        <f>SUM(S9:S16)</f>
        <v>0</v>
      </c>
      <c r="T17" s="89">
        <f t="shared" si="6"/>
        <v>0</v>
      </c>
      <c r="U17" s="105">
        <f t="shared" si="7"/>
        <v>0</v>
      </c>
      <c r="V17" s="88">
        <f>SUM(V9:V16)</f>
        <v>0</v>
      </c>
      <c r="W17" s="89">
        <f>SUM(W9:W16)</f>
        <v>0</v>
      </c>
      <c r="X17" s="89">
        <f t="shared" si="8"/>
        <v>0</v>
      </c>
      <c r="Y17" s="105">
        <f t="shared" si="9"/>
        <v>0</v>
      </c>
      <c r="Z17" s="88">
        <v>1273247454</v>
      </c>
      <c r="AA17" s="89">
        <v>126338268</v>
      </c>
      <c r="AB17" s="89">
        <f t="shared" si="10"/>
        <v>1399585722</v>
      </c>
      <c r="AC17" s="105">
        <f t="shared" si="11"/>
        <v>0.2423967759360585</v>
      </c>
      <c r="AD17" s="88">
        <f>SUM(AD9:AD16)</f>
        <v>1326931405</v>
      </c>
      <c r="AE17" s="89">
        <f>SUM(AE9:AE16)</f>
        <v>63514502</v>
      </c>
      <c r="AF17" s="89">
        <f t="shared" si="12"/>
        <v>1390445907</v>
      </c>
      <c r="AG17" s="89">
        <f>SUM(AG9:AG16)</f>
        <v>5232007889</v>
      </c>
      <c r="AH17" s="89">
        <f>SUM(AH9:AH16)</f>
        <v>5337984151</v>
      </c>
      <c r="AI17" s="90">
        <f>SUM(AI9:AI16)</f>
        <v>1390445907</v>
      </c>
      <c r="AJ17" s="126">
        <f t="shared" si="13"/>
        <v>0.2657576090287122</v>
      </c>
      <c r="AK17" s="127">
        <f t="shared" si="14"/>
        <v>0.006573297784535859</v>
      </c>
    </row>
    <row r="18" spans="1:37" ht="12.75">
      <c r="A18" s="62" t="s">
        <v>96</v>
      </c>
      <c r="B18" s="63" t="s">
        <v>425</v>
      </c>
      <c r="C18" s="64" t="s">
        <v>426</v>
      </c>
      <c r="D18" s="85">
        <v>469710052</v>
      </c>
      <c r="E18" s="86">
        <v>35000964</v>
      </c>
      <c r="F18" s="87">
        <f t="shared" si="0"/>
        <v>504711016</v>
      </c>
      <c r="G18" s="85">
        <v>469710052</v>
      </c>
      <c r="H18" s="86">
        <v>35000964</v>
      </c>
      <c r="I18" s="87">
        <f t="shared" si="1"/>
        <v>504711016</v>
      </c>
      <c r="J18" s="85">
        <v>87526537</v>
      </c>
      <c r="K18" s="86">
        <v>3</v>
      </c>
      <c r="L18" s="86">
        <f t="shared" si="2"/>
        <v>87526540</v>
      </c>
      <c r="M18" s="104">
        <f t="shared" si="3"/>
        <v>0.17341911950659702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87526537</v>
      </c>
      <c r="AA18" s="86">
        <v>3</v>
      </c>
      <c r="AB18" s="86">
        <f t="shared" si="10"/>
        <v>87526540</v>
      </c>
      <c r="AC18" s="104">
        <f t="shared" si="11"/>
        <v>0.17341911950659702</v>
      </c>
      <c r="AD18" s="85">
        <v>276549342</v>
      </c>
      <c r="AE18" s="86">
        <v>1978880</v>
      </c>
      <c r="AF18" s="86">
        <f t="shared" si="12"/>
        <v>278528222</v>
      </c>
      <c r="AG18" s="86">
        <v>549570900</v>
      </c>
      <c r="AH18" s="86">
        <v>549569900</v>
      </c>
      <c r="AI18" s="87">
        <v>278528222</v>
      </c>
      <c r="AJ18" s="124">
        <f t="shared" si="13"/>
        <v>0.5068103533138308</v>
      </c>
      <c r="AK18" s="125">
        <f t="shared" si="14"/>
        <v>-0.6857534242975205</v>
      </c>
    </row>
    <row r="19" spans="1:37" ht="12.75">
      <c r="A19" s="62" t="s">
        <v>96</v>
      </c>
      <c r="B19" s="63" t="s">
        <v>62</v>
      </c>
      <c r="C19" s="64" t="s">
        <v>63</v>
      </c>
      <c r="D19" s="85">
        <v>3103200629</v>
      </c>
      <c r="E19" s="86">
        <v>245502811</v>
      </c>
      <c r="F19" s="87">
        <f t="shared" si="0"/>
        <v>3348703440</v>
      </c>
      <c r="G19" s="85">
        <v>3103200629</v>
      </c>
      <c r="H19" s="86">
        <v>245502811</v>
      </c>
      <c r="I19" s="87">
        <f t="shared" si="1"/>
        <v>3348703440</v>
      </c>
      <c r="J19" s="85">
        <v>255710872</v>
      </c>
      <c r="K19" s="86">
        <v>0</v>
      </c>
      <c r="L19" s="86">
        <f t="shared" si="2"/>
        <v>255710872</v>
      </c>
      <c r="M19" s="104">
        <f t="shared" si="3"/>
        <v>0.07636115785756173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255710872</v>
      </c>
      <c r="AA19" s="86">
        <v>0</v>
      </c>
      <c r="AB19" s="86">
        <f t="shared" si="10"/>
        <v>255710872</v>
      </c>
      <c r="AC19" s="104">
        <f t="shared" si="11"/>
        <v>0.07636115785756173</v>
      </c>
      <c r="AD19" s="85">
        <v>607632744</v>
      </c>
      <c r="AE19" s="86">
        <v>2367980</v>
      </c>
      <c r="AF19" s="86">
        <f t="shared" si="12"/>
        <v>610000724</v>
      </c>
      <c r="AG19" s="86">
        <v>3143623975</v>
      </c>
      <c r="AH19" s="86">
        <v>3223689268</v>
      </c>
      <c r="AI19" s="87">
        <v>610000724</v>
      </c>
      <c r="AJ19" s="124">
        <f t="shared" si="13"/>
        <v>0.19404379431226346</v>
      </c>
      <c r="AK19" s="125">
        <f t="shared" si="14"/>
        <v>-0.5808023467198377</v>
      </c>
    </row>
    <row r="20" spans="1:37" ht="12.75">
      <c r="A20" s="62" t="s">
        <v>96</v>
      </c>
      <c r="B20" s="63" t="s">
        <v>90</v>
      </c>
      <c r="C20" s="64" t="s">
        <v>91</v>
      </c>
      <c r="D20" s="85">
        <v>1409507065</v>
      </c>
      <c r="E20" s="86">
        <v>282174770</v>
      </c>
      <c r="F20" s="87">
        <f t="shared" si="0"/>
        <v>1691681835</v>
      </c>
      <c r="G20" s="85">
        <v>1409507065</v>
      </c>
      <c r="H20" s="86">
        <v>316639100</v>
      </c>
      <c r="I20" s="87">
        <f t="shared" si="1"/>
        <v>1726146165</v>
      </c>
      <c r="J20" s="85">
        <v>465505182</v>
      </c>
      <c r="K20" s="86">
        <v>26135859</v>
      </c>
      <c r="L20" s="86">
        <f t="shared" si="2"/>
        <v>491641041</v>
      </c>
      <c r="M20" s="104">
        <f t="shared" si="3"/>
        <v>0.29062264004271227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465505182</v>
      </c>
      <c r="AA20" s="86">
        <v>26135859</v>
      </c>
      <c r="AB20" s="86">
        <f t="shared" si="10"/>
        <v>491641041</v>
      </c>
      <c r="AC20" s="104">
        <f t="shared" si="11"/>
        <v>0.29062264004271227</v>
      </c>
      <c r="AD20" s="85">
        <v>370646723</v>
      </c>
      <c r="AE20" s="86">
        <v>17417838</v>
      </c>
      <c r="AF20" s="86">
        <f t="shared" si="12"/>
        <v>388064561</v>
      </c>
      <c r="AG20" s="86">
        <v>1704033428</v>
      </c>
      <c r="AH20" s="86">
        <v>1727533289</v>
      </c>
      <c r="AI20" s="87">
        <v>388064561</v>
      </c>
      <c r="AJ20" s="124">
        <f t="shared" si="13"/>
        <v>0.2277329509054678</v>
      </c>
      <c r="AK20" s="125">
        <f t="shared" si="14"/>
        <v>0.2669052791965716</v>
      </c>
    </row>
    <row r="21" spans="1:37" ht="12.75">
      <c r="A21" s="62" t="s">
        <v>96</v>
      </c>
      <c r="B21" s="63" t="s">
        <v>427</v>
      </c>
      <c r="C21" s="64" t="s">
        <v>428</v>
      </c>
      <c r="D21" s="85">
        <v>287979352</v>
      </c>
      <c r="E21" s="86">
        <v>81869138</v>
      </c>
      <c r="F21" s="87">
        <f t="shared" si="0"/>
        <v>369848490</v>
      </c>
      <c r="G21" s="85">
        <v>287979352</v>
      </c>
      <c r="H21" s="86">
        <v>81869138</v>
      </c>
      <c r="I21" s="87">
        <f t="shared" si="1"/>
        <v>369848490</v>
      </c>
      <c r="J21" s="85">
        <v>122621609</v>
      </c>
      <c r="K21" s="86">
        <v>279606</v>
      </c>
      <c r="L21" s="86">
        <f t="shared" si="2"/>
        <v>122901215</v>
      </c>
      <c r="M21" s="104">
        <f t="shared" si="3"/>
        <v>0.33230151892738563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122621609</v>
      </c>
      <c r="AA21" s="86">
        <v>279606</v>
      </c>
      <c r="AB21" s="86">
        <f t="shared" si="10"/>
        <v>122901215</v>
      </c>
      <c r="AC21" s="104">
        <f t="shared" si="11"/>
        <v>0.33230151892738563</v>
      </c>
      <c r="AD21" s="85">
        <v>77588616</v>
      </c>
      <c r="AE21" s="86">
        <v>1444472</v>
      </c>
      <c r="AF21" s="86">
        <f t="shared" si="12"/>
        <v>79033088</v>
      </c>
      <c r="AG21" s="86">
        <v>334929781</v>
      </c>
      <c r="AH21" s="86">
        <v>325049341</v>
      </c>
      <c r="AI21" s="87">
        <v>79033088</v>
      </c>
      <c r="AJ21" s="124">
        <f t="shared" si="13"/>
        <v>0.2359691269137993</v>
      </c>
      <c r="AK21" s="125">
        <f t="shared" si="14"/>
        <v>0.555060267922215</v>
      </c>
    </row>
    <row r="22" spans="1:37" ht="12.75">
      <c r="A22" s="62" t="s">
        <v>96</v>
      </c>
      <c r="B22" s="63" t="s">
        <v>429</v>
      </c>
      <c r="C22" s="64" t="s">
        <v>430</v>
      </c>
      <c r="D22" s="85">
        <v>762076407</v>
      </c>
      <c r="E22" s="86">
        <v>153363891</v>
      </c>
      <c r="F22" s="87">
        <f t="shared" si="0"/>
        <v>915440298</v>
      </c>
      <c r="G22" s="85">
        <v>762076407</v>
      </c>
      <c r="H22" s="86">
        <v>153363891</v>
      </c>
      <c r="I22" s="87">
        <f t="shared" si="1"/>
        <v>915440298</v>
      </c>
      <c r="J22" s="85">
        <v>251516936</v>
      </c>
      <c r="K22" s="86">
        <v>9240514</v>
      </c>
      <c r="L22" s="86">
        <f t="shared" si="2"/>
        <v>260757450</v>
      </c>
      <c r="M22" s="104">
        <f t="shared" si="3"/>
        <v>0.28484375285825575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251516936</v>
      </c>
      <c r="AA22" s="86">
        <v>9240514</v>
      </c>
      <c r="AB22" s="86">
        <f t="shared" si="10"/>
        <v>260757450</v>
      </c>
      <c r="AC22" s="104">
        <f t="shared" si="11"/>
        <v>0.28484375285825575</v>
      </c>
      <c r="AD22" s="85">
        <v>83165747</v>
      </c>
      <c r="AE22" s="86">
        <v>6810502</v>
      </c>
      <c r="AF22" s="86">
        <f t="shared" si="12"/>
        <v>89976249</v>
      </c>
      <c r="AG22" s="86">
        <v>762523429</v>
      </c>
      <c r="AH22" s="86">
        <v>827889293</v>
      </c>
      <c r="AI22" s="87">
        <v>89976249</v>
      </c>
      <c r="AJ22" s="124">
        <f t="shared" si="13"/>
        <v>0.11799801236008972</v>
      </c>
      <c r="AK22" s="125">
        <f t="shared" si="14"/>
        <v>1.8980698006203838</v>
      </c>
    </row>
    <row r="23" spans="1:37" ht="12.75">
      <c r="A23" s="62" t="s">
        <v>96</v>
      </c>
      <c r="B23" s="63" t="s">
        <v>431</v>
      </c>
      <c r="C23" s="64" t="s">
        <v>432</v>
      </c>
      <c r="D23" s="85">
        <v>671347000</v>
      </c>
      <c r="E23" s="86">
        <v>121003000</v>
      </c>
      <c r="F23" s="87">
        <f t="shared" si="0"/>
        <v>792350000</v>
      </c>
      <c r="G23" s="85">
        <v>671347000</v>
      </c>
      <c r="H23" s="86">
        <v>121003000</v>
      </c>
      <c r="I23" s="87">
        <f t="shared" si="1"/>
        <v>792350000</v>
      </c>
      <c r="J23" s="85">
        <v>226332842</v>
      </c>
      <c r="K23" s="86">
        <v>50689759</v>
      </c>
      <c r="L23" s="86">
        <f t="shared" si="2"/>
        <v>277022601</v>
      </c>
      <c r="M23" s="104">
        <f t="shared" si="3"/>
        <v>0.3496215069098252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226332842</v>
      </c>
      <c r="AA23" s="86">
        <v>50689759</v>
      </c>
      <c r="AB23" s="86">
        <f t="shared" si="10"/>
        <v>277022601</v>
      </c>
      <c r="AC23" s="104">
        <f t="shared" si="11"/>
        <v>0.3496215069098252</v>
      </c>
      <c r="AD23" s="85">
        <v>228914877</v>
      </c>
      <c r="AE23" s="86">
        <v>12010320</v>
      </c>
      <c r="AF23" s="86">
        <f t="shared" si="12"/>
        <v>240925197</v>
      </c>
      <c r="AG23" s="86">
        <v>679894000</v>
      </c>
      <c r="AH23" s="86">
        <v>660397803</v>
      </c>
      <c r="AI23" s="87">
        <v>240925197</v>
      </c>
      <c r="AJ23" s="124">
        <f t="shared" si="13"/>
        <v>0.35435699829679335</v>
      </c>
      <c r="AK23" s="125">
        <f t="shared" si="14"/>
        <v>0.14982826391545911</v>
      </c>
    </row>
    <row r="24" spans="1:37" ht="12.75">
      <c r="A24" s="62" t="s">
        <v>111</v>
      </c>
      <c r="B24" s="63" t="s">
        <v>433</v>
      </c>
      <c r="C24" s="64" t="s">
        <v>434</v>
      </c>
      <c r="D24" s="85">
        <v>373283000</v>
      </c>
      <c r="E24" s="86">
        <v>29384500</v>
      </c>
      <c r="F24" s="87">
        <f t="shared" si="0"/>
        <v>402667500</v>
      </c>
      <c r="G24" s="85">
        <v>373283000</v>
      </c>
      <c r="H24" s="86">
        <v>30077318</v>
      </c>
      <c r="I24" s="87">
        <f t="shared" si="1"/>
        <v>403360318</v>
      </c>
      <c r="J24" s="85">
        <v>148044669</v>
      </c>
      <c r="K24" s="86">
        <v>10120928</v>
      </c>
      <c r="L24" s="86">
        <f t="shared" si="2"/>
        <v>158165597</v>
      </c>
      <c r="M24" s="104">
        <f t="shared" si="3"/>
        <v>0.3927945438854638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148044669</v>
      </c>
      <c r="AA24" s="86">
        <v>10120928</v>
      </c>
      <c r="AB24" s="86">
        <f t="shared" si="10"/>
        <v>158165597</v>
      </c>
      <c r="AC24" s="104">
        <f t="shared" si="11"/>
        <v>0.3927945438854638</v>
      </c>
      <c r="AD24" s="85">
        <v>145836756</v>
      </c>
      <c r="AE24" s="86">
        <v>5024364</v>
      </c>
      <c r="AF24" s="86">
        <f t="shared" si="12"/>
        <v>150861120</v>
      </c>
      <c r="AG24" s="86">
        <v>365932118</v>
      </c>
      <c r="AH24" s="86">
        <v>408014315</v>
      </c>
      <c r="AI24" s="87">
        <v>150861120</v>
      </c>
      <c r="AJ24" s="124">
        <f t="shared" si="13"/>
        <v>0.41226531528451404</v>
      </c>
      <c r="AK24" s="125">
        <f t="shared" si="14"/>
        <v>0.04841855210938384</v>
      </c>
    </row>
    <row r="25" spans="1:37" ht="16.5">
      <c r="A25" s="65"/>
      <c r="B25" s="66" t="s">
        <v>435</v>
      </c>
      <c r="C25" s="67"/>
      <c r="D25" s="88">
        <f>SUM(D18:D24)</f>
        <v>7077103505</v>
      </c>
      <c r="E25" s="89">
        <f>SUM(E18:E24)</f>
        <v>948299074</v>
      </c>
      <c r="F25" s="90">
        <f t="shared" si="0"/>
        <v>8025402579</v>
      </c>
      <c r="G25" s="88">
        <f>SUM(G18:G24)</f>
        <v>7077103505</v>
      </c>
      <c r="H25" s="89">
        <f>SUM(H18:H24)</f>
        <v>983456222</v>
      </c>
      <c r="I25" s="90">
        <f t="shared" si="1"/>
        <v>8060559727</v>
      </c>
      <c r="J25" s="88">
        <f>SUM(J18:J24)</f>
        <v>1557258647</v>
      </c>
      <c r="K25" s="89">
        <f>SUM(K18:K24)</f>
        <v>96466669</v>
      </c>
      <c r="L25" s="89">
        <f t="shared" si="2"/>
        <v>1653725316</v>
      </c>
      <c r="M25" s="105">
        <f t="shared" si="3"/>
        <v>0.20606135327432526</v>
      </c>
      <c r="N25" s="88">
        <f>SUM(N18:N24)</f>
        <v>0</v>
      </c>
      <c r="O25" s="89">
        <f>SUM(O18:O24)</f>
        <v>0</v>
      </c>
      <c r="P25" s="89">
        <f t="shared" si="4"/>
        <v>0</v>
      </c>
      <c r="Q25" s="105">
        <f t="shared" si="5"/>
        <v>0</v>
      </c>
      <c r="R25" s="88">
        <f>SUM(R18:R24)</f>
        <v>0</v>
      </c>
      <c r="S25" s="89">
        <f>SUM(S18:S24)</f>
        <v>0</v>
      </c>
      <c r="T25" s="89">
        <f t="shared" si="6"/>
        <v>0</v>
      </c>
      <c r="U25" s="105">
        <f t="shared" si="7"/>
        <v>0</v>
      </c>
      <c r="V25" s="88">
        <f>SUM(V18:V24)</f>
        <v>0</v>
      </c>
      <c r="W25" s="89">
        <f>SUM(W18:W24)</f>
        <v>0</v>
      </c>
      <c r="X25" s="89">
        <f t="shared" si="8"/>
        <v>0</v>
      </c>
      <c r="Y25" s="105">
        <f t="shared" si="9"/>
        <v>0</v>
      </c>
      <c r="Z25" s="88">
        <v>1557258647</v>
      </c>
      <c r="AA25" s="89">
        <v>96466669</v>
      </c>
      <c r="AB25" s="89">
        <f t="shared" si="10"/>
        <v>1653725316</v>
      </c>
      <c r="AC25" s="105">
        <f t="shared" si="11"/>
        <v>0.20606135327432526</v>
      </c>
      <c r="AD25" s="88">
        <f>SUM(AD18:AD24)</f>
        <v>1790334805</v>
      </c>
      <c r="AE25" s="89">
        <f>SUM(AE18:AE24)</f>
        <v>47054356</v>
      </c>
      <c r="AF25" s="89">
        <f t="shared" si="12"/>
        <v>1837389161</v>
      </c>
      <c r="AG25" s="89">
        <f>SUM(AG18:AG24)</f>
        <v>7540507631</v>
      </c>
      <c r="AH25" s="89">
        <f>SUM(AH18:AH24)</f>
        <v>7722143209</v>
      </c>
      <c r="AI25" s="90">
        <f>SUM(AI18:AI24)</f>
        <v>1837389161</v>
      </c>
      <c r="AJ25" s="126">
        <f t="shared" si="13"/>
        <v>0.2436691600770028</v>
      </c>
      <c r="AK25" s="127">
        <f t="shared" si="14"/>
        <v>-0.09995914251504612</v>
      </c>
    </row>
    <row r="26" spans="1:37" ht="12.75">
      <c r="A26" s="62" t="s">
        <v>96</v>
      </c>
      <c r="B26" s="63" t="s">
        <v>436</v>
      </c>
      <c r="C26" s="64" t="s">
        <v>437</v>
      </c>
      <c r="D26" s="85">
        <v>655810439</v>
      </c>
      <c r="E26" s="86">
        <v>112170049</v>
      </c>
      <c r="F26" s="87">
        <f t="shared" si="0"/>
        <v>767980488</v>
      </c>
      <c r="G26" s="85">
        <v>655810439</v>
      </c>
      <c r="H26" s="86">
        <v>112170049</v>
      </c>
      <c r="I26" s="87">
        <f t="shared" si="1"/>
        <v>767980488</v>
      </c>
      <c r="J26" s="85">
        <v>208985737</v>
      </c>
      <c r="K26" s="86">
        <v>13462145</v>
      </c>
      <c r="L26" s="86">
        <f t="shared" si="2"/>
        <v>222447882</v>
      </c>
      <c r="M26" s="104">
        <f t="shared" si="3"/>
        <v>0.2896530386850141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208985737</v>
      </c>
      <c r="AA26" s="86">
        <v>13462145</v>
      </c>
      <c r="AB26" s="86">
        <f t="shared" si="10"/>
        <v>222447882</v>
      </c>
      <c r="AC26" s="104">
        <f t="shared" si="11"/>
        <v>0.2896530386850141</v>
      </c>
      <c r="AD26" s="85">
        <v>195840091</v>
      </c>
      <c r="AE26" s="86">
        <v>13321800</v>
      </c>
      <c r="AF26" s="86">
        <f t="shared" si="12"/>
        <v>209161891</v>
      </c>
      <c r="AG26" s="86">
        <v>623699859</v>
      </c>
      <c r="AH26" s="86">
        <v>636668246</v>
      </c>
      <c r="AI26" s="87">
        <v>209161891</v>
      </c>
      <c r="AJ26" s="124">
        <f t="shared" si="13"/>
        <v>0.3353566430740527</v>
      </c>
      <c r="AK26" s="125">
        <f t="shared" si="14"/>
        <v>0.06352013235527698</v>
      </c>
    </row>
    <row r="27" spans="1:37" ht="12.75">
      <c r="A27" s="62" t="s">
        <v>96</v>
      </c>
      <c r="B27" s="63" t="s">
        <v>438</v>
      </c>
      <c r="C27" s="64" t="s">
        <v>439</v>
      </c>
      <c r="D27" s="85">
        <v>1062168265</v>
      </c>
      <c r="E27" s="86">
        <v>259173883</v>
      </c>
      <c r="F27" s="87">
        <f t="shared" si="0"/>
        <v>1321342148</v>
      </c>
      <c r="G27" s="85">
        <v>1062168265</v>
      </c>
      <c r="H27" s="86">
        <v>259173883</v>
      </c>
      <c r="I27" s="87">
        <f t="shared" si="1"/>
        <v>1321342148</v>
      </c>
      <c r="J27" s="85">
        <v>261912943</v>
      </c>
      <c r="K27" s="86">
        <v>30829794</v>
      </c>
      <c r="L27" s="86">
        <f t="shared" si="2"/>
        <v>292742737</v>
      </c>
      <c r="M27" s="104">
        <f t="shared" si="3"/>
        <v>0.2215495338910509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261912943</v>
      </c>
      <c r="AA27" s="86">
        <v>30829794</v>
      </c>
      <c r="AB27" s="86">
        <f t="shared" si="10"/>
        <v>292742737</v>
      </c>
      <c r="AC27" s="104">
        <f t="shared" si="11"/>
        <v>0.2215495338910509</v>
      </c>
      <c r="AD27" s="85">
        <v>254030694</v>
      </c>
      <c r="AE27" s="86">
        <v>93563922</v>
      </c>
      <c r="AF27" s="86">
        <f t="shared" si="12"/>
        <v>347594616</v>
      </c>
      <c r="AG27" s="86">
        <v>1422105511</v>
      </c>
      <c r="AH27" s="86">
        <v>1465372297</v>
      </c>
      <c r="AI27" s="87">
        <v>347594616</v>
      </c>
      <c r="AJ27" s="124">
        <f t="shared" si="13"/>
        <v>0.24442252231733316</v>
      </c>
      <c r="AK27" s="125">
        <f t="shared" si="14"/>
        <v>-0.1578041674845735</v>
      </c>
    </row>
    <row r="28" spans="1:37" ht="12.75">
      <c r="A28" s="62" t="s">
        <v>96</v>
      </c>
      <c r="B28" s="63" t="s">
        <v>440</v>
      </c>
      <c r="C28" s="64" t="s">
        <v>441</v>
      </c>
      <c r="D28" s="85">
        <v>1566426196</v>
      </c>
      <c r="E28" s="86">
        <v>553040515</v>
      </c>
      <c r="F28" s="87">
        <f t="shared" si="0"/>
        <v>2119466711</v>
      </c>
      <c r="G28" s="85">
        <v>1566426196</v>
      </c>
      <c r="H28" s="86">
        <v>553040515</v>
      </c>
      <c r="I28" s="87">
        <f t="shared" si="1"/>
        <v>2119466711</v>
      </c>
      <c r="J28" s="85">
        <v>538161852</v>
      </c>
      <c r="K28" s="86">
        <v>181821627</v>
      </c>
      <c r="L28" s="86">
        <f t="shared" si="2"/>
        <v>719983479</v>
      </c>
      <c r="M28" s="104">
        <f t="shared" si="3"/>
        <v>0.33970030067624873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538161852</v>
      </c>
      <c r="AA28" s="86">
        <v>181821627</v>
      </c>
      <c r="AB28" s="86">
        <f t="shared" si="10"/>
        <v>719983479</v>
      </c>
      <c r="AC28" s="104">
        <f t="shared" si="11"/>
        <v>0.33970030067624873</v>
      </c>
      <c r="AD28" s="85">
        <v>622525289</v>
      </c>
      <c r="AE28" s="86">
        <v>162471250</v>
      </c>
      <c r="AF28" s="86">
        <f t="shared" si="12"/>
        <v>784996539</v>
      </c>
      <c r="AG28" s="86">
        <v>2321311540</v>
      </c>
      <c r="AH28" s="86">
        <v>2216880860</v>
      </c>
      <c r="AI28" s="87">
        <v>784996539</v>
      </c>
      <c r="AJ28" s="124">
        <f t="shared" si="13"/>
        <v>0.33816940357777225</v>
      </c>
      <c r="AK28" s="125">
        <f t="shared" si="14"/>
        <v>-0.0828195498579134</v>
      </c>
    </row>
    <row r="29" spans="1:37" ht="12.75">
      <c r="A29" s="62" t="s">
        <v>96</v>
      </c>
      <c r="B29" s="63" t="s">
        <v>58</v>
      </c>
      <c r="C29" s="64" t="s">
        <v>59</v>
      </c>
      <c r="D29" s="85">
        <v>3331379510</v>
      </c>
      <c r="E29" s="86">
        <v>607133896</v>
      </c>
      <c r="F29" s="87">
        <f t="shared" si="0"/>
        <v>3938513406</v>
      </c>
      <c r="G29" s="85">
        <v>3331379510</v>
      </c>
      <c r="H29" s="86">
        <v>607133896</v>
      </c>
      <c r="I29" s="87">
        <f t="shared" si="1"/>
        <v>3938513406</v>
      </c>
      <c r="J29" s="85">
        <v>715698220</v>
      </c>
      <c r="K29" s="86">
        <v>13093122</v>
      </c>
      <c r="L29" s="86">
        <f t="shared" si="2"/>
        <v>728791342</v>
      </c>
      <c r="M29" s="104">
        <f t="shared" si="3"/>
        <v>0.18504223976735654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715698220</v>
      </c>
      <c r="AA29" s="86">
        <v>13093122</v>
      </c>
      <c r="AB29" s="86">
        <f t="shared" si="10"/>
        <v>728791342</v>
      </c>
      <c r="AC29" s="104">
        <f t="shared" si="11"/>
        <v>0.18504223976735654</v>
      </c>
      <c r="AD29" s="85">
        <v>653446009</v>
      </c>
      <c r="AE29" s="86">
        <v>75545660</v>
      </c>
      <c r="AF29" s="86">
        <f t="shared" si="12"/>
        <v>728991669</v>
      </c>
      <c r="AG29" s="86">
        <v>3958432134</v>
      </c>
      <c r="AH29" s="86">
        <v>3661598586</v>
      </c>
      <c r="AI29" s="87">
        <v>728991669</v>
      </c>
      <c r="AJ29" s="124">
        <f t="shared" si="13"/>
        <v>0.18416171967140765</v>
      </c>
      <c r="AK29" s="125">
        <f t="shared" si="14"/>
        <v>-0.0002748001225786334</v>
      </c>
    </row>
    <row r="30" spans="1:37" ht="12.75">
      <c r="A30" s="62" t="s">
        <v>111</v>
      </c>
      <c r="B30" s="63" t="s">
        <v>442</v>
      </c>
      <c r="C30" s="64" t="s">
        <v>443</v>
      </c>
      <c r="D30" s="85">
        <v>249364000</v>
      </c>
      <c r="E30" s="86">
        <v>44547000</v>
      </c>
      <c r="F30" s="87">
        <f t="shared" si="0"/>
        <v>293911000</v>
      </c>
      <c r="G30" s="85">
        <v>249364000</v>
      </c>
      <c r="H30" s="86">
        <v>44547000</v>
      </c>
      <c r="I30" s="87">
        <f t="shared" si="1"/>
        <v>293911000</v>
      </c>
      <c r="J30" s="85">
        <v>195734080</v>
      </c>
      <c r="K30" s="86">
        <v>364951</v>
      </c>
      <c r="L30" s="86">
        <f t="shared" si="2"/>
        <v>196099031</v>
      </c>
      <c r="M30" s="104">
        <f t="shared" si="3"/>
        <v>0.6672054839730395</v>
      </c>
      <c r="N30" s="85">
        <v>0</v>
      </c>
      <c r="O30" s="86">
        <v>0</v>
      </c>
      <c r="P30" s="86">
        <f t="shared" si="4"/>
        <v>0</v>
      </c>
      <c r="Q30" s="104">
        <f t="shared" si="5"/>
        <v>0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v>195734080</v>
      </c>
      <c r="AA30" s="86">
        <v>364951</v>
      </c>
      <c r="AB30" s="86">
        <f t="shared" si="10"/>
        <v>196099031</v>
      </c>
      <c r="AC30" s="104">
        <f t="shared" si="11"/>
        <v>0.6672054839730395</v>
      </c>
      <c r="AD30" s="85">
        <v>96411987</v>
      </c>
      <c r="AE30" s="86">
        <v>3427241</v>
      </c>
      <c r="AF30" s="86">
        <f t="shared" si="12"/>
        <v>99839228</v>
      </c>
      <c r="AG30" s="86">
        <v>273448880</v>
      </c>
      <c r="AH30" s="86">
        <v>275690188</v>
      </c>
      <c r="AI30" s="87">
        <v>99839228</v>
      </c>
      <c r="AJ30" s="124">
        <f t="shared" si="13"/>
        <v>0.3651111242437709</v>
      </c>
      <c r="AK30" s="125">
        <f t="shared" si="14"/>
        <v>0.9641481101997302</v>
      </c>
    </row>
    <row r="31" spans="1:37" ht="16.5">
      <c r="A31" s="65"/>
      <c r="B31" s="66" t="s">
        <v>444</v>
      </c>
      <c r="C31" s="67"/>
      <c r="D31" s="88">
        <f>SUM(D26:D30)</f>
        <v>6865148410</v>
      </c>
      <c r="E31" s="89">
        <f>SUM(E26:E30)</f>
        <v>1576065343</v>
      </c>
      <c r="F31" s="90">
        <f t="shared" si="0"/>
        <v>8441213753</v>
      </c>
      <c r="G31" s="88">
        <f>SUM(G26:G30)</f>
        <v>6865148410</v>
      </c>
      <c r="H31" s="89">
        <f>SUM(H26:H30)</f>
        <v>1576065343</v>
      </c>
      <c r="I31" s="90">
        <f t="shared" si="1"/>
        <v>8441213753</v>
      </c>
      <c r="J31" s="88">
        <f>SUM(J26:J30)</f>
        <v>1920492832</v>
      </c>
      <c r="K31" s="89">
        <f>SUM(K26:K30)</f>
        <v>239571639</v>
      </c>
      <c r="L31" s="89">
        <f t="shared" si="2"/>
        <v>2160064471</v>
      </c>
      <c r="M31" s="105">
        <f t="shared" si="3"/>
        <v>0.2558950092020019</v>
      </c>
      <c r="N31" s="88">
        <f>SUM(N26:N30)</f>
        <v>0</v>
      </c>
      <c r="O31" s="89">
        <f>SUM(O26:O30)</f>
        <v>0</v>
      </c>
      <c r="P31" s="89">
        <f t="shared" si="4"/>
        <v>0</v>
      </c>
      <c r="Q31" s="105">
        <f t="shared" si="5"/>
        <v>0</v>
      </c>
      <c r="R31" s="88">
        <f>SUM(R26:R30)</f>
        <v>0</v>
      </c>
      <c r="S31" s="89">
        <f>SUM(S26:S30)</f>
        <v>0</v>
      </c>
      <c r="T31" s="89">
        <f t="shared" si="6"/>
        <v>0</v>
      </c>
      <c r="U31" s="105">
        <f t="shared" si="7"/>
        <v>0</v>
      </c>
      <c r="V31" s="88">
        <f>SUM(V26:V30)</f>
        <v>0</v>
      </c>
      <c r="W31" s="89">
        <f>SUM(W26:W30)</f>
        <v>0</v>
      </c>
      <c r="X31" s="89">
        <f t="shared" si="8"/>
        <v>0</v>
      </c>
      <c r="Y31" s="105">
        <f t="shared" si="9"/>
        <v>0</v>
      </c>
      <c r="Z31" s="88">
        <v>1920492832</v>
      </c>
      <c r="AA31" s="89">
        <v>239571639</v>
      </c>
      <c r="AB31" s="89">
        <f t="shared" si="10"/>
        <v>2160064471</v>
      </c>
      <c r="AC31" s="105">
        <f t="shared" si="11"/>
        <v>0.2558950092020019</v>
      </c>
      <c r="AD31" s="88">
        <f>SUM(AD26:AD30)</f>
        <v>1822254070</v>
      </c>
      <c r="AE31" s="89">
        <f>SUM(AE26:AE30)</f>
        <v>348329873</v>
      </c>
      <c r="AF31" s="89">
        <f t="shared" si="12"/>
        <v>2170583943</v>
      </c>
      <c r="AG31" s="89">
        <f>SUM(AG26:AG30)</f>
        <v>8598997924</v>
      </c>
      <c r="AH31" s="89">
        <f>SUM(AH26:AH30)</f>
        <v>8256210177</v>
      </c>
      <c r="AI31" s="90">
        <f>SUM(AI26:AI30)</f>
        <v>2170583943</v>
      </c>
      <c r="AJ31" s="126">
        <f t="shared" si="13"/>
        <v>0.2524228941772216</v>
      </c>
      <c r="AK31" s="127">
        <f t="shared" si="14"/>
        <v>-0.004846378797707662</v>
      </c>
    </row>
    <row r="32" spans="1:37" ht="16.5">
      <c r="A32" s="68"/>
      <c r="B32" s="69" t="s">
        <v>445</v>
      </c>
      <c r="C32" s="70"/>
      <c r="D32" s="91">
        <f>SUM(D9:D16,D18:D24,D26:D30)</f>
        <v>19088513164</v>
      </c>
      <c r="E32" s="92">
        <f>SUM(E9:E16,E18:E24,E26:E30)</f>
        <v>3152048455</v>
      </c>
      <c r="F32" s="93">
        <f t="shared" si="0"/>
        <v>22240561619</v>
      </c>
      <c r="G32" s="91">
        <f>SUM(G9:G16,G18:G24,G26:G30)</f>
        <v>19088513164</v>
      </c>
      <c r="H32" s="92">
        <f>SUM(H9:H16,H18:H24,H26:H30)</f>
        <v>3187205603</v>
      </c>
      <c r="I32" s="93">
        <f t="shared" si="1"/>
        <v>22275718767</v>
      </c>
      <c r="J32" s="91">
        <f>SUM(J9:J16,J18:J24,J26:J30)</f>
        <v>4750998933</v>
      </c>
      <c r="K32" s="92">
        <f>SUM(K9:K16,K18:K24,K26:K30)</f>
        <v>462376576</v>
      </c>
      <c r="L32" s="92">
        <f t="shared" si="2"/>
        <v>5213375509</v>
      </c>
      <c r="M32" s="106">
        <f t="shared" si="3"/>
        <v>0.2344084469767274</v>
      </c>
      <c r="N32" s="91">
        <f>SUM(N9:N16,N18:N24,N26:N30)</f>
        <v>0</v>
      </c>
      <c r="O32" s="92">
        <f>SUM(O9:O16,O18:O24,O26:O30)</f>
        <v>0</v>
      </c>
      <c r="P32" s="92">
        <f t="shared" si="4"/>
        <v>0</v>
      </c>
      <c r="Q32" s="106">
        <f t="shared" si="5"/>
        <v>0</v>
      </c>
      <c r="R32" s="91">
        <f>SUM(R9:R16,R18:R24,R26:R30)</f>
        <v>0</v>
      </c>
      <c r="S32" s="92">
        <f>SUM(S9:S16,S18:S24,S26:S30)</f>
        <v>0</v>
      </c>
      <c r="T32" s="92">
        <f t="shared" si="6"/>
        <v>0</v>
      </c>
      <c r="U32" s="106">
        <f t="shared" si="7"/>
        <v>0</v>
      </c>
      <c r="V32" s="91">
        <f>SUM(V9:V16,V18:V24,V26:V30)</f>
        <v>0</v>
      </c>
      <c r="W32" s="92">
        <f>SUM(W9:W16,W18:W24,W26:W30)</f>
        <v>0</v>
      </c>
      <c r="X32" s="92">
        <f t="shared" si="8"/>
        <v>0</v>
      </c>
      <c r="Y32" s="106">
        <f t="shared" si="9"/>
        <v>0</v>
      </c>
      <c r="Z32" s="91">
        <v>4750998933</v>
      </c>
      <c r="AA32" s="92">
        <v>462376576</v>
      </c>
      <c r="AB32" s="92">
        <f t="shared" si="10"/>
        <v>5213375509</v>
      </c>
      <c r="AC32" s="106">
        <f t="shared" si="11"/>
        <v>0.2344084469767274</v>
      </c>
      <c r="AD32" s="91">
        <f>SUM(AD9:AD16,AD18:AD24,AD26:AD30)</f>
        <v>4939520280</v>
      </c>
      <c r="AE32" s="92">
        <f>SUM(AE9:AE16,AE18:AE24,AE26:AE30)</f>
        <v>458898731</v>
      </c>
      <c r="AF32" s="92">
        <f t="shared" si="12"/>
        <v>5398419011</v>
      </c>
      <c r="AG32" s="92">
        <f>SUM(AG9:AG16,AG18:AG24,AG26:AG30)</f>
        <v>21371513444</v>
      </c>
      <c r="AH32" s="92">
        <f>SUM(AH9:AH16,AH18:AH24,AH26:AH30)</f>
        <v>21316337537</v>
      </c>
      <c r="AI32" s="93">
        <f>SUM(AI9:AI16,AI18:AI24,AI26:AI30)</f>
        <v>5398419011</v>
      </c>
      <c r="AJ32" s="128">
        <f t="shared" si="13"/>
        <v>0.25259881688517444</v>
      </c>
      <c r="AK32" s="129">
        <f t="shared" si="14"/>
        <v>-0.03427735076194516</v>
      </c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2017-11-29T08:15:03Z</dcterms:created>
  <dcterms:modified xsi:type="dcterms:W3CDTF">2017-12-01T15:44:21Z</dcterms:modified>
  <cp:category/>
  <cp:version/>
  <cp:contentType/>
  <cp:contentStatus/>
</cp:coreProperties>
</file>